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cferro\OD\2016\concurso de meritos\EVALUCIÓN DEFINITIVA\"/>
    </mc:Choice>
  </mc:AlternateContent>
  <bookViews>
    <workbookView xWindow="0" yWindow="0" windowWidth="20730" windowHeight="11715" tabRatio="67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definedNames>
    <definedName name="_xlnm._FilterDatabase" localSheetId="3" hidden="1">'EXP ESPEC.'!$A$1:$AI$17</definedName>
    <definedName name="_xlnm._FilterDatabase" localSheetId="2" hidden="1">'EXP GEN.'!$A$1:$AP$23</definedName>
    <definedName name="CM008EEM1">PARAMETROS!$M$9</definedName>
    <definedName name="CM008EMM1">PARAMETROS!$K$9</definedName>
    <definedName name="CM008LM1">PARAMETROS!$I$9</definedName>
    <definedName name="CM008M1">PARAMETROS!$G$9</definedName>
    <definedName name="data" localSheetId="9">'PROM EUR MES'!$A$1:$K$217</definedName>
    <definedName name="Datos" localSheetId="8">'SH EURO'!$A$1:$K$6342</definedName>
  </definedNames>
  <calcPr calcId="152511"/>
</workbook>
</file>

<file path=xl/calcChain.xml><?xml version="1.0" encoding="utf-8"?>
<calcChain xmlns="http://schemas.openxmlformats.org/spreadsheetml/2006/main">
  <c r="AG167" i="33" l="1"/>
  <c r="AH167" i="33" s="1"/>
  <c r="Q102" i="33" l="1"/>
  <c r="P102" i="33"/>
  <c r="O102" i="33"/>
  <c r="N102" i="33"/>
  <c r="Q101" i="33"/>
  <c r="P101" i="33"/>
  <c r="O101" i="33"/>
  <c r="N101" i="33"/>
  <c r="Q100" i="33"/>
  <c r="P100" i="33"/>
  <c r="O100" i="33"/>
  <c r="N100" i="33"/>
  <c r="Q99" i="33"/>
  <c r="P99" i="33"/>
  <c r="O99" i="33"/>
  <c r="N99" i="33"/>
  <c r="N47" i="33" l="1"/>
  <c r="O47" i="33"/>
  <c r="AN47" i="33" s="1"/>
  <c r="P47" i="33"/>
  <c r="N54" i="33"/>
  <c r="O54" i="33"/>
  <c r="P54" i="33"/>
  <c r="AN54" i="33" s="1"/>
  <c r="H71" i="30"/>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I41" i="30"/>
  <c r="H40" i="30"/>
  <c r="H39" i="30"/>
  <c r="H38" i="30"/>
  <c r="H37" i="30"/>
  <c r="H36" i="30"/>
  <c r="H35" i="30"/>
  <c r="H34" i="30"/>
  <c r="H33" i="30"/>
  <c r="H32" i="30"/>
  <c r="H31" i="30"/>
  <c r="H30" i="30"/>
  <c r="H29" i="30"/>
  <c r="H28" i="30"/>
  <c r="H27" i="30"/>
  <c r="H26" i="30"/>
  <c r="H25" i="30"/>
  <c r="H24" i="30"/>
  <c r="H23" i="30"/>
  <c r="I23" i="30"/>
  <c r="H22" i="30"/>
  <c r="H21" i="30"/>
  <c r="H20" i="30"/>
  <c r="H19" i="30"/>
  <c r="H18" i="30"/>
  <c r="H17" i="30"/>
  <c r="H16" i="30"/>
  <c r="H15" i="30"/>
  <c r="H14" i="30"/>
  <c r="H13" i="30"/>
  <c r="H12" i="30"/>
  <c r="H11" i="30"/>
  <c r="H10" i="30"/>
  <c r="H9" i="30"/>
  <c r="H8" i="30"/>
  <c r="H7" i="30"/>
  <c r="H6" i="30"/>
  <c r="I6" i="30"/>
  <c r="H5" i="30"/>
  <c r="I5" i="30"/>
  <c r="H4" i="30"/>
  <c r="H3" i="30"/>
  <c r="X174" i="33"/>
  <c r="S258" i="11"/>
  <c r="AN284" i="11"/>
  <c r="AN283" i="11"/>
  <c r="AN282" i="11"/>
  <c r="AN281" i="11"/>
  <c r="AN278" i="11"/>
  <c r="AN277" i="11"/>
  <c r="AN272" i="11"/>
  <c r="AN271" i="11"/>
  <c r="AN270" i="11"/>
  <c r="AN269" i="11"/>
  <c r="AN267" i="11"/>
  <c r="AN266" i="11"/>
  <c r="AN265" i="11"/>
  <c r="AN260" i="11"/>
  <c r="AN259" i="11"/>
  <c r="AN258" i="11"/>
  <c r="AN257" i="11"/>
  <c r="AN256" i="11"/>
  <c r="AN255" i="11"/>
  <c r="AN254" i="11"/>
  <c r="AN253" i="11"/>
  <c r="AN248" i="11"/>
  <c r="AN247" i="11"/>
  <c r="AN246" i="11"/>
  <c r="AN245" i="11"/>
  <c r="AN244" i="11"/>
  <c r="AN242" i="11"/>
  <c r="AN241" i="11"/>
  <c r="AN240" i="11"/>
  <c r="N68" i="33"/>
  <c r="O68" i="33"/>
  <c r="P68"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AB187" i="33"/>
  <c r="AC187" i="33" s="1"/>
  <c r="V187" i="33"/>
  <c r="W187" i="33" s="1"/>
  <c r="AB188" i="33"/>
  <c r="AC188" i="33"/>
  <c r="V188" i="33"/>
  <c r="W188" i="33"/>
  <c r="AB189" i="33"/>
  <c r="AC189" i="33" s="1"/>
  <c r="V189" i="33"/>
  <c r="W189" i="33" s="1"/>
  <c r="AB190" i="33"/>
  <c r="AC190" i="33"/>
  <c r="V190" i="33"/>
  <c r="W190" i="33" s="1"/>
  <c r="N187" i="33"/>
  <c r="N188" i="33"/>
  <c r="N189" i="33"/>
  <c r="N190" i="33"/>
  <c r="O187" i="33"/>
  <c r="O188" i="33"/>
  <c r="O189" i="33"/>
  <c r="O190" i="33"/>
  <c r="P187" i="33"/>
  <c r="P188" i="33"/>
  <c r="P189" i="33"/>
  <c r="P190" i="33"/>
  <c r="AN187" i="33"/>
  <c r="AN188" i="33"/>
  <c r="AN189" i="33"/>
  <c r="AN190" i="33"/>
  <c r="AB183" i="33"/>
  <c r="AC183" i="33"/>
  <c r="V183" i="33"/>
  <c r="W183" i="33" s="1"/>
  <c r="AB184" i="33"/>
  <c r="AC184" i="33" s="1"/>
  <c r="V184" i="33"/>
  <c r="W184" i="33" s="1"/>
  <c r="AD184" i="33"/>
  <c r="AE184" i="33" s="1"/>
  <c r="AB185" i="33"/>
  <c r="AC185" i="33" s="1"/>
  <c r="V185" i="33"/>
  <c r="W185" i="33"/>
  <c r="AB186" i="33"/>
  <c r="AC186" i="33" s="1"/>
  <c r="V186" i="33"/>
  <c r="W186" i="33" s="1"/>
  <c r="AD186" i="33"/>
  <c r="AE186" i="33" s="1"/>
  <c r="N183" i="33"/>
  <c r="N184" i="33"/>
  <c r="N185" i="33"/>
  <c r="N186" i="33"/>
  <c r="O183" i="33"/>
  <c r="O184" i="33"/>
  <c r="O185" i="33"/>
  <c r="O186" i="33"/>
  <c r="P183" i="33"/>
  <c r="P184" i="33"/>
  <c r="P185" i="33"/>
  <c r="P186" i="33"/>
  <c r="AN183" i="33"/>
  <c r="AN184" i="33"/>
  <c r="AN185" i="33"/>
  <c r="AN186" i="33"/>
  <c r="AB179" i="33"/>
  <c r="AC179" i="33" s="1"/>
  <c r="AD179" i="33" s="1"/>
  <c r="AE179" i="33" s="1"/>
  <c r="V179" i="33"/>
  <c r="W179" i="33" s="1"/>
  <c r="AB180" i="33"/>
  <c r="AC180" i="33" s="1"/>
  <c r="V180" i="33"/>
  <c r="W180" i="33" s="1"/>
  <c r="AB181" i="33"/>
  <c r="AC181" i="33" s="1"/>
  <c r="AD181" i="33" s="1"/>
  <c r="AE181" i="33" s="1"/>
  <c r="V181" i="33"/>
  <c r="W181" i="33" s="1"/>
  <c r="AB182" i="33"/>
  <c r="AC182" i="33"/>
  <c r="V182" i="33"/>
  <c r="W182" i="33" s="1"/>
  <c r="N179" i="33"/>
  <c r="N180" i="33"/>
  <c r="N181" i="33"/>
  <c r="N182" i="33"/>
  <c r="O179" i="33"/>
  <c r="O180" i="33"/>
  <c r="O181" i="33"/>
  <c r="O182" i="33"/>
  <c r="P179" i="33"/>
  <c r="P180" i="33"/>
  <c r="P181" i="33"/>
  <c r="P182" i="33"/>
  <c r="AN179" i="33"/>
  <c r="AN180" i="33"/>
  <c r="AN181" i="33"/>
  <c r="AN182" i="33"/>
  <c r="AB175" i="33"/>
  <c r="AC175" i="33"/>
  <c r="V175" i="33"/>
  <c r="W175" i="33" s="1"/>
  <c r="AB176" i="33"/>
  <c r="AC176" i="33"/>
  <c r="AD176" i="33" s="1"/>
  <c r="AE176" i="33" s="1"/>
  <c r="V176" i="33"/>
  <c r="W176" i="33" s="1"/>
  <c r="AB177" i="33"/>
  <c r="AC177" i="33" s="1"/>
  <c r="V177" i="33"/>
  <c r="W177" i="33" s="1"/>
  <c r="AB178" i="33"/>
  <c r="AC178" i="33" s="1"/>
  <c r="V178" i="33"/>
  <c r="W178" i="33" s="1"/>
  <c r="AD178" i="33" s="1"/>
  <c r="AE178" i="33" s="1"/>
  <c r="N175" i="33"/>
  <c r="N176" i="33"/>
  <c r="N177" i="33"/>
  <c r="N178" i="33"/>
  <c r="O175" i="33"/>
  <c r="O176" i="33"/>
  <c r="O177" i="33"/>
  <c r="O178" i="33"/>
  <c r="P175" i="33"/>
  <c r="P176" i="33"/>
  <c r="P177" i="33"/>
  <c r="P178" i="33"/>
  <c r="AN175" i="33"/>
  <c r="AN176" i="33"/>
  <c r="AN177" i="33"/>
  <c r="AN178" i="33"/>
  <c r="AB171" i="33"/>
  <c r="AC171" i="33" s="1"/>
  <c r="V171" i="33"/>
  <c r="W171" i="33"/>
  <c r="AB172" i="33"/>
  <c r="AC172" i="33" s="1"/>
  <c r="V172" i="33"/>
  <c r="W172" i="33"/>
  <c r="AD172" i="33" s="1"/>
  <c r="AE172" i="33" s="1"/>
  <c r="AB173" i="33"/>
  <c r="AC173" i="33" s="1"/>
  <c r="AD173" i="33" s="1"/>
  <c r="AE173" i="33" s="1"/>
  <c r="V173" i="33"/>
  <c r="W173" i="33" s="1"/>
  <c r="AB174" i="33"/>
  <c r="AC174" i="33"/>
  <c r="AD174" i="33" s="1"/>
  <c r="AE174" i="33" s="1"/>
  <c r="V174" i="33"/>
  <c r="W174" i="33" s="1"/>
  <c r="N171" i="33"/>
  <c r="N172" i="33"/>
  <c r="N173" i="33"/>
  <c r="N174" i="33"/>
  <c r="O171" i="33"/>
  <c r="O172" i="33"/>
  <c r="O173" i="33"/>
  <c r="O174" i="33"/>
  <c r="P171" i="33"/>
  <c r="P172" i="33"/>
  <c r="P173" i="33"/>
  <c r="P174" i="33"/>
  <c r="AN171" i="33"/>
  <c r="AN172" i="33"/>
  <c r="AN173" i="33"/>
  <c r="AN174" i="33"/>
  <c r="AB167" i="33"/>
  <c r="AC167" i="33" s="1"/>
  <c r="V167" i="33"/>
  <c r="W167" i="33"/>
  <c r="AD167" i="33" s="1"/>
  <c r="AE167" i="33" s="1"/>
  <c r="AB168" i="33"/>
  <c r="AC168" i="33" s="1"/>
  <c r="V168" i="33"/>
  <c r="W168" i="33"/>
  <c r="AB169" i="33"/>
  <c r="AC169" i="33" s="1"/>
  <c r="AD169" i="33" s="1"/>
  <c r="AE169" i="33" s="1"/>
  <c r="V169" i="33"/>
  <c r="W169" i="33" s="1"/>
  <c r="AB170" i="33"/>
  <c r="AC170" i="33"/>
  <c r="V170" i="33"/>
  <c r="W170" i="33"/>
  <c r="N167" i="33"/>
  <c r="N168" i="33"/>
  <c r="N169" i="33"/>
  <c r="N170" i="33"/>
  <c r="O167" i="33"/>
  <c r="O168" i="33"/>
  <c r="O169" i="33"/>
  <c r="O170" i="33"/>
  <c r="P167" i="33"/>
  <c r="P168" i="33"/>
  <c r="P169" i="33"/>
  <c r="P170" i="33"/>
  <c r="AN167" i="33"/>
  <c r="AN168" i="33"/>
  <c r="AN169" i="33"/>
  <c r="AN170" i="33"/>
  <c r="AB163" i="33"/>
  <c r="AC163" i="33"/>
  <c r="AD163" i="33" s="1"/>
  <c r="AE163" i="33" s="1"/>
  <c r="V163" i="33"/>
  <c r="W163" i="33" s="1"/>
  <c r="AB164" i="33"/>
  <c r="AC164" i="33"/>
  <c r="V164" i="33"/>
  <c r="W164" i="33" s="1"/>
  <c r="AB165" i="33"/>
  <c r="AC165" i="33" s="1"/>
  <c r="V165" i="33"/>
  <c r="W165" i="33"/>
  <c r="AD165" i="33"/>
  <c r="AE165" i="33" s="1"/>
  <c r="AB166" i="33"/>
  <c r="AC166" i="33" s="1"/>
  <c r="V166" i="33"/>
  <c r="W166" i="33"/>
  <c r="AD166" i="33"/>
  <c r="AE166" i="33" s="1"/>
  <c r="N163" i="33"/>
  <c r="N164" i="33"/>
  <c r="N165" i="33"/>
  <c r="N166" i="33"/>
  <c r="O163" i="33"/>
  <c r="O164" i="33"/>
  <c r="O165" i="33"/>
  <c r="O166" i="33"/>
  <c r="P163" i="33"/>
  <c r="P164" i="33"/>
  <c r="P165" i="33"/>
  <c r="P166" i="33"/>
  <c r="AN163" i="33"/>
  <c r="AN164" i="33"/>
  <c r="AN165" i="33"/>
  <c r="AN166" i="33"/>
  <c r="AB159" i="33"/>
  <c r="AC159" i="33" s="1"/>
  <c r="V159" i="33"/>
  <c r="W159" i="33"/>
  <c r="AB160" i="33"/>
  <c r="AC160" i="33" s="1"/>
  <c r="AD160" i="33" s="1"/>
  <c r="AE160" i="33" s="1"/>
  <c r="V160" i="33"/>
  <c r="W160" i="33"/>
  <c r="AB161" i="33"/>
  <c r="AC161" i="33"/>
  <c r="V161" i="33"/>
  <c r="W161" i="33" s="1"/>
  <c r="AB162" i="33"/>
  <c r="AC162" i="33"/>
  <c r="V162" i="33"/>
  <c r="W162" i="33" s="1"/>
  <c r="N159" i="33"/>
  <c r="N160" i="33"/>
  <c r="N161" i="33"/>
  <c r="N162" i="33"/>
  <c r="O159" i="33"/>
  <c r="O160" i="33"/>
  <c r="O161" i="33"/>
  <c r="O162" i="33"/>
  <c r="P159" i="33"/>
  <c r="P160" i="33"/>
  <c r="P161" i="33"/>
  <c r="P162" i="33"/>
  <c r="AN159" i="33"/>
  <c r="AN160" i="33"/>
  <c r="AN161" i="33"/>
  <c r="AN162" i="33"/>
  <c r="N33" i="33"/>
  <c r="O33" i="33"/>
  <c r="AN33" i="33" s="1"/>
  <c r="P33" i="33"/>
  <c r="N50" i="33"/>
  <c r="O50" i="33"/>
  <c r="P50" i="33"/>
  <c r="O48" i="33"/>
  <c r="P48" i="33"/>
  <c r="N48" i="33"/>
  <c r="AB63" i="33"/>
  <c r="AC63" i="33" s="1"/>
  <c r="AD63" i="33" s="1"/>
  <c r="AE63" i="33" s="1"/>
  <c r="V63" i="33"/>
  <c r="W63" i="33" s="1"/>
  <c r="AB64" i="33"/>
  <c r="AC64" i="33" s="1"/>
  <c r="V64" i="33"/>
  <c r="W64" i="33"/>
  <c r="AB65" i="33"/>
  <c r="AC65" i="33" s="1"/>
  <c r="V65" i="33"/>
  <c r="W65" i="33" s="1"/>
  <c r="AB66" i="33"/>
  <c r="AC66" i="33"/>
  <c r="V66" i="33"/>
  <c r="W66" i="33" s="1"/>
  <c r="N63" i="33"/>
  <c r="N64" i="33"/>
  <c r="N65" i="33"/>
  <c r="N66" i="33"/>
  <c r="O63" i="33"/>
  <c r="O64" i="33"/>
  <c r="O65" i="33"/>
  <c r="O66" i="33"/>
  <c r="P63" i="33"/>
  <c r="P64" i="33"/>
  <c r="P65" i="33"/>
  <c r="P66" i="33"/>
  <c r="AN63" i="33"/>
  <c r="AN64" i="33"/>
  <c r="AN65" i="33"/>
  <c r="AN66" i="33"/>
  <c r="AB67" i="33"/>
  <c r="AC67" i="33" s="1"/>
  <c r="V67" i="33"/>
  <c r="W67" i="33" s="1"/>
  <c r="AB69" i="33"/>
  <c r="AC69" i="33"/>
  <c r="V69" i="33"/>
  <c r="W69" i="33" s="1"/>
  <c r="AB70" i="33"/>
  <c r="AC70" i="33" s="1"/>
  <c r="V70" i="33"/>
  <c r="W70" i="33" s="1"/>
  <c r="AD70" i="33" s="1"/>
  <c r="AE70" i="33" s="1"/>
  <c r="N67" i="33"/>
  <c r="N69" i="33"/>
  <c r="N70" i="33"/>
  <c r="O67" i="33"/>
  <c r="AN67" i="33" s="1"/>
  <c r="O69" i="33"/>
  <c r="O70" i="33"/>
  <c r="P67" i="33"/>
  <c r="P69" i="33"/>
  <c r="P70" i="33"/>
  <c r="AN70" i="33"/>
  <c r="AB71" i="33"/>
  <c r="AC71" i="33" s="1"/>
  <c r="V71" i="33"/>
  <c r="W71" i="33"/>
  <c r="AD71" i="33"/>
  <c r="AE71" i="33" s="1"/>
  <c r="AB72" i="33"/>
  <c r="AC72" i="33"/>
  <c r="V72" i="33"/>
  <c r="W72" i="33" s="1"/>
  <c r="AB73" i="33"/>
  <c r="AC73" i="33" s="1"/>
  <c r="V73" i="33"/>
  <c r="W73" i="33"/>
  <c r="AB74" i="33"/>
  <c r="AC74" i="33" s="1"/>
  <c r="V74" i="33"/>
  <c r="W74" i="33"/>
  <c r="N71" i="33"/>
  <c r="N72" i="33"/>
  <c r="N73" i="33"/>
  <c r="N74" i="33"/>
  <c r="O71" i="33"/>
  <c r="O72" i="33"/>
  <c r="O73" i="33"/>
  <c r="O74" i="33"/>
  <c r="P71" i="33"/>
  <c r="P72" i="33"/>
  <c r="P73" i="33"/>
  <c r="P74" i="33"/>
  <c r="AN71" i="33"/>
  <c r="AN72" i="33"/>
  <c r="AN73" i="33"/>
  <c r="AN74" i="33"/>
  <c r="AO71" i="33"/>
  <c r="AG71" i="33" s="1"/>
  <c r="AB75" i="33"/>
  <c r="AC75" i="33" s="1"/>
  <c r="V75" i="33"/>
  <c r="W75" i="33" s="1"/>
  <c r="AB76" i="33"/>
  <c r="AC76" i="33"/>
  <c r="V76" i="33"/>
  <c r="W76" i="33" s="1"/>
  <c r="AB77" i="33"/>
  <c r="AC77" i="33" s="1"/>
  <c r="V77" i="33"/>
  <c r="W77" i="33"/>
  <c r="AD77" i="33" s="1"/>
  <c r="AE77" i="33" s="1"/>
  <c r="AB78" i="33"/>
  <c r="AC78" i="33" s="1"/>
  <c r="V78" i="33"/>
  <c r="W78" i="33"/>
  <c r="N75" i="33"/>
  <c r="N76" i="33"/>
  <c r="N77" i="33"/>
  <c r="N78" i="33"/>
  <c r="O75" i="33"/>
  <c r="O76" i="33"/>
  <c r="O77" i="33"/>
  <c r="O78" i="33"/>
  <c r="P75" i="33"/>
  <c r="P76" i="33"/>
  <c r="P77" i="33"/>
  <c r="P78" i="33"/>
  <c r="AN75" i="33"/>
  <c r="AN76" i="33"/>
  <c r="AN77" i="33"/>
  <c r="AN78" i="33"/>
  <c r="AO75" i="33"/>
  <c r="AG75" i="33" s="1"/>
  <c r="AB79" i="33"/>
  <c r="AC79" i="33" s="1"/>
  <c r="V79" i="33"/>
  <c r="W79" i="33" s="1"/>
  <c r="AB80" i="33"/>
  <c r="AC80" i="33"/>
  <c r="V80" i="33"/>
  <c r="W80" i="33" s="1"/>
  <c r="AB81" i="33"/>
  <c r="AC81" i="33" s="1"/>
  <c r="V81" i="33"/>
  <c r="W81" i="33" s="1"/>
  <c r="AB82" i="33"/>
  <c r="AC82" i="33" s="1"/>
  <c r="V82" i="33"/>
  <c r="W82" i="33" s="1"/>
  <c r="N79" i="33"/>
  <c r="N80" i="33"/>
  <c r="N81" i="33"/>
  <c r="N82" i="33"/>
  <c r="O79" i="33"/>
  <c r="O80" i="33"/>
  <c r="O81" i="33"/>
  <c r="O82" i="33"/>
  <c r="P79" i="33"/>
  <c r="P80" i="33"/>
  <c r="P81" i="33"/>
  <c r="P82" i="33"/>
  <c r="AN79" i="33"/>
  <c r="AN80" i="33"/>
  <c r="AO79" i="33" s="1"/>
  <c r="AN81" i="33"/>
  <c r="AN82" i="33"/>
  <c r="AE83" i="33"/>
  <c r="AF83" i="33" s="1"/>
  <c r="AB84" i="33"/>
  <c r="AC84" i="33" s="1"/>
  <c r="AD84" i="33" s="1"/>
  <c r="AE84" i="33" s="1"/>
  <c r="V84" i="33"/>
  <c r="W84" i="33" s="1"/>
  <c r="AB85" i="33"/>
  <c r="AC85" i="33"/>
  <c r="V85" i="33"/>
  <c r="W85" i="33" s="1"/>
  <c r="AB86" i="33"/>
  <c r="AC86" i="33" s="1"/>
  <c r="V86" i="33"/>
  <c r="W86" i="33" s="1"/>
  <c r="N83" i="33"/>
  <c r="N84" i="33"/>
  <c r="N85" i="33"/>
  <c r="N86" i="33"/>
  <c r="O83" i="33"/>
  <c r="O84" i="33"/>
  <c r="O85" i="33"/>
  <c r="O86" i="33"/>
  <c r="P83" i="33"/>
  <c r="P84" i="33"/>
  <c r="P85" i="33"/>
  <c r="P86" i="33"/>
  <c r="AN83" i="33"/>
  <c r="AN84" i="33"/>
  <c r="AN85" i="33"/>
  <c r="AN86" i="33"/>
  <c r="AB87" i="33"/>
  <c r="AC87" i="33"/>
  <c r="AD87" i="33" s="1"/>
  <c r="AE87" i="33" s="1"/>
  <c r="V87" i="33"/>
  <c r="W87" i="33" s="1"/>
  <c r="AB88" i="33"/>
  <c r="AC88" i="33" s="1"/>
  <c r="V88" i="33"/>
  <c r="W88" i="33" s="1"/>
  <c r="AB89" i="33"/>
  <c r="AC89" i="33" s="1"/>
  <c r="V89" i="33"/>
  <c r="W89" i="33" s="1"/>
  <c r="AD89" i="33" s="1"/>
  <c r="AE89" i="33" s="1"/>
  <c r="AB90" i="33"/>
  <c r="AC90" i="33" s="1"/>
  <c r="V90" i="33"/>
  <c r="W90" i="33" s="1"/>
  <c r="N87" i="33"/>
  <c r="N88" i="33"/>
  <c r="N89" i="33"/>
  <c r="N90" i="33"/>
  <c r="O87" i="33"/>
  <c r="O88" i="33"/>
  <c r="O89" i="33"/>
  <c r="O90" i="33"/>
  <c r="P87" i="33"/>
  <c r="P88" i="33"/>
  <c r="P89" i="33"/>
  <c r="P90" i="33"/>
  <c r="AN87" i="33"/>
  <c r="AN88" i="33"/>
  <c r="AN89" i="33"/>
  <c r="AN90" i="33"/>
  <c r="AB91" i="33"/>
  <c r="AC91" i="33" s="1"/>
  <c r="AD91" i="33" s="1"/>
  <c r="AE91" i="33" s="1"/>
  <c r="V91" i="33"/>
  <c r="W91" i="33" s="1"/>
  <c r="AB92" i="33"/>
  <c r="AC92" i="33" s="1"/>
  <c r="V92" i="33"/>
  <c r="W92" i="33" s="1"/>
  <c r="AB93" i="33"/>
  <c r="AC93" i="33" s="1"/>
  <c r="AD93" i="33" s="1"/>
  <c r="AE93" i="33" s="1"/>
  <c r="V93" i="33"/>
  <c r="W93" i="33" s="1"/>
  <c r="AB94" i="33"/>
  <c r="AC94" i="33" s="1"/>
  <c r="V94" i="33"/>
  <c r="W94" i="33"/>
  <c r="N91" i="33"/>
  <c r="N92" i="33"/>
  <c r="N93" i="33"/>
  <c r="N94" i="33"/>
  <c r="O91" i="33"/>
  <c r="O92" i="33"/>
  <c r="O93" i="33"/>
  <c r="O94" i="33"/>
  <c r="P91" i="33"/>
  <c r="P92" i="33"/>
  <c r="P93" i="33"/>
  <c r="P94" i="33"/>
  <c r="AN91" i="33"/>
  <c r="AN92" i="33"/>
  <c r="AN93" i="33"/>
  <c r="AN94" i="33"/>
  <c r="Q126" i="33"/>
  <c r="P126" i="33"/>
  <c r="O126" i="33"/>
  <c r="N126" i="33"/>
  <c r="Q125" i="33"/>
  <c r="P125" i="33"/>
  <c r="O125" i="33"/>
  <c r="N125" i="33"/>
  <c r="Q124" i="33"/>
  <c r="P124" i="33"/>
  <c r="O124" i="33"/>
  <c r="N124" i="33"/>
  <c r="Q123" i="33"/>
  <c r="P123" i="33"/>
  <c r="O123" i="33"/>
  <c r="N123" i="33"/>
  <c r="Q122" i="33"/>
  <c r="P122" i="33"/>
  <c r="O122" i="33"/>
  <c r="N122" i="33"/>
  <c r="Q121" i="33"/>
  <c r="P121" i="33"/>
  <c r="O121" i="33"/>
  <c r="N121" i="33"/>
  <c r="Q120" i="33"/>
  <c r="P120" i="33"/>
  <c r="O120" i="33"/>
  <c r="N120" i="33"/>
  <c r="Q119" i="33"/>
  <c r="P119" i="33"/>
  <c r="O119" i="33"/>
  <c r="N119" i="33"/>
  <c r="Q118" i="33"/>
  <c r="P118" i="33"/>
  <c r="O118" i="33"/>
  <c r="N118" i="33"/>
  <c r="Q117" i="33"/>
  <c r="P117" i="33"/>
  <c r="O117" i="33"/>
  <c r="N117" i="33"/>
  <c r="Q116" i="33"/>
  <c r="P116" i="33"/>
  <c r="O116" i="33"/>
  <c r="N116" i="33"/>
  <c r="Q115" i="33"/>
  <c r="P115" i="33"/>
  <c r="O115" i="33"/>
  <c r="N115" i="33"/>
  <c r="Q114" i="33"/>
  <c r="P114" i="33"/>
  <c r="O114" i="33"/>
  <c r="N114" i="33"/>
  <c r="Q113" i="33"/>
  <c r="P113" i="33"/>
  <c r="O113" i="33"/>
  <c r="N113" i="33"/>
  <c r="Q112" i="33"/>
  <c r="P112" i="33"/>
  <c r="O112" i="33"/>
  <c r="N112" i="33"/>
  <c r="Q111" i="33"/>
  <c r="P111" i="33"/>
  <c r="O111" i="33"/>
  <c r="N111" i="33"/>
  <c r="Q110" i="33"/>
  <c r="P110" i="33"/>
  <c r="O110" i="33"/>
  <c r="N110" i="33"/>
  <c r="Q109" i="33"/>
  <c r="P109" i="33"/>
  <c r="O109" i="33"/>
  <c r="N109" i="33"/>
  <c r="Q108" i="33"/>
  <c r="P108" i="33"/>
  <c r="O108" i="33"/>
  <c r="N108" i="33"/>
  <c r="Q107" i="33"/>
  <c r="P107" i="33"/>
  <c r="O107" i="33"/>
  <c r="N107" i="33"/>
  <c r="Q106" i="33"/>
  <c r="P106" i="33"/>
  <c r="O106" i="33"/>
  <c r="N106" i="33"/>
  <c r="Q105" i="33"/>
  <c r="P105" i="33"/>
  <c r="O105" i="33"/>
  <c r="N105" i="33"/>
  <c r="Q104" i="33"/>
  <c r="P104" i="33"/>
  <c r="O104" i="33"/>
  <c r="N104" i="33"/>
  <c r="Q103" i="33"/>
  <c r="P103" i="33"/>
  <c r="O103" i="33"/>
  <c r="N103" i="33"/>
  <c r="Q98" i="33"/>
  <c r="P98" i="33"/>
  <c r="O98" i="33"/>
  <c r="N98" i="33"/>
  <c r="Q97" i="33"/>
  <c r="P97" i="33"/>
  <c r="O97" i="33"/>
  <c r="N97" i="33"/>
  <c r="Q96" i="33"/>
  <c r="P96" i="33"/>
  <c r="O96" i="33"/>
  <c r="N96" i="33"/>
  <c r="Q95" i="33"/>
  <c r="P95" i="33"/>
  <c r="O95" i="33"/>
  <c r="N95" i="33"/>
  <c r="AN188" i="11"/>
  <c r="AN187" i="11"/>
  <c r="AN186" i="11"/>
  <c r="AN185" i="11"/>
  <c r="AN184" i="11"/>
  <c r="AN183" i="11"/>
  <c r="AN182" i="11"/>
  <c r="AN181" i="11"/>
  <c r="AN180" i="11"/>
  <c r="AN179" i="11"/>
  <c r="AN178" i="11"/>
  <c r="AN177" i="11"/>
  <c r="AN176" i="11"/>
  <c r="AN175" i="11"/>
  <c r="AN174" i="11"/>
  <c r="AN173" i="11"/>
  <c r="AN172" i="11"/>
  <c r="AN171" i="11"/>
  <c r="AN170" i="11"/>
  <c r="AN169" i="11"/>
  <c r="AN168" i="11"/>
  <c r="AN167" i="11"/>
  <c r="AN166" i="11"/>
  <c r="AN165" i="11"/>
  <c r="AN164" i="11"/>
  <c r="AN163" i="11"/>
  <c r="AN162" i="11"/>
  <c r="AN161" i="11"/>
  <c r="AN160" i="11"/>
  <c r="AN159" i="11"/>
  <c r="AN158" i="11"/>
  <c r="AN157" i="11"/>
  <c r="AN156" i="11"/>
  <c r="AN155" i="11"/>
  <c r="AN154" i="11"/>
  <c r="AN153" i="11"/>
  <c r="AN152" i="11"/>
  <c r="AN151" i="11"/>
  <c r="AN150" i="11"/>
  <c r="AN149" i="11"/>
  <c r="AN148" i="11"/>
  <c r="AN147" i="11"/>
  <c r="AN146" i="11"/>
  <c r="AN145" i="11"/>
  <c r="AN144" i="11"/>
  <c r="AN143" i="11"/>
  <c r="AN142" i="11"/>
  <c r="AN141" i="11"/>
  <c r="AN234" i="11"/>
  <c r="AN233" i="11"/>
  <c r="AN232" i="11"/>
  <c r="AN231" i="11"/>
  <c r="AN228" i="11"/>
  <c r="AN227" i="11"/>
  <c r="AN226" i="11"/>
  <c r="AN225" i="11"/>
  <c r="AN222" i="11"/>
  <c r="AN221" i="11"/>
  <c r="AN220" i="11"/>
  <c r="AN219" i="11"/>
  <c r="AN216" i="11"/>
  <c r="AN215" i="11"/>
  <c r="AN214" i="11"/>
  <c r="AN213" i="11"/>
  <c r="AN210" i="11"/>
  <c r="AN209" i="11"/>
  <c r="AN208" i="11"/>
  <c r="AN207" i="11"/>
  <c r="AN204" i="11"/>
  <c r="AN203" i="11"/>
  <c r="AN202" i="11"/>
  <c r="AN201" i="11"/>
  <c r="N127" i="33"/>
  <c r="O127" i="33"/>
  <c r="N128" i="33"/>
  <c r="O128" i="33"/>
  <c r="N129" i="33"/>
  <c r="O129" i="33"/>
  <c r="Q62" i="33"/>
  <c r="Q61" i="33"/>
  <c r="Q60" i="33"/>
  <c r="Q59" i="33"/>
  <c r="V59" i="33"/>
  <c r="W59" i="33" s="1"/>
  <c r="V60" i="33"/>
  <c r="W60" i="33"/>
  <c r="V61" i="33"/>
  <c r="W61" i="33" s="1"/>
  <c r="V62" i="33"/>
  <c r="W62"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AN90" i="11"/>
  <c r="AN89" i="11"/>
  <c r="AN88" i="11"/>
  <c r="AN87" i="11"/>
  <c r="AN84" i="11"/>
  <c r="AN83" i="11"/>
  <c r="AN82" i="11"/>
  <c r="AN81" i="11"/>
  <c r="AN76" i="11"/>
  <c r="AN75" i="11"/>
  <c r="AN66" i="11"/>
  <c r="AN64" i="11"/>
  <c r="X24" i="33"/>
  <c r="X26" i="33"/>
  <c r="S36" i="11"/>
  <c r="P5" i="33"/>
  <c r="Q11" i="33"/>
  <c r="P10" i="33"/>
  <c r="N10" i="33"/>
  <c r="Q70" i="30"/>
  <c r="Q66" i="30"/>
  <c r="W255" i="11"/>
  <c r="X255" i="11" s="1"/>
  <c r="W256" i="11"/>
  <c r="X256" i="11"/>
  <c r="W257" i="11"/>
  <c r="X257" i="11" s="1"/>
  <c r="W258" i="11"/>
  <c r="X258" i="11"/>
  <c r="W249" i="11"/>
  <c r="X249" i="11" s="1"/>
  <c r="W250" i="11"/>
  <c r="X250" i="11" s="1"/>
  <c r="W251" i="11"/>
  <c r="X251" i="11" s="1"/>
  <c r="W252" i="11"/>
  <c r="X252" i="11" s="1"/>
  <c r="Q63" i="30"/>
  <c r="AB155" i="33"/>
  <c r="AC155" i="33" s="1"/>
  <c r="V155" i="33"/>
  <c r="W155" i="33"/>
  <c r="AD155" i="33" s="1"/>
  <c r="AE155" i="33" s="1"/>
  <c r="AB156" i="33"/>
  <c r="AC156" i="33" s="1"/>
  <c r="V156" i="33"/>
  <c r="W156" i="33" s="1"/>
  <c r="AB157" i="33"/>
  <c r="AC157" i="33" s="1"/>
  <c r="V157" i="33"/>
  <c r="W157" i="33" s="1"/>
  <c r="AD157" i="33" s="1"/>
  <c r="AE157" i="33" s="1"/>
  <c r="AB158" i="33"/>
  <c r="AC158" i="33" s="1"/>
  <c r="AD158" i="33" s="1"/>
  <c r="AE158" i="33" s="1"/>
  <c r="V158" i="33"/>
  <c r="W158" i="33" s="1"/>
  <c r="AE191" i="33"/>
  <c r="AE192" i="33"/>
  <c r="AE193" i="33"/>
  <c r="AE194" i="33"/>
  <c r="AE195" i="33"/>
  <c r="AE196" i="33"/>
  <c r="AE197" i="33"/>
  <c r="AE198" i="33"/>
  <c r="AE199" i="33"/>
  <c r="AE200" i="33"/>
  <c r="AE201" i="33"/>
  <c r="AE202" i="33"/>
  <c r="AE203" i="33"/>
  <c r="AE204" i="33"/>
  <c r="AE205" i="33"/>
  <c r="AE206" i="33"/>
  <c r="AE207" i="33"/>
  <c r="AE208" i="33"/>
  <c r="AE209" i="33"/>
  <c r="AE210" i="33"/>
  <c r="AE211" i="33"/>
  <c r="AE212" i="33"/>
  <c r="AE213" i="33"/>
  <c r="AE214" i="33"/>
  <c r="AE215" i="33"/>
  <c r="AE216" i="33"/>
  <c r="AE217" i="33"/>
  <c r="AE218" i="33"/>
  <c r="AE219" i="33"/>
  <c r="AE220" i="33"/>
  <c r="AE221" i="33"/>
  <c r="AE222" i="33"/>
  <c r="AE223" i="33"/>
  <c r="AE224" i="33"/>
  <c r="AE225" i="33"/>
  <c r="AE226" i="33"/>
  <c r="AE227" i="33"/>
  <c r="AE228" i="33"/>
  <c r="AE229" i="33"/>
  <c r="AE230" i="33"/>
  <c r="AE231" i="33"/>
  <c r="AE232" i="33"/>
  <c r="AE233" i="33"/>
  <c r="AE234" i="33"/>
  <c r="AE235" i="33"/>
  <c r="AE236" i="33"/>
  <c r="AE237" i="33"/>
  <c r="AE238" i="33"/>
  <c r="AE239" i="33"/>
  <c r="AE240" i="33"/>
  <c r="AE241" i="33"/>
  <c r="AE242" i="33"/>
  <c r="AE243" i="33"/>
  <c r="AE244" i="33"/>
  <c r="AE245" i="33"/>
  <c r="AE246" i="33"/>
  <c r="AE247" i="33"/>
  <c r="AE248" i="33"/>
  <c r="AE249" i="33"/>
  <c r="AE250" i="33"/>
  <c r="W231" i="11"/>
  <c r="X231" i="11" s="1"/>
  <c r="Q231" i="11"/>
  <c r="R231" i="11" s="1"/>
  <c r="W232" i="11"/>
  <c r="X232" i="11" s="1"/>
  <c r="Q232" i="11"/>
  <c r="R232" i="11" s="1"/>
  <c r="W233" i="11"/>
  <c r="X233" i="11" s="1"/>
  <c r="Y233" i="11" s="1"/>
  <c r="Z233" i="11" s="1"/>
  <c r="Q233" i="11"/>
  <c r="R233" i="11" s="1"/>
  <c r="W234" i="11"/>
  <c r="X234" i="11" s="1"/>
  <c r="Q234" i="11"/>
  <c r="R234" i="11" s="1"/>
  <c r="Z285" i="11"/>
  <c r="Z286" i="11"/>
  <c r="Z287" i="11"/>
  <c r="Z288" i="11"/>
  <c r="Z289" i="11"/>
  <c r="Z290" i="11"/>
  <c r="Z291" i="11"/>
  <c r="Z292" i="11"/>
  <c r="Z293" i="11"/>
  <c r="Z294" i="11"/>
  <c r="Z295" i="11"/>
  <c r="Z296" i="11"/>
  <c r="Z297" i="11"/>
  <c r="Z298" i="11"/>
  <c r="Z299" i="11"/>
  <c r="Z300" i="11"/>
  <c r="Z301" i="11"/>
  <c r="Z302" i="11"/>
  <c r="Z303" i="11"/>
  <c r="Z304" i="11"/>
  <c r="Z305" i="11"/>
  <c r="Z306" i="11"/>
  <c r="Z307" i="11"/>
  <c r="Z308" i="11"/>
  <c r="Z309" i="11"/>
  <c r="Z310" i="11"/>
  <c r="Z311" i="11"/>
  <c r="Z312" i="11"/>
  <c r="Z313" i="11"/>
  <c r="Z314" i="11"/>
  <c r="Z315" i="11"/>
  <c r="Z316" i="11"/>
  <c r="Z317" i="11"/>
  <c r="Z318" i="11"/>
  <c r="Z319" i="11"/>
  <c r="Z320" i="11"/>
  <c r="Z321" i="11"/>
  <c r="Z322" i="11"/>
  <c r="Z323" i="11"/>
  <c r="Z324" i="11"/>
  <c r="Z325" i="11"/>
  <c r="Z326" i="11"/>
  <c r="Z327" i="11"/>
  <c r="Z328" i="11"/>
  <c r="Z329" i="11"/>
  <c r="Z330" i="11"/>
  <c r="Z331" i="11"/>
  <c r="Z332" i="11"/>
  <c r="Z333" i="11"/>
  <c r="Z334" i="11"/>
  <c r="Z335" i="11"/>
  <c r="Z336" i="11"/>
  <c r="Z337" i="11"/>
  <c r="Z338" i="11"/>
  <c r="Z339" i="11"/>
  <c r="Z340" i="11"/>
  <c r="Z341" i="11"/>
  <c r="Z342" i="11"/>
  <c r="Z343" i="11"/>
  <c r="Z344" i="11"/>
  <c r="Z345" i="11"/>
  <c r="Z346" i="11"/>
  <c r="Z347" i="11"/>
  <c r="Z348" i="11"/>
  <c r="Z349" i="11"/>
  <c r="Z350" i="11"/>
  <c r="Z351" i="11"/>
  <c r="Z352" i="11"/>
  <c r="Z353" i="11"/>
  <c r="Z354" i="11"/>
  <c r="Z355" i="11"/>
  <c r="Z356" i="11"/>
  <c r="Z357" i="11"/>
  <c r="Z358" i="11"/>
  <c r="Z359" i="11"/>
  <c r="Z360" i="11"/>
  <c r="Z361" i="11"/>
  <c r="Z362" i="11"/>
  <c r="Z363" i="11"/>
  <c r="Z364" i="11"/>
  <c r="Z365" i="11"/>
  <c r="Z366" i="11"/>
  <c r="Z367" i="11"/>
  <c r="Z368" i="11"/>
  <c r="Z369" i="11"/>
  <c r="Z370" i="11"/>
  <c r="Z371" i="11"/>
  <c r="Z372" i="11"/>
  <c r="Z373" i="11"/>
  <c r="Z374" i="11"/>
  <c r="AB151" i="33"/>
  <c r="AC151" i="33" s="1"/>
  <c r="V151" i="33"/>
  <c r="W151" i="33" s="1"/>
  <c r="AB152" i="33"/>
  <c r="AC152" i="33" s="1"/>
  <c r="AD152" i="33" s="1"/>
  <c r="AE152" i="33" s="1"/>
  <c r="V152" i="33"/>
  <c r="W152" i="33" s="1"/>
  <c r="AB153" i="33"/>
  <c r="AC153" i="33" s="1"/>
  <c r="V153" i="33"/>
  <c r="W153" i="33" s="1"/>
  <c r="AD153" i="33" s="1"/>
  <c r="AE153" i="33" s="1"/>
  <c r="W225" i="11"/>
  <c r="X225" i="11" s="1"/>
  <c r="Y225" i="11" s="1"/>
  <c r="Z225" i="11" s="1"/>
  <c r="Q225" i="11"/>
  <c r="R225" i="11"/>
  <c r="W226" i="11"/>
  <c r="X226" i="11" s="1"/>
  <c r="Q226" i="11"/>
  <c r="R226" i="11" s="1"/>
  <c r="W227" i="11"/>
  <c r="X227" i="11"/>
  <c r="Y227" i="11" s="1"/>
  <c r="Z227" i="11" s="1"/>
  <c r="Q227" i="11"/>
  <c r="R227" i="11" s="1"/>
  <c r="W228" i="11"/>
  <c r="X228" i="11"/>
  <c r="Q228" i="11"/>
  <c r="R228" i="11" s="1"/>
  <c r="Q59" i="30"/>
  <c r="AB147" i="33"/>
  <c r="AC147" i="33" s="1"/>
  <c r="V147" i="33"/>
  <c r="W147" i="33" s="1"/>
  <c r="AB148" i="33"/>
  <c r="AC148" i="33" s="1"/>
  <c r="V148" i="33"/>
  <c r="W148" i="33" s="1"/>
  <c r="W219" i="11"/>
  <c r="X219" i="11" s="1"/>
  <c r="Q219" i="11"/>
  <c r="R219" i="11" s="1"/>
  <c r="W220" i="11"/>
  <c r="X220" i="11"/>
  <c r="Q220" i="11"/>
  <c r="R220" i="11" s="1"/>
  <c r="Q57" i="30"/>
  <c r="AB143" i="33"/>
  <c r="AC143" i="33"/>
  <c r="V143" i="33"/>
  <c r="W143" i="33" s="1"/>
  <c r="AB144" i="33"/>
  <c r="AC144" i="33" s="1"/>
  <c r="V144" i="33"/>
  <c r="W144" i="33" s="1"/>
  <c r="W213" i="11"/>
  <c r="X213" i="11"/>
  <c r="Y213" i="11" s="1"/>
  <c r="Z213" i="11" s="1"/>
  <c r="Q213" i="11"/>
  <c r="R213" i="11" s="1"/>
  <c r="W214" i="11"/>
  <c r="X214" i="11" s="1"/>
  <c r="Q214" i="11"/>
  <c r="R214" i="11" s="1"/>
  <c r="AB142" i="33"/>
  <c r="AC142" i="33" s="1"/>
  <c r="AD142" i="33" s="1"/>
  <c r="AE142" i="33" s="1"/>
  <c r="V142" i="33"/>
  <c r="W142" i="33"/>
  <c r="W210" i="11"/>
  <c r="X210" i="11"/>
  <c r="Y210" i="11" s="1"/>
  <c r="Z210" i="11" s="1"/>
  <c r="Q210" i="11"/>
  <c r="R210" i="11" s="1"/>
  <c r="Q54" i="30"/>
  <c r="Q53" i="30"/>
  <c r="Q52" i="30"/>
  <c r="AB131" i="33"/>
  <c r="AC131" i="33" s="1"/>
  <c r="V131" i="33"/>
  <c r="W131" i="33" s="1"/>
  <c r="AB132" i="33"/>
  <c r="AC132" i="33"/>
  <c r="AD132" i="33" s="1"/>
  <c r="AE132" i="33" s="1"/>
  <c r="V132" i="33"/>
  <c r="W132" i="33" s="1"/>
  <c r="AB133" i="33"/>
  <c r="AC133" i="33" s="1"/>
  <c r="V133" i="33"/>
  <c r="W133" i="33" s="1"/>
  <c r="W195" i="11"/>
  <c r="X195" i="11" s="1"/>
  <c r="Y195" i="11" s="1"/>
  <c r="Z195" i="11" s="1"/>
  <c r="Q195" i="11"/>
  <c r="R195" i="11" s="1"/>
  <c r="W196" i="11"/>
  <c r="X196" i="11" s="1"/>
  <c r="Q196" i="11"/>
  <c r="R196" i="11" s="1"/>
  <c r="W201" i="11"/>
  <c r="X201" i="11"/>
  <c r="Q201" i="11"/>
  <c r="R201" i="11" s="1"/>
  <c r="W202" i="11"/>
  <c r="X202" i="11" s="1"/>
  <c r="Q202" i="11"/>
  <c r="R202" i="11" s="1"/>
  <c r="AB127" i="33"/>
  <c r="AC127" i="33" s="1"/>
  <c r="V127" i="33"/>
  <c r="W127" i="33"/>
  <c r="AB128" i="33"/>
  <c r="AC128" i="33" s="1"/>
  <c r="V128" i="33"/>
  <c r="W128" i="33" s="1"/>
  <c r="AB129" i="33"/>
  <c r="AC129" i="33" s="1"/>
  <c r="V129" i="33"/>
  <c r="W129" i="33" s="1"/>
  <c r="AB130" i="33"/>
  <c r="AC130" i="33" s="1"/>
  <c r="V130" i="33"/>
  <c r="W130" i="33" s="1"/>
  <c r="W189" i="11"/>
  <c r="X189" i="11" s="1"/>
  <c r="Y189" i="11" s="1"/>
  <c r="Z189" i="11" s="1"/>
  <c r="Q189" i="11"/>
  <c r="R189" i="11"/>
  <c r="W190" i="11"/>
  <c r="X190" i="11" s="1"/>
  <c r="Q190" i="11"/>
  <c r="R190" i="11" s="1"/>
  <c r="W191" i="11"/>
  <c r="X191" i="11" s="1"/>
  <c r="Q191" i="11"/>
  <c r="R191" i="11"/>
  <c r="Q48" i="30"/>
  <c r="Q47" i="30"/>
  <c r="Q45" i="30"/>
  <c r="Q43" i="30"/>
  <c r="Q41" i="30"/>
  <c r="Q39" i="30"/>
  <c r="Q33" i="30"/>
  <c r="Q31" i="30"/>
  <c r="Q30" i="30"/>
  <c r="Q28" i="30"/>
  <c r="Q25" i="30"/>
  <c r="Q23" i="30"/>
  <c r="Q21" i="30"/>
  <c r="Q20" i="30"/>
  <c r="Q14" i="30"/>
  <c r="Q13" i="30"/>
  <c r="Q11" i="30"/>
  <c r="Q6" i="30"/>
  <c r="Q5" i="30"/>
  <c r="W279" i="11"/>
  <c r="X279" i="11"/>
  <c r="Y279" i="11" s="1"/>
  <c r="Z279" i="11" s="1"/>
  <c r="Q279" i="11"/>
  <c r="R279" i="11" s="1"/>
  <c r="W280" i="11"/>
  <c r="X280" i="11" s="1"/>
  <c r="Q280" i="11"/>
  <c r="R280" i="11" s="1"/>
  <c r="W274" i="11"/>
  <c r="X274" i="11" s="1"/>
  <c r="Y274" i="11" s="1"/>
  <c r="Z274" i="11" s="1"/>
  <c r="Q274" i="11"/>
  <c r="R274" i="11" s="1"/>
  <c r="W275" i="11"/>
  <c r="X275" i="11" s="1"/>
  <c r="Q275" i="11"/>
  <c r="R275" i="11" s="1"/>
  <c r="W276" i="11"/>
  <c r="X276" i="11"/>
  <c r="Q276" i="11"/>
  <c r="R276" i="11" s="1"/>
  <c r="W273" i="11"/>
  <c r="X273" i="11" s="1"/>
  <c r="Y273" i="11" s="1"/>
  <c r="Z273" i="11" s="1"/>
  <c r="Q273" i="11"/>
  <c r="R273" i="11" s="1"/>
  <c r="W267" i="11"/>
  <c r="X267" i="11" s="1"/>
  <c r="Q267" i="11"/>
  <c r="R267" i="11" s="1"/>
  <c r="W268" i="11"/>
  <c r="X268" i="11"/>
  <c r="Q268" i="11"/>
  <c r="R268" i="11" s="1"/>
  <c r="W264" i="11"/>
  <c r="X264" i="11" s="1"/>
  <c r="Q264" i="11"/>
  <c r="R264" i="11"/>
  <c r="W261" i="11"/>
  <c r="X261" i="11" s="1"/>
  <c r="Y261" i="11" s="1"/>
  <c r="Z261" i="11" s="1"/>
  <c r="Q261" i="11"/>
  <c r="R261" i="11" s="1"/>
  <c r="W262" i="11"/>
  <c r="X262" i="11" s="1"/>
  <c r="Q262" i="11"/>
  <c r="R262" i="11" s="1"/>
  <c r="Q255" i="11"/>
  <c r="R255" i="11" s="1"/>
  <c r="Q256" i="11"/>
  <c r="R256" i="11" s="1"/>
  <c r="Q257" i="11"/>
  <c r="R257" i="11" s="1"/>
  <c r="Q258" i="11"/>
  <c r="R258" i="11" s="1"/>
  <c r="Q249" i="11"/>
  <c r="R249" i="11"/>
  <c r="Q250" i="11"/>
  <c r="R250" i="11" s="1"/>
  <c r="Q251" i="11"/>
  <c r="R251" i="11" s="1"/>
  <c r="Q252" i="11"/>
  <c r="R252" i="11" s="1"/>
  <c r="W243" i="11"/>
  <c r="X243" i="11" s="1"/>
  <c r="Y243" i="11" s="1"/>
  <c r="Z243" i="11" s="1"/>
  <c r="Q243" i="11"/>
  <c r="R243" i="11" s="1"/>
  <c r="W237" i="11"/>
  <c r="X237" i="11"/>
  <c r="Q237" i="11"/>
  <c r="R237" i="11" s="1"/>
  <c r="W238" i="11"/>
  <c r="X238" i="11" s="1"/>
  <c r="Q238" i="11"/>
  <c r="R238" i="11"/>
  <c r="Y238" i="11"/>
  <c r="Z238" i="11" s="1"/>
  <c r="W239" i="11"/>
  <c r="X239" i="11"/>
  <c r="Q239" i="11"/>
  <c r="R239" i="11" s="1"/>
  <c r="W221" i="11"/>
  <c r="X221" i="11" s="1"/>
  <c r="Y221" i="11" s="1"/>
  <c r="Z221" i="11" s="1"/>
  <c r="Q221" i="11"/>
  <c r="R221" i="11"/>
  <c r="W222" i="11"/>
  <c r="X222" i="11" s="1"/>
  <c r="Q222" i="11"/>
  <c r="R222" i="11" s="1"/>
  <c r="AB149" i="33"/>
  <c r="AC149" i="33" s="1"/>
  <c r="V149" i="33"/>
  <c r="W149" i="33" s="1"/>
  <c r="AB150" i="33"/>
  <c r="AC150" i="33" s="1"/>
  <c r="V150" i="33"/>
  <c r="W150" i="33" s="1"/>
  <c r="W215" i="11"/>
  <c r="X215" i="11" s="1"/>
  <c r="Q215" i="11"/>
  <c r="R215" i="11" s="1"/>
  <c r="W216" i="11"/>
  <c r="X216" i="11" s="1"/>
  <c r="Q216" i="11"/>
  <c r="R216" i="11" s="1"/>
  <c r="AB145" i="33"/>
  <c r="AC145" i="33" s="1"/>
  <c r="V145" i="33"/>
  <c r="W145" i="33" s="1"/>
  <c r="AB146" i="33"/>
  <c r="AC146" i="33" s="1"/>
  <c r="V146" i="33"/>
  <c r="W146" i="33" s="1"/>
  <c r="W207" i="11"/>
  <c r="X207" i="11" s="1"/>
  <c r="Q207" i="11"/>
  <c r="R207" i="11" s="1"/>
  <c r="W208" i="11"/>
  <c r="X208" i="11" s="1"/>
  <c r="Q208" i="11"/>
  <c r="R208" i="11" s="1"/>
  <c r="Y208" i="11" s="1"/>
  <c r="Z208" i="11" s="1"/>
  <c r="W209" i="11"/>
  <c r="X209" i="11"/>
  <c r="Q209" i="11"/>
  <c r="R209" i="11" s="1"/>
  <c r="AB139" i="33"/>
  <c r="AC139" i="33" s="1"/>
  <c r="V139" i="33"/>
  <c r="W139" i="33"/>
  <c r="AD139" i="33" s="1"/>
  <c r="AE139" i="33" s="1"/>
  <c r="AB140" i="33"/>
  <c r="AC140" i="33" s="1"/>
  <c r="V140" i="33"/>
  <c r="W140" i="33" s="1"/>
  <c r="AB141" i="33"/>
  <c r="AC141" i="33" s="1"/>
  <c r="V141" i="33"/>
  <c r="W141" i="33" s="1"/>
  <c r="AB135" i="33"/>
  <c r="AC135" i="33"/>
  <c r="V135" i="33"/>
  <c r="W135" i="33" s="1"/>
  <c r="AD135" i="33" s="1"/>
  <c r="AE135" i="33" s="1"/>
  <c r="AB136" i="33"/>
  <c r="AC136" i="33" s="1"/>
  <c r="V136" i="33"/>
  <c r="W136" i="33" s="1"/>
  <c r="AB137" i="33"/>
  <c r="AC137" i="33"/>
  <c r="V137" i="33"/>
  <c r="W137" i="33" s="1"/>
  <c r="AB138" i="33"/>
  <c r="AC138" i="33" s="1"/>
  <c r="V138" i="33"/>
  <c r="W138" i="33" s="1"/>
  <c r="W197" i="11"/>
  <c r="X197" i="11" s="1"/>
  <c r="Y197" i="11" s="1"/>
  <c r="Z197" i="11" s="1"/>
  <c r="Q197" i="11"/>
  <c r="R197" i="11"/>
  <c r="W198" i="11"/>
  <c r="X198" i="11"/>
  <c r="Y198" i="11" s="1"/>
  <c r="Z198" i="11" s="1"/>
  <c r="Q198" i="11"/>
  <c r="R198" i="11"/>
  <c r="W203" i="11"/>
  <c r="X203" i="11" s="1"/>
  <c r="Y203" i="11" s="1"/>
  <c r="Z203" i="11" s="1"/>
  <c r="Q203" i="11"/>
  <c r="R203" i="11"/>
  <c r="W204" i="11"/>
  <c r="X204" i="11"/>
  <c r="Q204" i="11"/>
  <c r="R204" i="11" s="1"/>
  <c r="AB134" i="33"/>
  <c r="AC134" i="33" s="1"/>
  <c r="V134" i="33"/>
  <c r="W134" i="33"/>
  <c r="W185" i="11"/>
  <c r="X185" i="11"/>
  <c r="Q185" i="11"/>
  <c r="R185" i="11" s="1"/>
  <c r="Y185" i="11" s="1"/>
  <c r="Z185" i="11" s="1"/>
  <c r="W186" i="11"/>
  <c r="X186" i="11" s="1"/>
  <c r="Y186" i="11" s="1"/>
  <c r="Z186" i="11" s="1"/>
  <c r="Q186" i="11"/>
  <c r="R186" i="11" s="1"/>
  <c r="AB123" i="33"/>
  <c r="AC123" i="33"/>
  <c r="V123" i="33"/>
  <c r="W123" i="33" s="1"/>
  <c r="AB124" i="33"/>
  <c r="AC124" i="33" s="1"/>
  <c r="V124" i="33"/>
  <c r="W124" i="33" s="1"/>
  <c r="W184" i="11"/>
  <c r="X184" i="11" s="1"/>
  <c r="Y184" i="11" s="1"/>
  <c r="Z184" i="11" s="1"/>
  <c r="Q184" i="11"/>
  <c r="R184" i="11"/>
  <c r="AB126" i="33"/>
  <c r="AC126" i="33" s="1"/>
  <c r="AD126" i="33" s="1"/>
  <c r="AE126" i="33" s="1"/>
  <c r="V126" i="33"/>
  <c r="W126" i="33" s="1"/>
  <c r="W180" i="11"/>
  <c r="X180" i="11"/>
  <c r="Q180" i="11"/>
  <c r="R180" i="11" s="1"/>
  <c r="AB122" i="33"/>
  <c r="AC122" i="33"/>
  <c r="V122" i="33"/>
  <c r="W122" i="33"/>
  <c r="W177" i="11"/>
  <c r="X177" i="11" s="1"/>
  <c r="Q177" i="11"/>
  <c r="R177" i="11" s="1"/>
  <c r="W178" i="11"/>
  <c r="X178" i="11" s="1"/>
  <c r="Q178" i="11"/>
  <c r="R178" i="11" s="1"/>
  <c r="Y178" i="11" s="1"/>
  <c r="Z178" i="11" s="1"/>
  <c r="W179" i="11"/>
  <c r="X179" i="11"/>
  <c r="Q179" i="11"/>
  <c r="R179" i="11" s="1"/>
  <c r="AB119" i="33"/>
  <c r="AC119" i="33" s="1"/>
  <c r="V119" i="33"/>
  <c r="W119" i="33" s="1"/>
  <c r="AB120" i="33"/>
  <c r="AC120" i="33"/>
  <c r="AD120" i="33" s="1"/>
  <c r="AE120" i="33" s="1"/>
  <c r="V120" i="33"/>
  <c r="W120" i="33" s="1"/>
  <c r="AB121" i="33"/>
  <c r="AC121" i="33" s="1"/>
  <c r="V121" i="33"/>
  <c r="W121" i="33" s="1"/>
  <c r="W173" i="11"/>
  <c r="X173" i="11" s="1"/>
  <c r="Y173" i="11" s="1"/>
  <c r="Z173" i="11" s="1"/>
  <c r="Q173" i="11"/>
  <c r="R173" i="11" s="1"/>
  <c r="AB118" i="33"/>
  <c r="AC118" i="33" s="1"/>
  <c r="V118" i="33"/>
  <c r="W118" i="33"/>
  <c r="W171" i="11"/>
  <c r="X171" i="11"/>
  <c r="Q171" i="11"/>
  <c r="R171" i="11" s="1"/>
  <c r="W172" i="11"/>
  <c r="X172" i="11"/>
  <c r="Q172" i="11"/>
  <c r="R172" i="11" s="1"/>
  <c r="AB115" i="33"/>
  <c r="AC115" i="33" s="1"/>
  <c r="V115" i="33"/>
  <c r="W115" i="33"/>
  <c r="AB116" i="33"/>
  <c r="AC116" i="33"/>
  <c r="V116" i="33"/>
  <c r="W116" i="33" s="1"/>
  <c r="AB117" i="33"/>
  <c r="AC117" i="33" s="1"/>
  <c r="AD117" i="33" s="1"/>
  <c r="AE117" i="33" s="1"/>
  <c r="V117" i="33"/>
  <c r="W117" i="33"/>
  <c r="W168" i="11"/>
  <c r="X168" i="11" s="1"/>
  <c r="Q168" i="11"/>
  <c r="R168" i="11" s="1"/>
  <c r="AB114" i="33"/>
  <c r="AC114" i="33"/>
  <c r="AD114" i="33" s="1"/>
  <c r="AE114" i="33" s="1"/>
  <c r="V114" i="33"/>
  <c r="W114" i="33"/>
  <c r="W165" i="11"/>
  <c r="X165" i="11" s="1"/>
  <c r="Y165" i="11" s="1"/>
  <c r="Z165" i="11" s="1"/>
  <c r="Q165" i="11"/>
  <c r="R165" i="11" s="1"/>
  <c r="W166" i="11"/>
  <c r="X166" i="11" s="1"/>
  <c r="Q166" i="11"/>
  <c r="R166" i="11" s="1"/>
  <c r="Y166" i="11" s="1"/>
  <c r="Z166" i="11" s="1"/>
  <c r="W167" i="11"/>
  <c r="X167" i="11"/>
  <c r="Y167" i="11" s="1"/>
  <c r="Z167" i="11" s="1"/>
  <c r="Q167" i="11"/>
  <c r="R167" i="11" s="1"/>
  <c r="AB111" i="33"/>
  <c r="AC111" i="33" s="1"/>
  <c r="V111" i="33"/>
  <c r="W111" i="33" s="1"/>
  <c r="AB112" i="33"/>
  <c r="AC112" i="33" s="1"/>
  <c r="AD112" i="33" s="1"/>
  <c r="AE112" i="33" s="1"/>
  <c r="V112" i="33"/>
  <c r="W112" i="33" s="1"/>
  <c r="AB113" i="33"/>
  <c r="AC113" i="33" s="1"/>
  <c r="V113" i="33"/>
  <c r="W113" i="33" s="1"/>
  <c r="W162" i="11"/>
  <c r="X162" i="11" s="1"/>
  <c r="Y162" i="11" s="1"/>
  <c r="Z162" i="11" s="1"/>
  <c r="Q162" i="11"/>
  <c r="R162" i="11" s="1"/>
  <c r="AB110" i="33"/>
  <c r="AC110" i="33" s="1"/>
  <c r="V110" i="33"/>
  <c r="W110" i="33" s="1"/>
  <c r="W161" i="11"/>
  <c r="X161" i="11"/>
  <c r="Y161" i="11" s="1"/>
  <c r="Z161" i="11" s="1"/>
  <c r="Q161" i="11"/>
  <c r="R161" i="11"/>
  <c r="AB109" i="33"/>
  <c r="AC109" i="33"/>
  <c r="V109" i="33"/>
  <c r="W109" i="33"/>
  <c r="W159" i="11"/>
  <c r="X159" i="11" s="1"/>
  <c r="Q159" i="11"/>
  <c r="R159" i="11" s="1"/>
  <c r="W160" i="11"/>
  <c r="X160" i="11"/>
  <c r="Y160" i="11" s="1"/>
  <c r="Z160" i="11" s="1"/>
  <c r="Q160" i="11"/>
  <c r="R160" i="11" s="1"/>
  <c r="AB107" i="33"/>
  <c r="AC107" i="33" s="1"/>
  <c r="V107" i="33"/>
  <c r="W107" i="33"/>
  <c r="AB108" i="33"/>
  <c r="AC108" i="33" s="1"/>
  <c r="V108" i="33"/>
  <c r="W108" i="33" s="1"/>
  <c r="W153" i="11"/>
  <c r="X153" i="11" s="1"/>
  <c r="Q153" i="11"/>
  <c r="R153" i="11" s="1"/>
  <c r="W154" i="11"/>
  <c r="X154" i="11" s="1"/>
  <c r="Q154" i="11"/>
  <c r="R154" i="11"/>
  <c r="W155" i="11"/>
  <c r="X155" i="11" s="1"/>
  <c r="Y155" i="11" s="1"/>
  <c r="Z155" i="11" s="1"/>
  <c r="Q155" i="11"/>
  <c r="R155" i="11" s="1"/>
  <c r="W156" i="11"/>
  <c r="X156" i="11" s="1"/>
  <c r="Y156" i="11" s="1"/>
  <c r="Z156" i="11" s="1"/>
  <c r="Q156" i="11"/>
  <c r="R156" i="11"/>
  <c r="AB103" i="33"/>
  <c r="AC103" i="33"/>
  <c r="AD103" i="33" s="1"/>
  <c r="AE103" i="33" s="1"/>
  <c r="V103" i="33"/>
  <c r="W103" i="33" s="1"/>
  <c r="AB104" i="33"/>
  <c r="AC104" i="33" s="1"/>
  <c r="V104" i="33"/>
  <c r="W104" i="33"/>
  <c r="AB105" i="33"/>
  <c r="AC105" i="33"/>
  <c r="V105" i="33"/>
  <c r="W105" i="33" s="1"/>
  <c r="AB106" i="33"/>
  <c r="AC106" i="33" s="1"/>
  <c r="V106" i="33"/>
  <c r="W106" i="33"/>
  <c r="W147" i="11"/>
  <c r="X147" i="11"/>
  <c r="Q147" i="11"/>
  <c r="R147" i="11" s="1"/>
  <c r="W148" i="11"/>
  <c r="X148" i="11" s="1"/>
  <c r="Q148" i="11"/>
  <c r="R148" i="11"/>
  <c r="W149" i="11"/>
  <c r="X149" i="11"/>
  <c r="Q149" i="11"/>
  <c r="R149" i="11" s="1"/>
  <c r="W150" i="11"/>
  <c r="X150" i="11" s="1"/>
  <c r="Q150" i="11"/>
  <c r="R150" i="11"/>
  <c r="AB100" i="33"/>
  <c r="AC100" i="33" s="1"/>
  <c r="V100" i="33"/>
  <c r="W100" i="33" s="1"/>
  <c r="AB101" i="33"/>
  <c r="AC101" i="33"/>
  <c r="V101" i="33"/>
  <c r="W101" i="33" s="1"/>
  <c r="AB102" i="33"/>
  <c r="AC102" i="33" s="1"/>
  <c r="V102" i="33"/>
  <c r="W102" i="33" s="1"/>
  <c r="W141" i="11"/>
  <c r="X141" i="11"/>
  <c r="Q141" i="11"/>
  <c r="R141" i="11"/>
  <c r="W142" i="11"/>
  <c r="X142" i="11" s="1"/>
  <c r="Q142" i="11"/>
  <c r="R142" i="11" s="1"/>
  <c r="W143" i="11"/>
  <c r="X143" i="11" s="1"/>
  <c r="Q143" i="11"/>
  <c r="R143" i="11" s="1"/>
  <c r="W144" i="11"/>
  <c r="X144" i="11" s="1"/>
  <c r="Q144" i="11"/>
  <c r="R144" i="11" s="1"/>
  <c r="AB95" i="33"/>
  <c r="AC95" i="33" s="1"/>
  <c r="V95" i="33"/>
  <c r="W95" i="33" s="1"/>
  <c r="AB96" i="33"/>
  <c r="AC96" i="33" s="1"/>
  <c r="AD96" i="33" s="1"/>
  <c r="AE96" i="33" s="1"/>
  <c r="V96" i="33"/>
  <c r="W96" i="33" s="1"/>
  <c r="AB97" i="33"/>
  <c r="AC97" i="33"/>
  <c r="V97" i="33"/>
  <c r="W97" i="33" s="1"/>
  <c r="AB98" i="33"/>
  <c r="AC98" i="33"/>
  <c r="V98" i="33"/>
  <c r="W98" i="33"/>
  <c r="W135" i="11"/>
  <c r="X135" i="11"/>
  <c r="Q135" i="11"/>
  <c r="R135" i="11"/>
  <c r="W136" i="11"/>
  <c r="X136" i="11" s="1"/>
  <c r="Q136" i="11"/>
  <c r="R136" i="11"/>
  <c r="W137" i="11"/>
  <c r="X137" i="11" s="1"/>
  <c r="Q137" i="11"/>
  <c r="R137" i="11" s="1"/>
  <c r="W138" i="11"/>
  <c r="X138" i="11" s="1"/>
  <c r="Q138" i="11"/>
  <c r="R138" i="11" s="1"/>
  <c r="W129" i="11"/>
  <c r="X129" i="11" s="1"/>
  <c r="Q129" i="11"/>
  <c r="R129" i="11" s="1"/>
  <c r="W130" i="11"/>
  <c r="X130" i="11" s="1"/>
  <c r="Q130" i="11"/>
  <c r="R130" i="11" s="1"/>
  <c r="W131" i="11"/>
  <c r="X131" i="11" s="1"/>
  <c r="Q131" i="11"/>
  <c r="R131" i="11" s="1"/>
  <c r="W125" i="11"/>
  <c r="X125" i="11" s="1"/>
  <c r="Y125" i="11" s="1"/>
  <c r="Z125" i="11" s="1"/>
  <c r="Q125" i="11"/>
  <c r="R125" i="11"/>
  <c r="W126" i="11"/>
  <c r="X126" i="11" s="1"/>
  <c r="Q126" i="11"/>
  <c r="R126" i="11"/>
  <c r="W123" i="11"/>
  <c r="X123" i="11" s="1"/>
  <c r="Q123" i="11"/>
  <c r="R123" i="11" s="1"/>
  <c r="W124" i="11"/>
  <c r="X124" i="11"/>
  <c r="Q124" i="11"/>
  <c r="R124" i="11" s="1"/>
  <c r="W120" i="11"/>
  <c r="X120" i="11" s="1"/>
  <c r="Y120" i="11" s="1"/>
  <c r="Z120" i="11" s="1"/>
  <c r="Q120" i="11"/>
  <c r="R120" i="11" s="1"/>
  <c r="W117" i="11"/>
  <c r="X117" i="11" s="1"/>
  <c r="Q117" i="11"/>
  <c r="R117" i="11" s="1"/>
  <c r="W118" i="11"/>
  <c r="X118" i="11"/>
  <c r="Q118" i="11"/>
  <c r="R118" i="11" s="1"/>
  <c r="W119" i="11"/>
  <c r="X119" i="11" s="1"/>
  <c r="Q119" i="11"/>
  <c r="R119" i="11"/>
  <c r="W111" i="11"/>
  <c r="X111" i="11" s="1"/>
  <c r="Y111" i="11" s="1"/>
  <c r="Z111" i="11" s="1"/>
  <c r="Q111" i="11"/>
  <c r="R111" i="11" s="1"/>
  <c r="W112" i="11"/>
  <c r="X112" i="11" s="1"/>
  <c r="Q112" i="11"/>
  <c r="R112" i="11" s="1"/>
  <c r="Y112" i="11" s="1"/>
  <c r="Z112" i="11" s="1"/>
  <c r="W113" i="11"/>
  <c r="X113" i="11" s="1"/>
  <c r="Y113" i="11" s="1"/>
  <c r="Z113" i="11" s="1"/>
  <c r="Q113" i="11"/>
  <c r="R113" i="11" s="1"/>
  <c r="W114" i="11"/>
  <c r="X114" i="11" s="1"/>
  <c r="Q114" i="11"/>
  <c r="R114" i="11" s="1"/>
  <c r="W107" i="11"/>
  <c r="X107" i="11" s="1"/>
  <c r="Y107" i="11" s="1"/>
  <c r="Z107" i="11" s="1"/>
  <c r="Q107" i="11"/>
  <c r="R107" i="11" s="1"/>
  <c r="W105" i="11"/>
  <c r="X105" i="11"/>
  <c r="Q105" i="11"/>
  <c r="R105" i="11" s="1"/>
  <c r="W106" i="11"/>
  <c r="X106" i="11" s="1"/>
  <c r="Q106" i="11"/>
  <c r="R106" i="11" s="1"/>
  <c r="W99" i="11"/>
  <c r="X99" i="11" s="1"/>
  <c r="Q99" i="11"/>
  <c r="R99" i="11" s="1"/>
  <c r="W100" i="11"/>
  <c r="X100" i="11" s="1"/>
  <c r="Q100" i="11"/>
  <c r="R100" i="11" s="1"/>
  <c r="W101" i="11"/>
  <c r="X101" i="11" s="1"/>
  <c r="Q101" i="11"/>
  <c r="R101" i="11" s="1"/>
  <c r="W102" i="11"/>
  <c r="X102" i="11" s="1"/>
  <c r="Q102" i="11"/>
  <c r="R102" i="11" s="1"/>
  <c r="W96" i="11"/>
  <c r="X96" i="11" s="1"/>
  <c r="Q96" i="11"/>
  <c r="R96" i="11" s="1"/>
  <c r="W93" i="11"/>
  <c r="X93" i="11" s="1"/>
  <c r="Q93" i="11"/>
  <c r="R93" i="11"/>
  <c r="W94" i="11"/>
  <c r="X94" i="11" s="1"/>
  <c r="Q94" i="11"/>
  <c r="R94" i="11" s="1"/>
  <c r="W95" i="11"/>
  <c r="X95" i="11" s="1"/>
  <c r="Q95" i="11"/>
  <c r="R95" i="11" s="1"/>
  <c r="Z90" i="11"/>
  <c r="AB62" i="33"/>
  <c r="AC62" i="33" s="1"/>
  <c r="AD62" i="33" s="1"/>
  <c r="AE62" i="33" s="1"/>
  <c r="W88" i="11"/>
  <c r="X88" i="11" s="1"/>
  <c r="Y88" i="11" s="1"/>
  <c r="Z88" i="11" s="1"/>
  <c r="Q88" i="11"/>
  <c r="R88" i="11"/>
  <c r="W89" i="11"/>
  <c r="X89" i="11"/>
  <c r="Y89" i="11" s="1"/>
  <c r="Z89" i="11" s="1"/>
  <c r="Q89" i="11"/>
  <c r="R89" i="11" s="1"/>
  <c r="AB60" i="33"/>
  <c r="AC60" i="33" s="1"/>
  <c r="AB61" i="33"/>
  <c r="AC61" i="33" s="1"/>
  <c r="AD61" i="33" s="1"/>
  <c r="AE61" i="33" s="1"/>
  <c r="Z87" i="11"/>
  <c r="AB59" i="33"/>
  <c r="AC59" i="33" s="1"/>
  <c r="AD59" i="33" s="1"/>
  <c r="AE59" i="33" s="1"/>
  <c r="W84" i="11"/>
  <c r="X84" i="11"/>
  <c r="Q84" i="11"/>
  <c r="R84" i="11" s="1"/>
  <c r="AB58" i="33"/>
  <c r="AC58" i="33" s="1"/>
  <c r="V58" i="33"/>
  <c r="W58" i="33"/>
  <c r="W81" i="11"/>
  <c r="X81" i="11" s="1"/>
  <c r="Q81" i="11"/>
  <c r="R81" i="11" s="1"/>
  <c r="W82" i="11"/>
  <c r="X82" i="11" s="1"/>
  <c r="Q82" i="11"/>
  <c r="R82" i="11" s="1"/>
  <c r="W83" i="11"/>
  <c r="X83" i="11" s="1"/>
  <c r="Q83" i="11"/>
  <c r="R83" i="11" s="1"/>
  <c r="AB55" i="33"/>
  <c r="AC55" i="33" s="1"/>
  <c r="V55" i="33"/>
  <c r="W55" i="33" s="1"/>
  <c r="AB56" i="33"/>
  <c r="AC56" i="33" s="1"/>
  <c r="V56" i="33"/>
  <c r="W56" i="33" s="1"/>
  <c r="AB57" i="33"/>
  <c r="AC57" i="33" s="1"/>
  <c r="V57" i="33"/>
  <c r="W57" i="33" s="1"/>
  <c r="W75" i="11"/>
  <c r="X75" i="11" s="1"/>
  <c r="Q75" i="11"/>
  <c r="R75" i="11" s="1"/>
  <c r="W76" i="11"/>
  <c r="X76" i="11" s="1"/>
  <c r="Q76" i="11"/>
  <c r="R76" i="11" s="1"/>
  <c r="AB51" i="33"/>
  <c r="AC51" i="33" s="1"/>
  <c r="V51" i="33"/>
  <c r="W51" i="33" s="1"/>
  <c r="AB52" i="33"/>
  <c r="AC52" i="33" s="1"/>
  <c r="V52" i="33"/>
  <c r="W52" i="33" s="1"/>
  <c r="AB53" i="33"/>
  <c r="AC53" i="33" s="1"/>
  <c r="V53" i="33"/>
  <c r="W53" i="33" s="1"/>
  <c r="W69" i="11"/>
  <c r="X69" i="11" s="1"/>
  <c r="Q69" i="11"/>
  <c r="R69" i="11" s="1"/>
  <c r="W70" i="11"/>
  <c r="X70" i="11" s="1"/>
  <c r="Q70" i="11"/>
  <c r="R70" i="11" s="1"/>
  <c r="W71" i="11"/>
  <c r="X71" i="11" s="1"/>
  <c r="Q71" i="11"/>
  <c r="R71" i="11" s="1"/>
  <c r="W72" i="11"/>
  <c r="X72" i="11" s="1"/>
  <c r="Q72" i="11"/>
  <c r="R72" i="11" s="1"/>
  <c r="AB49" i="33"/>
  <c r="AC49" i="33" s="1"/>
  <c r="V49" i="33"/>
  <c r="W49" i="33" s="1"/>
  <c r="Z63" i="11"/>
  <c r="W64" i="11"/>
  <c r="X64" i="11" s="1"/>
  <c r="Q64" i="11"/>
  <c r="R64" i="11"/>
  <c r="Z65" i="11"/>
  <c r="W66" i="11"/>
  <c r="X66" i="11" s="1"/>
  <c r="Q66" i="11"/>
  <c r="R66" i="11" s="1"/>
  <c r="AE43" i="33"/>
  <c r="AF43" i="33" s="1"/>
  <c r="AB44" i="33"/>
  <c r="AC44" i="33" s="1"/>
  <c r="V44" i="33"/>
  <c r="W44" i="33" s="1"/>
  <c r="AE45" i="33"/>
  <c r="AB46" i="33"/>
  <c r="AC46" i="33" s="1"/>
  <c r="V46" i="33"/>
  <c r="W46" i="33" s="1"/>
  <c r="Z57" i="11"/>
  <c r="W58" i="11"/>
  <c r="X58" i="11" s="1"/>
  <c r="Q58" i="11"/>
  <c r="R58" i="11" s="1"/>
  <c r="W59" i="11"/>
  <c r="X59" i="11"/>
  <c r="Q59" i="11"/>
  <c r="R59" i="11" s="1"/>
  <c r="W60" i="11"/>
  <c r="X60" i="11" s="1"/>
  <c r="Q60" i="11"/>
  <c r="R60" i="11"/>
  <c r="AB39" i="33"/>
  <c r="AC39" i="33" s="1"/>
  <c r="V39" i="33"/>
  <c r="W39" i="33" s="1"/>
  <c r="AB41" i="33"/>
  <c r="AC41" i="33" s="1"/>
  <c r="V41" i="33"/>
  <c r="W41" i="33" s="1"/>
  <c r="AB42" i="33"/>
  <c r="AC42" i="33" s="1"/>
  <c r="V42" i="33"/>
  <c r="W42" i="33" s="1"/>
  <c r="W53" i="11"/>
  <c r="X53" i="11" s="1"/>
  <c r="Q53" i="11"/>
  <c r="R53" i="11" s="1"/>
  <c r="W54" i="11"/>
  <c r="X54" i="11" s="1"/>
  <c r="Q54" i="11"/>
  <c r="R54" i="11" s="1"/>
  <c r="AB36" i="33"/>
  <c r="AC36" i="33" s="1"/>
  <c r="V36" i="33"/>
  <c r="W36" i="33" s="1"/>
  <c r="AB38" i="33"/>
  <c r="AC38" i="33" s="1"/>
  <c r="V38" i="33"/>
  <c r="W38" i="33" s="1"/>
  <c r="W51" i="11"/>
  <c r="X51" i="11" s="1"/>
  <c r="Q51" i="11"/>
  <c r="R51" i="11" s="1"/>
  <c r="W52" i="11"/>
  <c r="X52" i="11" s="1"/>
  <c r="Q52" i="11"/>
  <c r="R52" i="11" s="1"/>
  <c r="AB35" i="33"/>
  <c r="AC35" i="33" s="1"/>
  <c r="V35" i="33"/>
  <c r="W35" i="33" s="1"/>
  <c r="AB37" i="33"/>
  <c r="AC37" i="33" s="1"/>
  <c r="V37" i="33"/>
  <c r="W37" i="33" s="1"/>
  <c r="W45" i="11"/>
  <c r="X45" i="11" s="1"/>
  <c r="Q45" i="11"/>
  <c r="R45" i="11" s="1"/>
  <c r="W46" i="11"/>
  <c r="X46" i="11" s="1"/>
  <c r="Q46" i="11"/>
  <c r="R46" i="11"/>
  <c r="AB31" i="33"/>
  <c r="AC31" i="33"/>
  <c r="V31" i="33"/>
  <c r="W31" i="33" s="1"/>
  <c r="AB32" i="33"/>
  <c r="AC32" i="33" s="1"/>
  <c r="AD32" i="33" s="1"/>
  <c r="AE32" i="33" s="1"/>
  <c r="V32" i="33"/>
  <c r="W32" i="33"/>
  <c r="AB34" i="33"/>
  <c r="AC34" i="33"/>
  <c r="V34" i="33"/>
  <c r="W34" i="33" s="1"/>
  <c r="W39" i="11"/>
  <c r="X39" i="11" s="1"/>
  <c r="Q39" i="11"/>
  <c r="R39" i="11"/>
  <c r="W40" i="11"/>
  <c r="X40" i="11"/>
  <c r="Q40" i="11"/>
  <c r="R40" i="11" s="1"/>
  <c r="W41" i="11"/>
  <c r="X41" i="11" s="1"/>
  <c r="Y41" i="11" s="1"/>
  <c r="Z41" i="11" s="1"/>
  <c r="Q41" i="11"/>
  <c r="R41" i="11"/>
  <c r="W35" i="11"/>
  <c r="X35" i="11" s="1"/>
  <c r="Q35" i="11"/>
  <c r="R35" i="11" s="1"/>
  <c r="W27" i="11"/>
  <c r="X27" i="11" s="1"/>
  <c r="Q27" i="11"/>
  <c r="R27" i="11"/>
  <c r="W28" i="11"/>
  <c r="X28" i="11" s="1"/>
  <c r="Y28" i="11" s="1"/>
  <c r="Z28" i="11" s="1"/>
  <c r="Q28" i="11"/>
  <c r="R28" i="11" s="1"/>
  <c r="W29" i="11"/>
  <c r="X29" i="11" s="1"/>
  <c r="Q29" i="11"/>
  <c r="R29" i="11" s="1"/>
  <c r="W30" i="11"/>
  <c r="X30" i="11"/>
  <c r="Q30" i="11"/>
  <c r="R30" i="11" s="1"/>
  <c r="W21" i="11"/>
  <c r="X21" i="11"/>
  <c r="Q21" i="11"/>
  <c r="R21" i="11" s="1"/>
  <c r="W22" i="11"/>
  <c r="X22" i="11" s="1"/>
  <c r="Y22" i="11" s="1"/>
  <c r="Z22" i="11" s="1"/>
  <c r="Q22" i="11"/>
  <c r="R22" i="11"/>
  <c r="W23" i="11"/>
  <c r="X23" i="11"/>
  <c r="Q23" i="11"/>
  <c r="R23" i="11" s="1"/>
  <c r="W24" i="11"/>
  <c r="X24" i="11" s="1"/>
  <c r="Q24" i="11"/>
  <c r="R24" i="11"/>
  <c r="AB15" i="33"/>
  <c r="AC15" i="33"/>
  <c r="V15" i="33"/>
  <c r="W15" i="33" s="1"/>
  <c r="AB16" i="33"/>
  <c r="AC16" i="33" s="1"/>
  <c r="AD16" i="33" s="1"/>
  <c r="AE16" i="33" s="1"/>
  <c r="V16" i="33"/>
  <c r="W16" i="33"/>
  <c r="AB17" i="33"/>
  <c r="AC17" i="33"/>
  <c r="V17" i="33"/>
  <c r="W17" i="33" s="1"/>
  <c r="AB18" i="33"/>
  <c r="AC18" i="33" s="1"/>
  <c r="V18" i="33"/>
  <c r="W18" i="33"/>
  <c r="AB11" i="33"/>
  <c r="AC11" i="33"/>
  <c r="V11" i="33"/>
  <c r="W11" i="33" s="1"/>
  <c r="AB12" i="33"/>
  <c r="AC12" i="33" s="1"/>
  <c r="AD12" i="33" s="1"/>
  <c r="AE12" i="33" s="1"/>
  <c r="V12" i="33"/>
  <c r="W12" i="33"/>
  <c r="AB13" i="33"/>
  <c r="AC13" i="33"/>
  <c r="V13" i="33"/>
  <c r="W13" i="33" s="1"/>
  <c r="AB14" i="33"/>
  <c r="AC14" i="33" s="1"/>
  <c r="V14" i="33"/>
  <c r="W14" i="33"/>
  <c r="AB10" i="33"/>
  <c r="AC10" i="33"/>
  <c r="V10" i="33"/>
  <c r="W10" i="33" s="1"/>
  <c r="AB9" i="33"/>
  <c r="AC9" i="33" s="1"/>
  <c r="V9" i="33"/>
  <c r="W9" i="33" s="1"/>
  <c r="AB7" i="33"/>
  <c r="AC7" i="33"/>
  <c r="V7" i="33"/>
  <c r="W7" i="33" s="1"/>
  <c r="AB8" i="33"/>
  <c r="AC8" i="33" s="1"/>
  <c r="V8" i="33"/>
  <c r="W8" i="33"/>
  <c r="M72" i="30"/>
  <c r="N72" i="30"/>
  <c r="Q72" i="30"/>
  <c r="M73" i="30"/>
  <c r="N73" i="30"/>
  <c r="Q73" i="30"/>
  <c r="M74" i="30"/>
  <c r="N74" i="30"/>
  <c r="Q74" i="30"/>
  <c r="M75" i="30"/>
  <c r="N75" i="30"/>
  <c r="Q75" i="30"/>
  <c r="M76" i="30"/>
  <c r="N76" i="30"/>
  <c r="Q76" i="30"/>
  <c r="M77" i="30"/>
  <c r="N77" i="30"/>
  <c r="O77" i="30" s="1"/>
  <c r="P77" i="30" s="1"/>
  <c r="Q77" i="30"/>
  <c r="M78" i="30"/>
  <c r="N78" i="30"/>
  <c r="Q78" i="30"/>
  <c r="M79" i="30"/>
  <c r="N79" i="30"/>
  <c r="Q79" i="30"/>
  <c r="M80" i="30"/>
  <c r="N80" i="30"/>
  <c r="Q80" i="30"/>
  <c r="M81" i="30"/>
  <c r="N81" i="30"/>
  <c r="Q81" i="30"/>
  <c r="M82" i="30"/>
  <c r="N82" i="30"/>
  <c r="Q82" i="30"/>
  <c r="M83" i="30"/>
  <c r="N83" i="30"/>
  <c r="Q83" i="30"/>
  <c r="M84" i="30"/>
  <c r="N84" i="30"/>
  <c r="Q84" i="30"/>
  <c r="M85" i="30"/>
  <c r="N85" i="30"/>
  <c r="O85" i="30" s="1"/>
  <c r="P85" i="30" s="1"/>
  <c r="Q85" i="30"/>
  <c r="M86" i="30"/>
  <c r="N86" i="30"/>
  <c r="Q86" i="30"/>
  <c r="M87" i="30"/>
  <c r="N87" i="30"/>
  <c r="Q87" i="30"/>
  <c r="M88" i="30"/>
  <c r="N88" i="30"/>
  <c r="Q88" i="30"/>
  <c r="M89" i="30"/>
  <c r="N89" i="30"/>
  <c r="Q89" i="30"/>
  <c r="M90" i="30"/>
  <c r="N90" i="30"/>
  <c r="Q90" i="30"/>
  <c r="M91" i="30"/>
  <c r="N91" i="30"/>
  <c r="Q91" i="30"/>
  <c r="M92" i="30"/>
  <c r="N92" i="30"/>
  <c r="Q92" i="30"/>
  <c r="M93" i="30"/>
  <c r="N93" i="30"/>
  <c r="Q93" i="30"/>
  <c r="M94" i="30"/>
  <c r="N94" i="30"/>
  <c r="Q94" i="30"/>
  <c r="M95" i="30"/>
  <c r="N95" i="30"/>
  <c r="Q95" i="30"/>
  <c r="M96" i="30"/>
  <c r="N96" i="30"/>
  <c r="Q96" i="30"/>
  <c r="M97" i="30"/>
  <c r="N97" i="30"/>
  <c r="Q97" i="30"/>
  <c r="M98" i="30"/>
  <c r="N98" i="30"/>
  <c r="Q98" i="30"/>
  <c r="M99" i="30"/>
  <c r="N99" i="30"/>
  <c r="Q99" i="30"/>
  <c r="M100" i="30"/>
  <c r="N100" i="30"/>
  <c r="Q100" i="30"/>
  <c r="M101" i="30"/>
  <c r="N101" i="30"/>
  <c r="Q101" i="30"/>
  <c r="M102" i="30"/>
  <c r="N102" i="30"/>
  <c r="Q102" i="30"/>
  <c r="AH247" i="33"/>
  <c r="N247" i="33"/>
  <c r="N248" i="33"/>
  <c r="N249" i="33"/>
  <c r="N250" i="33"/>
  <c r="O247" i="33"/>
  <c r="O248" i="33"/>
  <c r="O249" i="33"/>
  <c r="O250" i="33"/>
  <c r="P247" i="33"/>
  <c r="P248" i="33"/>
  <c r="P249" i="33"/>
  <c r="P250" i="33"/>
  <c r="AN247" i="33"/>
  <c r="AN248" i="33"/>
  <c r="AN249" i="33"/>
  <c r="AO247" i="33" s="1"/>
  <c r="AG247" i="33" s="1"/>
  <c r="AN250" i="33"/>
  <c r="AH243" i="33"/>
  <c r="N243" i="33"/>
  <c r="N244" i="33"/>
  <c r="N245" i="33"/>
  <c r="N246" i="33"/>
  <c r="O243" i="33"/>
  <c r="O244" i="33"/>
  <c r="O245" i="33"/>
  <c r="O246" i="33"/>
  <c r="P243" i="33"/>
  <c r="P244" i="33"/>
  <c r="P245" i="33"/>
  <c r="P246" i="33"/>
  <c r="AN243" i="33"/>
  <c r="AN244" i="33"/>
  <c r="AN245" i="33"/>
  <c r="AN246" i="33"/>
  <c r="AH239" i="33"/>
  <c r="N239" i="33"/>
  <c r="N240" i="33"/>
  <c r="N241" i="33"/>
  <c r="N242" i="33"/>
  <c r="O239" i="33"/>
  <c r="O240" i="33"/>
  <c r="O241" i="33"/>
  <c r="O242" i="33"/>
  <c r="P239" i="33"/>
  <c r="P240" i="33"/>
  <c r="P241" i="33"/>
  <c r="P242" i="33"/>
  <c r="AN239" i="33"/>
  <c r="AN240" i="33"/>
  <c r="AN241" i="33"/>
  <c r="AN242" i="33"/>
  <c r="AO239" i="33"/>
  <c r="AG239" i="33" s="1"/>
  <c r="AH235" i="33"/>
  <c r="N235" i="33"/>
  <c r="N236" i="33"/>
  <c r="N237" i="33"/>
  <c r="N238" i="33"/>
  <c r="O235" i="33"/>
  <c r="O236" i="33"/>
  <c r="O237" i="33"/>
  <c r="O238" i="33"/>
  <c r="P235" i="33"/>
  <c r="P236" i="33"/>
  <c r="P237" i="33"/>
  <c r="P238" i="33"/>
  <c r="AN235" i="33"/>
  <c r="AN236" i="33"/>
  <c r="AN237" i="33"/>
  <c r="AN238" i="33"/>
  <c r="AH231" i="33"/>
  <c r="N231" i="33"/>
  <c r="N232" i="33"/>
  <c r="N233" i="33"/>
  <c r="N234" i="33"/>
  <c r="O231" i="33"/>
  <c r="O232" i="33"/>
  <c r="O233" i="33"/>
  <c r="O234" i="33"/>
  <c r="P231" i="33"/>
  <c r="P232" i="33"/>
  <c r="P233" i="33"/>
  <c r="P234" i="33"/>
  <c r="AN231" i="33"/>
  <c r="AN232" i="33"/>
  <c r="AN233" i="33"/>
  <c r="AN234" i="33"/>
  <c r="AH227" i="33"/>
  <c r="N227" i="33"/>
  <c r="N228" i="33"/>
  <c r="N229" i="33"/>
  <c r="N230" i="33"/>
  <c r="O227" i="33"/>
  <c r="O228" i="33"/>
  <c r="O229" i="33"/>
  <c r="O230" i="33"/>
  <c r="P227" i="33"/>
  <c r="P228" i="33"/>
  <c r="P229" i="33"/>
  <c r="P230" i="33"/>
  <c r="AN227" i="33"/>
  <c r="AN228" i="33"/>
  <c r="AN229" i="33"/>
  <c r="AN230" i="33"/>
  <c r="AH223" i="33"/>
  <c r="N223" i="33"/>
  <c r="N224" i="33"/>
  <c r="N225" i="33"/>
  <c r="N226" i="33"/>
  <c r="O223" i="33"/>
  <c r="O224" i="33"/>
  <c r="O225" i="33"/>
  <c r="O226" i="33"/>
  <c r="P223" i="33"/>
  <c r="P224" i="33"/>
  <c r="P225" i="33"/>
  <c r="P226" i="33"/>
  <c r="AN223" i="33"/>
  <c r="AN224" i="33"/>
  <c r="AO223" i="33" s="1"/>
  <c r="AG223" i="33" s="1"/>
  <c r="AN225" i="33"/>
  <c r="AN226" i="33"/>
  <c r="AH219" i="33"/>
  <c r="N219" i="33"/>
  <c r="N220" i="33"/>
  <c r="N221" i="33"/>
  <c r="N222" i="33"/>
  <c r="O219" i="33"/>
  <c r="O220" i="33"/>
  <c r="O221" i="33"/>
  <c r="O222" i="33"/>
  <c r="P219" i="33"/>
  <c r="P220" i="33"/>
  <c r="P221" i="33"/>
  <c r="P222" i="33"/>
  <c r="AN219" i="33"/>
  <c r="AN220" i="33"/>
  <c r="AO219" i="33" s="1"/>
  <c r="AG219" i="33" s="1"/>
  <c r="AN221" i="33"/>
  <c r="AN222" i="33"/>
  <c r="AH215" i="33"/>
  <c r="N215" i="33"/>
  <c r="N216" i="33"/>
  <c r="N217" i="33"/>
  <c r="N218" i="33"/>
  <c r="O215" i="33"/>
  <c r="O216" i="33"/>
  <c r="O217" i="33"/>
  <c r="O218" i="33"/>
  <c r="P215" i="33"/>
  <c r="P216" i="33"/>
  <c r="P217" i="33"/>
  <c r="P218" i="33"/>
  <c r="AN215" i="33"/>
  <c r="AN216" i="33"/>
  <c r="AN217" i="33"/>
  <c r="AN218" i="33"/>
  <c r="AH211" i="33"/>
  <c r="N211" i="33"/>
  <c r="N212" i="33"/>
  <c r="N213" i="33"/>
  <c r="N214" i="33"/>
  <c r="O211" i="33"/>
  <c r="O212" i="33"/>
  <c r="O213" i="33"/>
  <c r="O214" i="33"/>
  <c r="P211" i="33"/>
  <c r="P212" i="33"/>
  <c r="P213" i="33"/>
  <c r="P214" i="33"/>
  <c r="AN211" i="33"/>
  <c r="AN212" i="33"/>
  <c r="AN213" i="33"/>
  <c r="AN214" i="33"/>
  <c r="AO211" i="33" s="1"/>
  <c r="AG211" i="33" s="1"/>
  <c r="AH207" i="33"/>
  <c r="N207" i="33"/>
  <c r="N208" i="33"/>
  <c r="N209" i="33"/>
  <c r="N210" i="33"/>
  <c r="O207" i="33"/>
  <c r="O208" i="33"/>
  <c r="O209" i="33"/>
  <c r="O210" i="33"/>
  <c r="P207" i="33"/>
  <c r="P208" i="33"/>
  <c r="P209" i="33"/>
  <c r="P210" i="33"/>
  <c r="AN207" i="33"/>
  <c r="AN208" i="33"/>
  <c r="AO207" i="33" s="1"/>
  <c r="AG207" i="33" s="1"/>
  <c r="AN209" i="33"/>
  <c r="AN210" i="33"/>
  <c r="AH203" i="33"/>
  <c r="N203" i="33"/>
  <c r="N204" i="33"/>
  <c r="N205" i="33"/>
  <c r="N206" i="33"/>
  <c r="O203" i="33"/>
  <c r="O204" i="33"/>
  <c r="O205" i="33"/>
  <c r="O206" i="33"/>
  <c r="P203" i="33"/>
  <c r="P204" i="33"/>
  <c r="P205" i="33"/>
  <c r="P206" i="33"/>
  <c r="AN203" i="33"/>
  <c r="AN204" i="33"/>
  <c r="AN205" i="33"/>
  <c r="AN206" i="33"/>
  <c r="AH199" i="33"/>
  <c r="N199" i="33"/>
  <c r="N200" i="33"/>
  <c r="N201" i="33"/>
  <c r="N202" i="33"/>
  <c r="O199" i="33"/>
  <c r="O200" i="33"/>
  <c r="O201" i="33"/>
  <c r="O202" i="33"/>
  <c r="P199" i="33"/>
  <c r="P200" i="33"/>
  <c r="P201" i="33"/>
  <c r="P202" i="33"/>
  <c r="AN199" i="33"/>
  <c r="AN200" i="33"/>
  <c r="AN201" i="33"/>
  <c r="AN202" i="33"/>
  <c r="AH195" i="33"/>
  <c r="N195" i="33"/>
  <c r="N196" i="33"/>
  <c r="N197" i="33"/>
  <c r="N198" i="33"/>
  <c r="O195" i="33"/>
  <c r="O196" i="33"/>
  <c r="O197" i="33"/>
  <c r="O198" i="33"/>
  <c r="P195" i="33"/>
  <c r="P196" i="33"/>
  <c r="P197" i="33"/>
  <c r="P198" i="33"/>
  <c r="AN195" i="33"/>
  <c r="AN196" i="33"/>
  <c r="AN197" i="33"/>
  <c r="AN198" i="33"/>
  <c r="AH191" i="33"/>
  <c r="N191" i="33"/>
  <c r="N192" i="33"/>
  <c r="N193" i="33"/>
  <c r="N194" i="33"/>
  <c r="O191" i="33"/>
  <c r="O192" i="33"/>
  <c r="O193" i="33"/>
  <c r="O194" i="33"/>
  <c r="P191" i="33"/>
  <c r="P192" i="33"/>
  <c r="P193" i="33"/>
  <c r="P194" i="33"/>
  <c r="AN191" i="33"/>
  <c r="AN192" i="33"/>
  <c r="AO191" i="33" s="1"/>
  <c r="AG191" i="33" s="1"/>
  <c r="AN193" i="33"/>
  <c r="AN194" i="33"/>
  <c r="N155" i="33"/>
  <c r="N156" i="33"/>
  <c r="N157" i="33"/>
  <c r="N158" i="33"/>
  <c r="O155" i="33"/>
  <c r="O156" i="33"/>
  <c r="O157" i="33"/>
  <c r="O158" i="33"/>
  <c r="P155" i="33"/>
  <c r="P156" i="33"/>
  <c r="P157" i="33"/>
  <c r="P158" i="33"/>
  <c r="AN155" i="33"/>
  <c r="AN156" i="33"/>
  <c r="AN157" i="33"/>
  <c r="AN158" i="33"/>
  <c r="N151" i="33"/>
  <c r="N152" i="33"/>
  <c r="N153" i="33"/>
  <c r="N154" i="33"/>
  <c r="O151" i="33"/>
  <c r="O152" i="33"/>
  <c r="O153" i="33"/>
  <c r="O154" i="33"/>
  <c r="P151" i="33"/>
  <c r="P152" i="33"/>
  <c r="P153" i="33"/>
  <c r="P154" i="33"/>
  <c r="AN154" i="33" s="1"/>
  <c r="AN151" i="33"/>
  <c r="AN152" i="33"/>
  <c r="AN153" i="33"/>
  <c r="N147" i="33"/>
  <c r="N148" i="33"/>
  <c r="N149" i="33"/>
  <c r="N150" i="33"/>
  <c r="O147" i="33"/>
  <c r="O148" i="33"/>
  <c r="O149" i="33"/>
  <c r="O150" i="33"/>
  <c r="P147" i="33"/>
  <c r="P148" i="33"/>
  <c r="P149" i="33"/>
  <c r="P150" i="33"/>
  <c r="AN147" i="33"/>
  <c r="AN148" i="33"/>
  <c r="AN149" i="33"/>
  <c r="AN150" i="33"/>
  <c r="AO147" i="33"/>
  <c r="AG147" i="33" s="1"/>
  <c r="N143" i="33"/>
  <c r="N144" i="33"/>
  <c r="N145" i="33"/>
  <c r="N146" i="33"/>
  <c r="O143" i="33"/>
  <c r="O144" i="33"/>
  <c r="O145" i="33"/>
  <c r="O146" i="33"/>
  <c r="P143" i="33"/>
  <c r="P144" i="33"/>
  <c r="P145" i="33"/>
  <c r="P146" i="33"/>
  <c r="AN143" i="33"/>
  <c r="AN144" i="33"/>
  <c r="AN145" i="33"/>
  <c r="AN146" i="33"/>
  <c r="AO143" i="33" s="1"/>
  <c r="AG143" i="33" s="1"/>
  <c r="N139" i="33"/>
  <c r="N140" i="33"/>
  <c r="N141" i="33"/>
  <c r="N142" i="33"/>
  <c r="O139" i="33"/>
  <c r="O140" i="33"/>
  <c r="O141" i="33"/>
  <c r="O142" i="33"/>
  <c r="P139" i="33"/>
  <c r="P140" i="33"/>
  <c r="P141" i="33"/>
  <c r="P142" i="33"/>
  <c r="AN139" i="33"/>
  <c r="AN140" i="33"/>
  <c r="AN141" i="33"/>
  <c r="AN142" i="33"/>
  <c r="N135" i="33"/>
  <c r="N136" i="33"/>
  <c r="N137" i="33"/>
  <c r="N138" i="33"/>
  <c r="O135" i="33"/>
  <c r="O136" i="33"/>
  <c r="O137" i="33"/>
  <c r="O138" i="33"/>
  <c r="P135" i="33"/>
  <c r="P136" i="33"/>
  <c r="P137" i="33"/>
  <c r="P138" i="33"/>
  <c r="AN135" i="33"/>
  <c r="AN136" i="33"/>
  <c r="AN137" i="33"/>
  <c r="AN138" i="33"/>
  <c r="N131" i="33"/>
  <c r="N132" i="33"/>
  <c r="N133" i="33"/>
  <c r="N134" i="33"/>
  <c r="O131" i="33"/>
  <c r="O132" i="33"/>
  <c r="O133" i="33"/>
  <c r="O134" i="33"/>
  <c r="P131" i="33"/>
  <c r="P132" i="33"/>
  <c r="P133" i="33"/>
  <c r="P134" i="33"/>
  <c r="AN131" i="33"/>
  <c r="AN132" i="33"/>
  <c r="AO131" i="33" s="1"/>
  <c r="AG131" i="33" s="1"/>
  <c r="AN133" i="33"/>
  <c r="AN134" i="33"/>
  <c r="P127" i="33"/>
  <c r="AN127" i="33" s="1"/>
  <c r="P128" i="33"/>
  <c r="AN128" i="33" s="1"/>
  <c r="AO127" i="33" s="1"/>
  <c r="AG127" i="33" s="1"/>
  <c r="P129" i="33"/>
  <c r="AN129" i="33" s="1"/>
  <c r="O130" i="33"/>
  <c r="AN130" i="33" s="1"/>
  <c r="P130" i="33"/>
  <c r="N130" i="33"/>
  <c r="AN123" i="33"/>
  <c r="AN124" i="33"/>
  <c r="AN125" i="33"/>
  <c r="AN126" i="33"/>
  <c r="AN119" i="33"/>
  <c r="AN120" i="33"/>
  <c r="AO119" i="33" s="1"/>
  <c r="AG119" i="33" s="1"/>
  <c r="AN121" i="33"/>
  <c r="AN122" i="33"/>
  <c r="AN115" i="33"/>
  <c r="AN116" i="33"/>
  <c r="AN117" i="33"/>
  <c r="AN118" i="33"/>
  <c r="AN111" i="33"/>
  <c r="AN112" i="33"/>
  <c r="AN113" i="33"/>
  <c r="AN114" i="33"/>
  <c r="AN107" i="33"/>
  <c r="AN108" i="33"/>
  <c r="AN109" i="33"/>
  <c r="AN110" i="33"/>
  <c r="AN103" i="33"/>
  <c r="AN104" i="33"/>
  <c r="AO103" i="33" s="1"/>
  <c r="AG103" i="33" s="1"/>
  <c r="AN105" i="33"/>
  <c r="AN106" i="33"/>
  <c r="AN99" i="33"/>
  <c r="AN100" i="33"/>
  <c r="AN101" i="33"/>
  <c r="AN102" i="33"/>
  <c r="AN95" i="33"/>
  <c r="AN96" i="33"/>
  <c r="AN97" i="33"/>
  <c r="AN98" i="33"/>
  <c r="N59" i="33"/>
  <c r="N60" i="33"/>
  <c r="N61" i="33"/>
  <c r="N62" i="33"/>
  <c r="O59" i="33"/>
  <c r="O60" i="33"/>
  <c r="O61" i="33"/>
  <c r="O62" i="33"/>
  <c r="P59" i="33"/>
  <c r="P60" i="33"/>
  <c r="P61" i="33"/>
  <c r="P62" i="33"/>
  <c r="AN59" i="33"/>
  <c r="AN60" i="33"/>
  <c r="AN61" i="33"/>
  <c r="AN62" i="33"/>
  <c r="N55" i="33"/>
  <c r="N56" i="33"/>
  <c r="N57" i="33"/>
  <c r="N58" i="33"/>
  <c r="O55" i="33"/>
  <c r="O56" i="33"/>
  <c r="O57" i="33"/>
  <c r="O58" i="33"/>
  <c r="P55" i="33"/>
  <c r="P56" i="33"/>
  <c r="P57" i="33"/>
  <c r="P58" i="33"/>
  <c r="AN55" i="33"/>
  <c r="AN56" i="33"/>
  <c r="AN57" i="33"/>
  <c r="AN58" i="33"/>
  <c r="N51" i="33"/>
  <c r="N52" i="33"/>
  <c r="N53" i="33"/>
  <c r="O51" i="33"/>
  <c r="AN51" i="33" s="1"/>
  <c r="O52" i="33"/>
  <c r="O53" i="33"/>
  <c r="P51" i="33"/>
  <c r="P52" i="33"/>
  <c r="P53" i="33"/>
  <c r="AN53" i="33"/>
  <c r="N49" i="33"/>
  <c r="O49" i="33"/>
  <c r="P49" i="33"/>
  <c r="AN49" i="33" s="1"/>
  <c r="AF45" i="33"/>
  <c r="N43" i="33"/>
  <c r="N44" i="33"/>
  <c r="N45" i="33"/>
  <c r="N46" i="33"/>
  <c r="O43" i="33"/>
  <c r="O44" i="33"/>
  <c r="O45" i="33"/>
  <c r="O46" i="33"/>
  <c r="P43" i="33"/>
  <c r="P44" i="33"/>
  <c r="P45" i="33"/>
  <c r="P46" i="33"/>
  <c r="AN46" i="33" s="1"/>
  <c r="AN43" i="33"/>
  <c r="AN44" i="33"/>
  <c r="AN45" i="33"/>
  <c r="N39" i="33"/>
  <c r="N40" i="33"/>
  <c r="N41" i="33"/>
  <c r="N42" i="33"/>
  <c r="O39" i="33"/>
  <c r="O40" i="33"/>
  <c r="O41" i="33"/>
  <c r="AN41" i="33" s="1"/>
  <c r="O42" i="33"/>
  <c r="P39" i="33"/>
  <c r="P40" i="33"/>
  <c r="AN40" i="33" s="1"/>
  <c r="P41" i="33"/>
  <c r="P42" i="33"/>
  <c r="AN42" i="33" s="1"/>
  <c r="AN39" i="33"/>
  <c r="N35" i="33"/>
  <c r="N36" i="33"/>
  <c r="N37" i="33"/>
  <c r="N38" i="33"/>
  <c r="O35" i="33"/>
  <c r="O36" i="33"/>
  <c r="O37" i="33"/>
  <c r="O38" i="33"/>
  <c r="P35" i="33"/>
  <c r="P36" i="33"/>
  <c r="P37" i="33"/>
  <c r="P38" i="33"/>
  <c r="AN35" i="33"/>
  <c r="AN36" i="33"/>
  <c r="AO35" i="33" s="1"/>
  <c r="AG35" i="33" s="1"/>
  <c r="AN37" i="33"/>
  <c r="AN38" i="33"/>
  <c r="N31" i="33"/>
  <c r="N32" i="33"/>
  <c r="N34" i="33"/>
  <c r="O31" i="33"/>
  <c r="O32" i="33"/>
  <c r="AN32" i="33" s="1"/>
  <c r="O34" i="33"/>
  <c r="P31" i="33"/>
  <c r="P32" i="33"/>
  <c r="P34" i="33"/>
  <c r="N27" i="33"/>
  <c r="O27" i="33"/>
  <c r="P27" i="33"/>
  <c r="O28" i="33"/>
  <c r="AN28" i="33" s="1"/>
  <c r="P28" i="33"/>
  <c r="O29" i="33"/>
  <c r="P29" i="33"/>
  <c r="AN29" i="33" s="1"/>
  <c r="O30" i="33"/>
  <c r="AN30" i="33" s="1"/>
  <c r="P30" i="33"/>
  <c r="N28" i="33"/>
  <c r="N29" i="33"/>
  <c r="N30" i="33"/>
  <c r="N23" i="33"/>
  <c r="O23" i="33"/>
  <c r="AN23" i="33" s="1"/>
  <c r="P23" i="33"/>
  <c r="O24" i="33"/>
  <c r="P24" i="33"/>
  <c r="O25" i="33"/>
  <c r="AN25" i="33" s="1"/>
  <c r="P25" i="33"/>
  <c r="O26" i="33"/>
  <c r="P26" i="33"/>
  <c r="AN26" i="33" s="1"/>
  <c r="N24" i="33"/>
  <c r="N25" i="33"/>
  <c r="N26" i="33"/>
  <c r="N19" i="33"/>
  <c r="O19" i="33"/>
  <c r="P19" i="33"/>
  <c r="O20" i="33"/>
  <c r="P20" i="33"/>
  <c r="AN20" i="33"/>
  <c r="O21" i="33"/>
  <c r="P21" i="33"/>
  <c r="O22" i="33"/>
  <c r="P22" i="33"/>
  <c r="N20" i="33"/>
  <c r="N21" i="33"/>
  <c r="N22" i="33"/>
  <c r="N15" i="33"/>
  <c r="O15" i="33"/>
  <c r="P15" i="33"/>
  <c r="O16" i="33"/>
  <c r="P16" i="33"/>
  <c r="AN16" i="33" s="1"/>
  <c r="O17" i="33"/>
  <c r="P17" i="33"/>
  <c r="AN17" i="33"/>
  <c r="O18" i="33"/>
  <c r="AN18" i="33" s="1"/>
  <c r="N16" i="33"/>
  <c r="N17" i="33"/>
  <c r="N18" i="33"/>
  <c r="N11" i="33"/>
  <c r="O11" i="33"/>
  <c r="P11" i="33"/>
  <c r="O12" i="33"/>
  <c r="P12" i="33"/>
  <c r="O13" i="33"/>
  <c r="P13" i="33"/>
  <c r="AN13" i="33"/>
  <c r="O14" i="33"/>
  <c r="P14" i="33"/>
  <c r="N12" i="33"/>
  <c r="N13" i="33"/>
  <c r="N14" i="33"/>
  <c r="N7" i="33"/>
  <c r="O7" i="33"/>
  <c r="P7" i="33"/>
  <c r="O8" i="33"/>
  <c r="P8" i="33"/>
  <c r="O9" i="33"/>
  <c r="P9" i="33"/>
  <c r="AN9" i="33" s="1"/>
  <c r="O10" i="33"/>
  <c r="AN10" i="33" s="1"/>
  <c r="N8" i="33"/>
  <c r="N9" i="33"/>
  <c r="N3" i="33"/>
  <c r="N4" i="33"/>
  <c r="N5" i="33"/>
  <c r="N6" i="33"/>
  <c r="O3" i="33"/>
  <c r="AN3" i="33" s="1"/>
  <c r="O4" i="33"/>
  <c r="O5" i="33"/>
  <c r="O6" i="33"/>
  <c r="AN6" i="33" s="1"/>
  <c r="P3" i="33"/>
  <c r="P4" i="33"/>
  <c r="P6" i="33"/>
  <c r="AN5" i="33"/>
  <c r="AB3" i="33"/>
  <c r="AC3" i="33"/>
  <c r="V3" i="33"/>
  <c r="W3" i="33"/>
  <c r="AB4" i="33"/>
  <c r="AC4" i="33" s="1"/>
  <c r="V4" i="33"/>
  <c r="W4" i="33" s="1"/>
  <c r="Z5" i="33"/>
  <c r="AA5" i="33" s="1"/>
  <c r="AB5" i="33"/>
  <c r="AC5" i="33" s="1"/>
  <c r="V5" i="33"/>
  <c r="W5" i="33" s="1"/>
  <c r="AB6" i="33"/>
  <c r="AC6" i="33"/>
  <c r="V6" i="33"/>
  <c r="W6" i="33" s="1"/>
  <c r="AF248" i="33"/>
  <c r="AF250" i="33"/>
  <c r="AF249" i="33"/>
  <c r="AF247" i="33"/>
  <c r="AF246" i="33"/>
  <c r="AF245" i="33"/>
  <c r="AF244" i="33"/>
  <c r="AF243" i="33"/>
  <c r="AF242" i="33"/>
  <c r="AF241" i="33"/>
  <c r="AF240" i="33"/>
  <c r="AF239" i="33"/>
  <c r="AF238" i="33"/>
  <c r="AF237" i="33"/>
  <c r="AF236" i="33"/>
  <c r="AF235" i="33"/>
  <c r="AF234" i="33"/>
  <c r="AF233" i="33"/>
  <c r="AF232" i="33"/>
  <c r="AF231" i="33"/>
  <c r="AF230" i="33"/>
  <c r="AF229" i="33"/>
  <c r="AF228" i="33"/>
  <c r="AF227" i="33"/>
  <c r="AF226" i="33"/>
  <c r="AF225" i="33"/>
  <c r="AF224" i="33"/>
  <c r="AF223" i="33"/>
  <c r="AF222" i="33"/>
  <c r="AF221" i="33"/>
  <c r="AF220" i="33"/>
  <c r="AF219" i="33"/>
  <c r="AF218" i="33"/>
  <c r="AF217" i="33"/>
  <c r="AF216" i="33"/>
  <c r="AF215" i="33"/>
  <c r="AF214" i="33"/>
  <c r="AF213" i="33"/>
  <c r="AF212" i="33"/>
  <c r="AF211" i="33"/>
  <c r="AF210" i="33"/>
  <c r="AF209" i="33"/>
  <c r="AF208" i="33"/>
  <c r="AF207" i="33"/>
  <c r="AF206" i="33"/>
  <c r="AF205" i="33"/>
  <c r="AF204" i="33"/>
  <c r="AF203" i="33"/>
  <c r="AF202" i="33"/>
  <c r="AF201" i="33"/>
  <c r="AF200" i="33"/>
  <c r="AF199" i="33"/>
  <c r="AF198" i="33"/>
  <c r="AF197" i="33"/>
  <c r="AF196" i="33"/>
  <c r="AF195" i="33"/>
  <c r="AF194" i="33"/>
  <c r="AF193" i="33"/>
  <c r="AF192" i="33"/>
  <c r="AF191" i="33"/>
  <c r="W3" i="11"/>
  <c r="X3" i="11"/>
  <c r="Y3" i="11" s="1"/>
  <c r="Z3" i="11" s="1"/>
  <c r="Q3" i="11"/>
  <c r="R3" i="11"/>
  <c r="W4" i="11"/>
  <c r="X4" i="11"/>
  <c r="Y4" i="11" s="1"/>
  <c r="Z4" i="11" s="1"/>
  <c r="Q4" i="11"/>
  <c r="R4" i="11"/>
  <c r="W5" i="11"/>
  <c r="X5" i="11"/>
  <c r="Y5" i="11" s="1"/>
  <c r="Z5" i="11" s="1"/>
  <c r="Q5" i="11"/>
  <c r="R5" i="11"/>
  <c r="W6" i="11"/>
  <c r="X6" i="11"/>
  <c r="Y6" i="11" s="1"/>
  <c r="Z6" i="11" s="1"/>
  <c r="Q6" i="11"/>
  <c r="R6" i="11"/>
  <c r="Z7" i="11"/>
  <c r="AC7" i="11" s="1"/>
  <c r="E9" i="26"/>
  <c r="O9" i="26" s="1"/>
  <c r="Z8" i="11"/>
  <c r="N9" i="26"/>
  <c r="Q3" i="30"/>
  <c r="Z3" i="33"/>
  <c r="AA3" i="33"/>
  <c r="Z250" i="33"/>
  <c r="AB250" i="33" s="1"/>
  <c r="AC250" i="33" s="1"/>
  <c r="V250" i="33"/>
  <c r="W250" i="33" s="1"/>
  <c r="AB249" i="33"/>
  <c r="AC249" i="33"/>
  <c r="AD249" i="33" s="1"/>
  <c r="V249" i="33"/>
  <c r="W249" i="33"/>
  <c r="AB248" i="33"/>
  <c r="AC248" i="33" s="1"/>
  <c r="V248" i="33"/>
  <c r="W248" i="33" s="1"/>
  <c r="AB247" i="33"/>
  <c r="AC247" i="33"/>
  <c r="V247" i="33"/>
  <c r="W247" i="33"/>
  <c r="AB246" i="33"/>
  <c r="AC246" i="33" s="1"/>
  <c r="V246" i="33"/>
  <c r="W246" i="33" s="1"/>
  <c r="AB245" i="33"/>
  <c r="AC245" i="33"/>
  <c r="AD245" i="33" s="1"/>
  <c r="V245" i="33"/>
  <c r="W245" i="33"/>
  <c r="AB244" i="33"/>
  <c r="AC244" i="33" s="1"/>
  <c r="V244" i="33"/>
  <c r="W244" i="33" s="1"/>
  <c r="AB243" i="33"/>
  <c r="AC243" i="33"/>
  <c r="V243" i="33"/>
  <c r="W243" i="33"/>
  <c r="AB242" i="33"/>
  <c r="AC242" i="33" s="1"/>
  <c r="V242" i="33"/>
  <c r="W242" i="33" s="1"/>
  <c r="AB241" i="33"/>
  <c r="AC241" i="33"/>
  <c r="AD241" i="33" s="1"/>
  <c r="V241" i="33"/>
  <c r="W241" i="33"/>
  <c r="AB240" i="33"/>
  <c r="AC240" i="33" s="1"/>
  <c r="V240" i="33"/>
  <c r="W240" i="33" s="1"/>
  <c r="AB239" i="33"/>
  <c r="AC239" i="33"/>
  <c r="V239" i="33"/>
  <c r="W239" i="33"/>
  <c r="AB238" i="33"/>
  <c r="AC238" i="33" s="1"/>
  <c r="V238" i="33"/>
  <c r="W238" i="33" s="1"/>
  <c r="AB237" i="33"/>
  <c r="AC237" i="33"/>
  <c r="AD237" i="33" s="1"/>
  <c r="V237" i="33"/>
  <c r="W237" i="33"/>
  <c r="AB236" i="33"/>
  <c r="AC236" i="33" s="1"/>
  <c r="V236" i="33"/>
  <c r="W236" i="33" s="1"/>
  <c r="AB235" i="33"/>
  <c r="AC235" i="33"/>
  <c r="V235" i="33"/>
  <c r="W235" i="33"/>
  <c r="AB234" i="33"/>
  <c r="AC234" i="33" s="1"/>
  <c r="V234" i="33"/>
  <c r="W234" i="33" s="1"/>
  <c r="AB233" i="33"/>
  <c r="AC233" i="33"/>
  <c r="AD233" i="33" s="1"/>
  <c r="V233" i="33"/>
  <c r="W233" i="33"/>
  <c r="AB232" i="33"/>
  <c r="AC232" i="33" s="1"/>
  <c r="V232" i="33"/>
  <c r="W232" i="33" s="1"/>
  <c r="AB231" i="33"/>
  <c r="AC231" i="33"/>
  <c r="V231" i="33"/>
  <c r="W231" i="33"/>
  <c r="AB230" i="33"/>
  <c r="AC230" i="33" s="1"/>
  <c r="V230" i="33"/>
  <c r="W230" i="33" s="1"/>
  <c r="AB229" i="33"/>
  <c r="AC229" i="33"/>
  <c r="AD229" i="33" s="1"/>
  <c r="V229" i="33"/>
  <c r="W229" i="33"/>
  <c r="AB228" i="33"/>
  <c r="AC228" i="33" s="1"/>
  <c r="V228" i="33"/>
  <c r="W228" i="33" s="1"/>
  <c r="AB227" i="33"/>
  <c r="AC227" i="33"/>
  <c r="V227" i="33"/>
  <c r="W227" i="33"/>
  <c r="AB226" i="33"/>
  <c r="AC226" i="33" s="1"/>
  <c r="V226" i="33"/>
  <c r="W226" i="33" s="1"/>
  <c r="AB225" i="33"/>
  <c r="AC225" i="33"/>
  <c r="AD225" i="33" s="1"/>
  <c r="V225" i="33"/>
  <c r="W225" i="33"/>
  <c r="AB224" i="33"/>
  <c r="AC224" i="33" s="1"/>
  <c r="V224" i="33"/>
  <c r="W224" i="33" s="1"/>
  <c r="AB223" i="33"/>
  <c r="AC223" i="33"/>
  <c r="V223" i="33"/>
  <c r="W223" i="33"/>
  <c r="AB222" i="33"/>
  <c r="AC222" i="33" s="1"/>
  <c r="V222" i="33"/>
  <c r="W222" i="33" s="1"/>
  <c r="AB221" i="33"/>
  <c r="AC221" i="33"/>
  <c r="AD221" i="33" s="1"/>
  <c r="V221" i="33"/>
  <c r="W221" i="33"/>
  <c r="AB220" i="33"/>
  <c r="AC220" i="33" s="1"/>
  <c r="V220" i="33"/>
  <c r="W220" i="33" s="1"/>
  <c r="AB219" i="33"/>
  <c r="AC219" i="33"/>
  <c r="V219" i="33"/>
  <c r="W219" i="33"/>
  <c r="AB218" i="33"/>
  <c r="AC218" i="33" s="1"/>
  <c r="V218" i="33"/>
  <c r="W218" i="33" s="1"/>
  <c r="AB217" i="33"/>
  <c r="AC217" i="33"/>
  <c r="AD217" i="33" s="1"/>
  <c r="V217" i="33"/>
  <c r="W217" i="33"/>
  <c r="AB216" i="33"/>
  <c r="AC216" i="33" s="1"/>
  <c r="V216" i="33"/>
  <c r="W216" i="33" s="1"/>
  <c r="AB215" i="33"/>
  <c r="AC215" i="33"/>
  <c r="V215" i="33"/>
  <c r="W215" i="33"/>
  <c r="AB214" i="33"/>
  <c r="AC214" i="33" s="1"/>
  <c r="V214" i="33"/>
  <c r="W214" i="33" s="1"/>
  <c r="AB213" i="33"/>
  <c r="AC213" i="33"/>
  <c r="AD213" i="33" s="1"/>
  <c r="V213" i="33"/>
  <c r="W213" i="33"/>
  <c r="AB212" i="33"/>
  <c r="AC212" i="33" s="1"/>
  <c r="V212" i="33"/>
  <c r="W212" i="33" s="1"/>
  <c r="AB211" i="33"/>
  <c r="AC211" i="33"/>
  <c r="V211" i="33"/>
  <c r="W211" i="33"/>
  <c r="AB210" i="33"/>
  <c r="AC210" i="33" s="1"/>
  <c r="V210" i="33"/>
  <c r="W210" i="33" s="1"/>
  <c r="AB209" i="33"/>
  <c r="AC209" i="33"/>
  <c r="AD209" i="33" s="1"/>
  <c r="V209" i="33"/>
  <c r="W209" i="33"/>
  <c r="AB208" i="33"/>
  <c r="AC208" i="33" s="1"/>
  <c r="V208" i="33"/>
  <c r="W208" i="33" s="1"/>
  <c r="AB207" i="33"/>
  <c r="AC207" i="33"/>
  <c r="V207" i="33"/>
  <c r="W207" i="33"/>
  <c r="AB206" i="33"/>
  <c r="AC206" i="33" s="1"/>
  <c r="V206" i="33"/>
  <c r="W206" i="33" s="1"/>
  <c r="AB205" i="33"/>
  <c r="AC205" i="33"/>
  <c r="AD205" i="33" s="1"/>
  <c r="V205" i="33"/>
  <c r="W205" i="33"/>
  <c r="AB204" i="33"/>
  <c r="AC204" i="33" s="1"/>
  <c r="V204" i="33"/>
  <c r="W204" i="33" s="1"/>
  <c r="AB203" i="33"/>
  <c r="AC203" i="33"/>
  <c r="V203" i="33"/>
  <c r="W203" i="33"/>
  <c r="AB202" i="33"/>
  <c r="AC202" i="33" s="1"/>
  <c r="V202" i="33"/>
  <c r="W202" i="33" s="1"/>
  <c r="AB201" i="33"/>
  <c r="AC201" i="33"/>
  <c r="AD201" i="33" s="1"/>
  <c r="V201" i="33"/>
  <c r="W201" i="33"/>
  <c r="AB200" i="33"/>
  <c r="AC200" i="33" s="1"/>
  <c r="V200" i="33"/>
  <c r="W200" i="33" s="1"/>
  <c r="AB199" i="33"/>
  <c r="AC199" i="33"/>
  <c r="V199" i="33"/>
  <c r="W199" i="33"/>
  <c r="AB198" i="33"/>
  <c r="AC198" i="33" s="1"/>
  <c r="V198" i="33"/>
  <c r="W198" i="33" s="1"/>
  <c r="AB197" i="33"/>
  <c r="AC197" i="33"/>
  <c r="AD197" i="33" s="1"/>
  <c r="V197" i="33"/>
  <c r="W197" i="33"/>
  <c r="AB196" i="33"/>
  <c r="AC196" i="33" s="1"/>
  <c r="V196" i="33"/>
  <c r="W196" i="33" s="1"/>
  <c r="AB195" i="33"/>
  <c r="AC195" i="33"/>
  <c r="V195" i="33"/>
  <c r="W195" i="33"/>
  <c r="AB194" i="33"/>
  <c r="AC194" i="33" s="1"/>
  <c r="V194" i="33"/>
  <c r="W194" i="33" s="1"/>
  <c r="AB193" i="33"/>
  <c r="AC193" i="33"/>
  <c r="AD193" i="33" s="1"/>
  <c r="V193" i="33"/>
  <c r="W193" i="33"/>
  <c r="AB192" i="33"/>
  <c r="AC192" i="33" s="1"/>
  <c r="V192" i="33"/>
  <c r="W192" i="33" s="1"/>
  <c r="AB191" i="33"/>
  <c r="AC191" i="33"/>
  <c r="V191" i="33"/>
  <c r="W191" i="33"/>
  <c r="AB154" i="33"/>
  <c r="AC154" i="33" s="1"/>
  <c r="V154" i="33"/>
  <c r="W154" i="33" s="1"/>
  <c r="AD154" i="33"/>
  <c r="AE154" i="33" s="1"/>
  <c r="AB125" i="33"/>
  <c r="AC125" i="33" s="1"/>
  <c r="V125" i="33"/>
  <c r="W125" i="33"/>
  <c r="AB99" i="33"/>
  <c r="AC99" i="33" s="1"/>
  <c r="V99" i="33"/>
  <c r="W99" i="33" s="1"/>
  <c r="AB83" i="33"/>
  <c r="AC83" i="33"/>
  <c r="V83" i="33"/>
  <c r="W83" i="33" s="1"/>
  <c r="AB68" i="33"/>
  <c r="AC68" i="33" s="1"/>
  <c r="V68" i="33"/>
  <c r="W68" i="33" s="1"/>
  <c r="AD68" i="33"/>
  <c r="AE68" i="33" s="1"/>
  <c r="AB54" i="33"/>
  <c r="AC54" i="33"/>
  <c r="V54" i="33"/>
  <c r="W54" i="33"/>
  <c r="AB50" i="33"/>
  <c r="AC50" i="33" s="1"/>
  <c r="V50" i="33"/>
  <c r="W50" i="33" s="1"/>
  <c r="AB48" i="33"/>
  <c r="AC48" i="33"/>
  <c r="AD48" i="33" s="1"/>
  <c r="AE48" i="33" s="1"/>
  <c r="V48" i="33"/>
  <c r="W48" i="33"/>
  <c r="AB47" i="33"/>
  <c r="AC47" i="33" s="1"/>
  <c r="V47" i="33"/>
  <c r="W47" i="33" s="1"/>
  <c r="AB45" i="33"/>
  <c r="AC45" i="33"/>
  <c r="V45" i="33"/>
  <c r="W45" i="33"/>
  <c r="AB43" i="33"/>
  <c r="AC43" i="33" s="1"/>
  <c r="V43" i="33"/>
  <c r="W43" i="33" s="1"/>
  <c r="AB40" i="33"/>
  <c r="AC40" i="33"/>
  <c r="AD40" i="33" s="1"/>
  <c r="AE40" i="33" s="1"/>
  <c r="V40" i="33"/>
  <c r="W40" i="33"/>
  <c r="AB33" i="33"/>
  <c r="AC33" i="33" s="1"/>
  <c r="V33" i="33"/>
  <c r="W33" i="33" s="1"/>
  <c r="AB30" i="33"/>
  <c r="AC30" i="33"/>
  <c r="V30" i="33"/>
  <c r="W30" i="33"/>
  <c r="AB29" i="33"/>
  <c r="AC29" i="33" s="1"/>
  <c r="V29" i="33"/>
  <c r="W29" i="33" s="1"/>
  <c r="AB28" i="33"/>
  <c r="AC28" i="33"/>
  <c r="AD28" i="33" s="1"/>
  <c r="AE28" i="33" s="1"/>
  <c r="V28" i="33"/>
  <c r="W28" i="33"/>
  <c r="AB27" i="33"/>
  <c r="AC27" i="33" s="1"/>
  <c r="AD27" i="33" s="1"/>
  <c r="AE27" i="33" s="1"/>
  <c r="V27" i="33"/>
  <c r="W27" i="33" s="1"/>
  <c r="AB26" i="33"/>
  <c r="AC26" i="33" s="1"/>
  <c r="V26" i="33"/>
  <c r="W26" i="33" s="1"/>
  <c r="AB25" i="33"/>
  <c r="AC25" i="33" s="1"/>
  <c r="AD25" i="33" s="1"/>
  <c r="AE25" i="33" s="1"/>
  <c r="V25" i="33"/>
  <c r="W25" i="33" s="1"/>
  <c r="AB24" i="33"/>
  <c r="AC24" i="33" s="1"/>
  <c r="V24" i="33"/>
  <c r="W24" i="33" s="1"/>
  <c r="AB23" i="33"/>
  <c r="AC23" i="33" s="1"/>
  <c r="V23" i="33"/>
  <c r="W23" i="33" s="1"/>
  <c r="AB22" i="33"/>
  <c r="AC22" i="33"/>
  <c r="AD22" i="33" s="1"/>
  <c r="AE22" i="33" s="1"/>
  <c r="V22" i="33"/>
  <c r="W22" i="33"/>
  <c r="AB21" i="33"/>
  <c r="AC21" i="33" s="1"/>
  <c r="V21" i="33"/>
  <c r="W21" i="33" s="1"/>
  <c r="AB20" i="33"/>
  <c r="AC20" i="33" s="1"/>
  <c r="V20" i="33"/>
  <c r="W20" i="33" s="1"/>
  <c r="AB19" i="33"/>
  <c r="AC19" i="33" s="1"/>
  <c r="V19" i="33"/>
  <c r="W19" i="33" s="1"/>
  <c r="AA249" i="33"/>
  <c r="AA248" i="33"/>
  <c r="AA247" i="33"/>
  <c r="AA246" i="33"/>
  <c r="AA245" i="33"/>
  <c r="AA244" i="33"/>
  <c r="AA243" i="33"/>
  <c r="AA242" i="33"/>
  <c r="AA241" i="33"/>
  <c r="AA240" i="33"/>
  <c r="AA239" i="33"/>
  <c r="AA238" i="33"/>
  <c r="AA237" i="33"/>
  <c r="AA236" i="33"/>
  <c r="AA235" i="33"/>
  <c r="AA234" i="33"/>
  <c r="AA233" i="33"/>
  <c r="AA232" i="33"/>
  <c r="AA231" i="33"/>
  <c r="AA230" i="33"/>
  <c r="AA229" i="33"/>
  <c r="AA228" i="33"/>
  <c r="AA227" i="33"/>
  <c r="AA226" i="33"/>
  <c r="AA225" i="33"/>
  <c r="AA224" i="33"/>
  <c r="AA223" i="33"/>
  <c r="AA222" i="33"/>
  <c r="AA221" i="33"/>
  <c r="AA220" i="33"/>
  <c r="AA219" i="33"/>
  <c r="AA218" i="33"/>
  <c r="AA217" i="33"/>
  <c r="AA216" i="33"/>
  <c r="AA215" i="33"/>
  <c r="AA214" i="33"/>
  <c r="AA213" i="33"/>
  <c r="AA212" i="33"/>
  <c r="AA211" i="33"/>
  <c r="AA210" i="33"/>
  <c r="AA209" i="33"/>
  <c r="AA208" i="33"/>
  <c r="AA207" i="33"/>
  <c r="AA206" i="33"/>
  <c r="AA205" i="33"/>
  <c r="AA204" i="33"/>
  <c r="AA203" i="33"/>
  <c r="AA202" i="33"/>
  <c r="AA201" i="33"/>
  <c r="AA200" i="33"/>
  <c r="AA199" i="33"/>
  <c r="AA198" i="33"/>
  <c r="AA197" i="33"/>
  <c r="AA196" i="33"/>
  <c r="AA195" i="33"/>
  <c r="AA194" i="33"/>
  <c r="AA193" i="33"/>
  <c r="AA192" i="33"/>
  <c r="AA191" i="33"/>
  <c r="Z190" i="33"/>
  <c r="AA190" i="33"/>
  <c r="Z189" i="33"/>
  <c r="AA189" i="33"/>
  <c r="Z188" i="33"/>
  <c r="AA188" i="33"/>
  <c r="Z187" i="33"/>
  <c r="AA187" i="33"/>
  <c r="Z186" i="33"/>
  <c r="AA186" i="33"/>
  <c r="Z185" i="33"/>
  <c r="AA185" i="33"/>
  <c r="Z184" i="33"/>
  <c r="AA184" i="33"/>
  <c r="Z183" i="33"/>
  <c r="AA183" i="33"/>
  <c r="AA182" i="33"/>
  <c r="Z181" i="33"/>
  <c r="AA181" i="33" s="1"/>
  <c r="Z180" i="33"/>
  <c r="AA180" i="33" s="1"/>
  <c r="Z179" i="33"/>
  <c r="AA179" i="33" s="1"/>
  <c r="Z178" i="33"/>
  <c r="AA178" i="33" s="1"/>
  <c r="Z177" i="33"/>
  <c r="AA177" i="33" s="1"/>
  <c r="Z176" i="33"/>
  <c r="AA176" i="33" s="1"/>
  <c r="Z175" i="33"/>
  <c r="AA175" i="33" s="1"/>
  <c r="Z174" i="33"/>
  <c r="AA174" i="33" s="1"/>
  <c r="Z173" i="33"/>
  <c r="AA173" i="33" s="1"/>
  <c r="Z172" i="33"/>
  <c r="AA172" i="33" s="1"/>
  <c r="Z171" i="33"/>
  <c r="AA171" i="33" s="1"/>
  <c r="Z170" i="33"/>
  <c r="AA170" i="33" s="1"/>
  <c r="Z169" i="33"/>
  <c r="AA169" i="33" s="1"/>
  <c r="Z168" i="33"/>
  <c r="AA168" i="33" s="1"/>
  <c r="Z167" i="33"/>
  <c r="AA167" i="33" s="1"/>
  <c r="Z166" i="33"/>
  <c r="AA166" i="33" s="1"/>
  <c r="Z165" i="33"/>
  <c r="AA165" i="33" s="1"/>
  <c r="Z164" i="33"/>
  <c r="AA164" i="33" s="1"/>
  <c r="Z163" i="33"/>
  <c r="AA163" i="33" s="1"/>
  <c r="Z162" i="33"/>
  <c r="AA162" i="33" s="1"/>
  <c r="Z161" i="33"/>
  <c r="AA161" i="33" s="1"/>
  <c r="Z160" i="33"/>
  <c r="AA160" i="33" s="1"/>
  <c r="Z159" i="33"/>
  <c r="AA159" i="33" s="1"/>
  <c r="Z158" i="33"/>
  <c r="AA158" i="33" s="1"/>
  <c r="Z157" i="33"/>
  <c r="AA157" i="33" s="1"/>
  <c r="Z156" i="33"/>
  <c r="AA156" i="33" s="1"/>
  <c r="Z155" i="33"/>
  <c r="AA155" i="33" s="1"/>
  <c r="Z154" i="33"/>
  <c r="AA154" i="33" s="1"/>
  <c r="Z153" i="33"/>
  <c r="AA153" i="33" s="1"/>
  <c r="Z152" i="33"/>
  <c r="AA152" i="33" s="1"/>
  <c r="Z151" i="33"/>
  <c r="AA151" i="33" s="1"/>
  <c r="Z150" i="33"/>
  <c r="AA150" i="33" s="1"/>
  <c r="Z149" i="33"/>
  <c r="AA149" i="33" s="1"/>
  <c r="Z148" i="33"/>
  <c r="AA148" i="33" s="1"/>
  <c r="Z147" i="33"/>
  <c r="AA147" i="33" s="1"/>
  <c r="Z146" i="33"/>
  <c r="AA146" i="33" s="1"/>
  <c r="Z145" i="33"/>
  <c r="AA145" i="33" s="1"/>
  <c r="Z144" i="33"/>
  <c r="AA144" i="33" s="1"/>
  <c r="Z143" i="33"/>
  <c r="AA143" i="33" s="1"/>
  <c r="Z142" i="33"/>
  <c r="AA142" i="33" s="1"/>
  <c r="Z141" i="33"/>
  <c r="AA141" i="33" s="1"/>
  <c r="Z140" i="33"/>
  <c r="AA140" i="33" s="1"/>
  <c r="Z139" i="33"/>
  <c r="AA139" i="33" s="1"/>
  <c r="Z138" i="33"/>
  <c r="AA138" i="33" s="1"/>
  <c r="Z137" i="33"/>
  <c r="AA137" i="33" s="1"/>
  <c r="Z136" i="33"/>
  <c r="AA136" i="33" s="1"/>
  <c r="Z135" i="33"/>
  <c r="AA135" i="33" s="1"/>
  <c r="Z134" i="33"/>
  <c r="AA134" i="33" s="1"/>
  <c r="Z133" i="33"/>
  <c r="AA133" i="33" s="1"/>
  <c r="Z132" i="33"/>
  <c r="AA132" i="33" s="1"/>
  <c r="Z131" i="33"/>
  <c r="AA131" i="33" s="1"/>
  <c r="Z130" i="33"/>
  <c r="AA130" i="33" s="1"/>
  <c r="Z129" i="33"/>
  <c r="AA129" i="33" s="1"/>
  <c r="Z128" i="33"/>
  <c r="AA128" i="33" s="1"/>
  <c r="Z127" i="33"/>
  <c r="AA127" i="33" s="1"/>
  <c r="Z126" i="33"/>
  <c r="AA126" i="33" s="1"/>
  <c r="Z125" i="33"/>
  <c r="AA125" i="33" s="1"/>
  <c r="Z124" i="33"/>
  <c r="AA124" i="33" s="1"/>
  <c r="Z123" i="33"/>
  <c r="AA123" i="33" s="1"/>
  <c r="Z122" i="33"/>
  <c r="AA122" i="33" s="1"/>
  <c r="Z121" i="33"/>
  <c r="AA121" i="33" s="1"/>
  <c r="Z120" i="33"/>
  <c r="AA120" i="33" s="1"/>
  <c r="Z119" i="33"/>
  <c r="AA119" i="33" s="1"/>
  <c r="Z118" i="33"/>
  <c r="AA118" i="33" s="1"/>
  <c r="Z117" i="33"/>
  <c r="AA117" i="33" s="1"/>
  <c r="Z116" i="33"/>
  <c r="AA116" i="33" s="1"/>
  <c r="Z115" i="33"/>
  <c r="AA115" i="33" s="1"/>
  <c r="Z114" i="33"/>
  <c r="AA114" i="33" s="1"/>
  <c r="Z113" i="33"/>
  <c r="AA113" i="33" s="1"/>
  <c r="Z112" i="33"/>
  <c r="AA112" i="33" s="1"/>
  <c r="Z111" i="33"/>
  <c r="AA111" i="33" s="1"/>
  <c r="Z110" i="33"/>
  <c r="AA110" i="33" s="1"/>
  <c r="Z109" i="33"/>
  <c r="AA109" i="33" s="1"/>
  <c r="Z108" i="33"/>
  <c r="AA108" i="33" s="1"/>
  <c r="Z107" i="33"/>
  <c r="AA107" i="33" s="1"/>
  <c r="Z106" i="33"/>
  <c r="AA106" i="33" s="1"/>
  <c r="Z105" i="33"/>
  <c r="AA105" i="33" s="1"/>
  <c r="Z104" i="33"/>
  <c r="AA104" i="33" s="1"/>
  <c r="Z103" i="33"/>
  <c r="AA103" i="33" s="1"/>
  <c r="Z102" i="33"/>
  <c r="AA102" i="33" s="1"/>
  <c r="Z101" i="33"/>
  <c r="AA101" i="33" s="1"/>
  <c r="Z100" i="33"/>
  <c r="AA100" i="33" s="1"/>
  <c r="Z98" i="33"/>
  <c r="AA98" i="33" s="1"/>
  <c r="Z97" i="33"/>
  <c r="AA97" i="33"/>
  <c r="Z96" i="33"/>
  <c r="AA96" i="33" s="1"/>
  <c r="Z95" i="33"/>
  <c r="AA95" i="33"/>
  <c r="Z94" i="33"/>
  <c r="AA94" i="33" s="1"/>
  <c r="Z93" i="33"/>
  <c r="AA93" i="33"/>
  <c r="Z92" i="33"/>
  <c r="AA92" i="33" s="1"/>
  <c r="Z91" i="33"/>
  <c r="AA91" i="33"/>
  <c r="Z90" i="33"/>
  <c r="AA90" i="33" s="1"/>
  <c r="Z89" i="33"/>
  <c r="AA89" i="33"/>
  <c r="Z88" i="33"/>
  <c r="AA88" i="33" s="1"/>
  <c r="Z87" i="33"/>
  <c r="AA87" i="33"/>
  <c r="Z86" i="33"/>
  <c r="AA86" i="33" s="1"/>
  <c r="Z85" i="33"/>
  <c r="AA85" i="33"/>
  <c r="Z84" i="33"/>
  <c r="AA84" i="33" s="1"/>
  <c r="Z83" i="33"/>
  <c r="AA83" i="33"/>
  <c r="Z82" i="33"/>
  <c r="AA82" i="33" s="1"/>
  <c r="Z81" i="33"/>
  <c r="AA81" i="33"/>
  <c r="Z80" i="33"/>
  <c r="AA80" i="33" s="1"/>
  <c r="Z79" i="33"/>
  <c r="AA79" i="33"/>
  <c r="Z78" i="33"/>
  <c r="AA78" i="33" s="1"/>
  <c r="Z77" i="33"/>
  <c r="AA77" i="33"/>
  <c r="Z76" i="33"/>
  <c r="AA76" i="33" s="1"/>
  <c r="Z75" i="33"/>
  <c r="AA75" i="33"/>
  <c r="Z74" i="33"/>
  <c r="AA74" i="33" s="1"/>
  <c r="Z73" i="33"/>
  <c r="AA73" i="33"/>
  <c r="Z72" i="33"/>
  <c r="AA72" i="33" s="1"/>
  <c r="Z71" i="33"/>
  <c r="AA71" i="33"/>
  <c r="Z70" i="33"/>
  <c r="AA70" i="33" s="1"/>
  <c r="Z69" i="33"/>
  <c r="AA69" i="33"/>
  <c r="Z68" i="33"/>
  <c r="AA68" i="33" s="1"/>
  <c r="Z67" i="33"/>
  <c r="AA67" i="33"/>
  <c r="Z66" i="33"/>
  <c r="AA66" i="33" s="1"/>
  <c r="Z65" i="33"/>
  <c r="AA65" i="33"/>
  <c r="Z64" i="33"/>
  <c r="AA64" i="33" s="1"/>
  <c r="Z63" i="33"/>
  <c r="AA63" i="33"/>
  <c r="Z62" i="33"/>
  <c r="AA62" i="33" s="1"/>
  <c r="Z61" i="33"/>
  <c r="AA61" i="33"/>
  <c r="Z60" i="33"/>
  <c r="AA60" i="33" s="1"/>
  <c r="Z59" i="33"/>
  <c r="AA59" i="33"/>
  <c r="Z58" i="33"/>
  <c r="AA58" i="33" s="1"/>
  <c r="Z57" i="33"/>
  <c r="AA57" i="33"/>
  <c r="Z56" i="33"/>
  <c r="AA56" i="33" s="1"/>
  <c r="Z55" i="33"/>
  <c r="AA55" i="33"/>
  <c r="Z54" i="33"/>
  <c r="AA54" i="33" s="1"/>
  <c r="Z53" i="33"/>
  <c r="AA53" i="33"/>
  <c r="Z52" i="33"/>
  <c r="AA52" i="33" s="1"/>
  <c r="Z51" i="33"/>
  <c r="AA51" i="33"/>
  <c r="Z50" i="33"/>
  <c r="AA50" i="33" s="1"/>
  <c r="Z49" i="33"/>
  <c r="AA49" i="33"/>
  <c r="Z48" i="33"/>
  <c r="AA48" i="33" s="1"/>
  <c r="Z47" i="33"/>
  <c r="AA47" i="33"/>
  <c r="Z46" i="33"/>
  <c r="AA46" i="33" s="1"/>
  <c r="Z45" i="33"/>
  <c r="AA45" i="33"/>
  <c r="Z44" i="33"/>
  <c r="AA44" i="33" s="1"/>
  <c r="Z43" i="33"/>
  <c r="AA43" i="33"/>
  <c r="Z42" i="33"/>
  <c r="AA42" i="33" s="1"/>
  <c r="Z41" i="33"/>
  <c r="AA41" i="33"/>
  <c r="Z40" i="33"/>
  <c r="AA40" i="33" s="1"/>
  <c r="Z39" i="33"/>
  <c r="AA39" i="33"/>
  <c r="Z38" i="33"/>
  <c r="AA38" i="33" s="1"/>
  <c r="Z37" i="33"/>
  <c r="AA37" i="33"/>
  <c r="Z36" i="33"/>
  <c r="AA36" i="33" s="1"/>
  <c r="Z35" i="33"/>
  <c r="AA35" i="33"/>
  <c r="Z34" i="33"/>
  <c r="AA34" i="33" s="1"/>
  <c r="Z33" i="33"/>
  <c r="AA33" i="33"/>
  <c r="Z32" i="33"/>
  <c r="AA32" i="33" s="1"/>
  <c r="Z31" i="33"/>
  <c r="AA31" i="33"/>
  <c r="Z30" i="33"/>
  <c r="AA30" i="33" s="1"/>
  <c r="Z29" i="33"/>
  <c r="AA29" i="33"/>
  <c r="Z28" i="33"/>
  <c r="AA28" i="33" s="1"/>
  <c r="Z27" i="33"/>
  <c r="AA27" i="33"/>
  <c r="Z25" i="33"/>
  <c r="AA25" i="33" s="1"/>
  <c r="Z23" i="33"/>
  <c r="AA23" i="33"/>
  <c r="Z22" i="33"/>
  <c r="AA22" i="33" s="1"/>
  <c r="Z21" i="33"/>
  <c r="AA21" i="33"/>
  <c r="Z20" i="33"/>
  <c r="AA20" i="33" s="1"/>
  <c r="Z19" i="33"/>
  <c r="AA19" i="33"/>
  <c r="Z18" i="33"/>
  <c r="AA18" i="33" s="1"/>
  <c r="Z17" i="33"/>
  <c r="AA17" i="33"/>
  <c r="Z16" i="33"/>
  <c r="AA16" i="33" s="1"/>
  <c r="Z15" i="33"/>
  <c r="AA15" i="33"/>
  <c r="Z14" i="33"/>
  <c r="AA14" i="33" s="1"/>
  <c r="Z13" i="33"/>
  <c r="AA13" i="33"/>
  <c r="Z12" i="33"/>
  <c r="AA12" i="33" s="1"/>
  <c r="Z11" i="33"/>
  <c r="AA11" i="33"/>
  <c r="Z10" i="33"/>
  <c r="AA10" i="33" s="1"/>
  <c r="Z9" i="33"/>
  <c r="AA9" i="33"/>
  <c r="Z8" i="33"/>
  <c r="AA8" i="33" s="1"/>
  <c r="Z7" i="33"/>
  <c r="AA7" i="33"/>
  <c r="Z6" i="33"/>
  <c r="AA6" i="33" s="1"/>
  <c r="Z4" i="33"/>
  <c r="AA4" i="33"/>
  <c r="U3" i="11"/>
  <c r="V3" i="11" s="1"/>
  <c r="Z249" i="33"/>
  <c r="Z248" i="33"/>
  <c r="Z247" i="33"/>
  <c r="Z246" i="33"/>
  <c r="Z245" i="33"/>
  <c r="Z244" i="33"/>
  <c r="Z243" i="33"/>
  <c r="Z242" i="33"/>
  <c r="Z241" i="33"/>
  <c r="Z240" i="33"/>
  <c r="Z239" i="33"/>
  <c r="Z238" i="33"/>
  <c r="Z237" i="33"/>
  <c r="Z236" i="33"/>
  <c r="Z235" i="33"/>
  <c r="Z234" i="33"/>
  <c r="Z233" i="33"/>
  <c r="Z232" i="33"/>
  <c r="Z231" i="33"/>
  <c r="Z230" i="33"/>
  <c r="Z229" i="33"/>
  <c r="Z228" i="33"/>
  <c r="Z227" i="33"/>
  <c r="Z226" i="33"/>
  <c r="Z225" i="33"/>
  <c r="Z224" i="33"/>
  <c r="Z223" i="33"/>
  <c r="Z222" i="33"/>
  <c r="Z221" i="33"/>
  <c r="Z220" i="33"/>
  <c r="Z219" i="33"/>
  <c r="Z218" i="33"/>
  <c r="Z217" i="33"/>
  <c r="Z216" i="33"/>
  <c r="Z215" i="33"/>
  <c r="Z214" i="33"/>
  <c r="Z213" i="33"/>
  <c r="Z212" i="33"/>
  <c r="Z211" i="33"/>
  <c r="Z210" i="33"/>
  <c r="Z209" i="33"/>
  <c r="Z208" i="33"/>
  <c r="Z207" i="33"/>
  <c r="Z206" i="33"/>
  <c r="Z205" i="33"/>
  <c r="Z204" i="33"/>
  <c r="Z203" i="33"/>
  <c r="Z202" i="33"/>
  <c r="Z201" i="33"/>
  <c r="Z200" i="33"/>
  <c r="Z199" i="33"/>
  <c r="Z198" i="33"/>
  <c r="Z197" i="33"/>
  <c r="Z196" i="33"/>
  <c r="Z195" i="33"/>
  <c r="Z194" i="33"/>
  <c r="Z193" i="33"/>
  <c r="Z192" i="33"/>
  <c r="Z191" i="33"/>
  <c r="Z182" i="33"/>
  <c r="Z99" i="33"/>
  <c r="AA99" i="33" s="1"/>
  <c r="Z26" i="33"/>
  <c r="AA26" i="33" s="1"/>
  <c r="Z24" i="33"/>
  <c r="AA24" i="33" s="1"/>
  <c r="Q250" i="33"/>
  <c r="Q249" i="33"/>
  <c r="Q248" i="33"/>
  <c r="Q247" i="33"/>
  <c r="Q246" i="33"/>
  <c r="Q245" i="33"/>
  <c r="Q244" i="33"/>
  <c r="Q243" i="33"/>
  <c r="Q242" i="33"/>
  <c r="Q241" i="33"/>
  <c r="Q240" i="33"/>
  <c r="Q239" i="33"/>
  <c r="Q238" i="33"/>
  <c r="Q237" i="33"/>
  <c r="Q236" i="33"/>
  <c r="Q235" i="33"/>
  <c r="Q234" i="33"/>
  <c r="Q233" i="33"/>
  <c r="Q232" i="33"/>
  <c r="Q231" i="33"/>
  <c r="Q230" i="33"/>
  <c r="Q229" i="33"/>
  <c r="Q228" i="33"/>
  <c r="Q227" i="33"/>
  <c r="Q226" i="33"/>
  <c r="Q225" i="33"/>
  <c r="Q224" i="33"/>
  <c r="Q223" i="33"/>
  <c r="Q222" i="33"/>
  <c r="Q221" i="33"/>
  <c r="Q220" i="33"/>
  <c r="Q219" i="33"/>
  <c r="Q218" i="33"/>
  <c r="Q217" i="33"/>
  <c r="Q216" i="33"/>
  <c r="Q215" i="33"/>
  <c r="Q214" i="33"/>
  <c r="Q213" i="33"/>
  <c r="Q212" i="33"/>
  <c r="Q211" i="33"/>
  <c r="Q210" i="33"/>
  <c r="Q209" i="33"/>
  <c r="Q208" i="33"/>
  <c r="Q207" i="33"/>
  <c r="Q206" i="33"/>
  <c r="Q205" i="33"/>
  <c r="Q204" i="33"/>
  <c r="Q203" i="33"/>
  <c r="Q202" i="33"/>
  <c r="Q201" i="33"/>
  <c r="Q200" i="33"/>
  <c r="Q199" i="33"/>
  <c r="Q198" i="33"/>
  <c r="Q197" i="33"/>
  <c r="Q196" i="33"/>
  <c r="Q195" i="33"/>
  <c r="Q194" i="33"/>
  <c r="Q193" i="33"/>
  <c r="Q192" i="33"/>
  <c r="Q191" i="33"/>
  <c r="Q30" i="33"/>
  <c r="Q29" i="33"/>
  <c r="Q28" i="33"/>
  <c r="Q27" i="33"/>
  <c r="Q26" i="33"/>
  <c r="Q25" i="33"/>
  <c r="Q24" i="33"/>
  <c r="Q23" i="33"/>
  <c r="Q22" i="33"/>
  <c r="Q21" i="33"/>
  <c r="Q20" i="33"/>
  <c r="Q19" i="33"/>
  <c r="Q18" i="33"/>
  <c r="Q17" i="33"/>
  <c r="Q16" i="33"/>
  <c r="Q15" i="33"/>
  <c r="Q14" i="33"/>
  <c r="Q13" i="33"/>
  <c r="Q12" i="33"/>
  <c r="Q10" i="33"/>
  <c r="Q9" i="33"/>
  <c r="Q8" i="33"/>
  <c r="Q7" i="33"/>
  <c r="Q6" i="33"/>
  <c r="Q5" i="33"/>
  <c r="Q4" i="33"/>
  <c r="Q3" i="33"/>
  <c r="AN374" i="11"/>
  <c r="AN373" i="11"/>
  <c r="AN372" i="11"/>
  <c r="AN371" i="11"/>
  <c r="AN370" i="11"/>
  <c r="AN369" i="11"/>
  <c r="AN368" i="11"/>
  <c r="AN367" i="11"/>
  <c r="AN366" i="11"/>
  <c r="AN365" i="11"/>
  <c r="AN364" i="11"/>
  <c r="AN363" i="11"/>
  <c r="AN362" i="11"/>
  <c r="AN361" i="11"/>
  <c r="AN360" i="11"/>
  <c r="AN359" i="11"/>
  <c r="AN358" i="11"/>
  <c r="AN357" i="11"/>
  <c r="AN356" i="11"/>
  <c r="AN355" i="11"/>
  <c r="AN354" i="11"/>
  <c r="AN353" i="11"/>
  <c r="AN352" i="11"/>
  <c r="AN351" i="11"/>
  <c r="AN350" i="11"/>
  <c r="AN349" i="11"/>
  <c r="AN348" i="11"/>
  <c r="AN347" i="11"/>
  <c r="AN346" i="11"/>
  <c r="AN345" i="11"/>
  <c r="AN344" i="11"/>
  <c r="AN343" i="11"/>
  <c r="AN342" i="11"/>
  <c r="AN341" i="11"/>
  <c r="AN340" i="11"/>
  <c r="AN339" i="11"/>
  <c r="AN338" i="11"/>
  <c r="AN337" i="11"/>
  <c r="AN336" i="11"/>
  <c r="AN335" i="11"/>
  <c r="AN334" i="11"/>
  <c r="AN333" i="11"/>
  <c r="AN332" i="11"/>
  <c r="AN331" i="11"/>
  <c r="AN330" i="11"/>
  <c r="AN329" i="11"/>
  <c r="AN328" i="11"/>
  <c r="AN327" i="11"/>
  <c r="AN326" i="11"/>
  <c r="AN325" i="11"/>
  <c r="AN324" i="11"/>
  <c r="AN323" i="11"/>
  <c r="AN322" i="11"/>
  <c r="AN321" i="11"/>
  <c r="AN320" i="11"/>
  <c r="AN319" i="11"/>
  <c r="AN318" i="11"/>
  <c r="AN317" i="11"/>
  <c r="AN316" i="11"/>
  <c r="AN315" i="11"/>
  <c r="AN314" i="11"/>
  <c r="AN313" i="11"/>
  <c r="AN312" i="11"/>
  <c r="AN311" i="11"/>
  <c r="AN310" i="11"/>
  <c r="AN309" i="11"/>
  <c r="AN308" i="11"/>
  <c r="AN307" i="11"/>
  <c r="AN306" i="11"/>
  <c r="AN305" i="11"/>
  <c r="AN304" i="11"/>
  <c r="AN303" i="11"/>
  <c r="AN302" i="11"/>
  <c r="AN301" i="11"/>
  <c r="AN300" i="11"/>
  <c r="AN299" i="11"/>
  <c r="AN298" i="11"/>
  <c r="AN297" i="11"/>
  <c r="AN296" i="11"/>
  <c r="AN295" i="11"/>
  <c r="AN294" i="11"/>
  <c r="AN293" i="11"/>
  <c r="AN292" i="11"/>
  <c r="AN291" i="11"/>
  <c r="AN290" i="11"/>
  <c r="AN289" i="11"/>
  <c r="AN288" i="11"/>
  <c r="AN287" i="11"/>
  <c r="AN286" i="11"/>
  <c r="AN285" i="11"/>
  <c r="AN236" i="11"/>
  <c r="AN235" i="11"/>
  <c r="AN230" i="11"/>
  <c r="AN229" i="11"/>
  <c r="AN224" i="11"/>
  <c r="AN223" i="11"/>
  <c r="AN218" i="11"/>
  <c r="AN217" i="11"/>
  <c r="AN212" i="11"/>
  <c r="AN211" i="11"/>
  <c r="AN206" i="11"/>
  <c r="AN205" i="11"/>
  <c r="AN200" i="11"/>
  <c r="AN199" i="11"/>
  <c r="AN198" i="11"/>
  <c r="AN197" i="11"/>
  <c r="AN196" i="11"/>
  <c r="AN195" i="11"/>
  <c r="AN194" i="11"/>
  <c r="AN193" i="11"/>
  <c r="AN192" i="11"/>
  <c r="AN191" i="11"/>
  <c r="AN190" i="11"/>
  <c r="AN189" i="11"/>
  <c r="AN140" i="11"/>
  <c r="AN139" i="11"/>
  <c r="AN138" i="11"/>
  <c r="AN137" i="11"/>
  <c r="AN136" i="11"/>
  <c r="AN135" i="11"/>
  <c r="AN134" i="11"/>
  <c r="AN133" i="11"/>
  <c r="AN132" i="11"/>
  <c r="AN131" i="11"/>
  <c r="AN130" i="11"/>
  <c r="AN129" i="11"/>
  <c r="AN128" i="11"/>
  <c r="AN127" i="11"/>
  <c r="AN126" i="11"/>
  <c r="AN125" i="11"/>
  <c r="AN124" i="11"/>
  <c r="AN123" i="11"/>
  <c r="AN122" i="11"/>
  <c r="AN121" i="11"/>
  <c r="AN120" i="11"/>
  <c r="AN119" i="11"/>
  <c r="AN118" i="11"/>
  <c r="AN117" i="11"/>
  <c r="AN116" i="11"/>
  <c r="AN115" i="11"/>
  <c r="AN114" i="11"/>
  <c r="AN113" i="11"/>
  <c r="AN112" i="11"/>
  <c r="AN111" i="11"/>
  <c r="AN110" i="11"/>
  <c r="AN109" i="11"/>
  <c r="AN108" i="11"/>
  <c r="AN107" i="11"/>
  <c r="AN106" i="11"/>
  <c r="AN105" i="11"/>
  <c r="AN104" i="11"/>
  <c r="AN103" i="11"/>
  <c r="AN102" i="11"/>
  <c r="AN101" i="11"/>
  <c r="AN100" i="11"/>
  <c r="AN99" i="11"/>
  <c r="AN98" i="11"/>
  <c r="AN97" i="11"/>
  <c r="AN96" i="11"/>
  <c r="AN95" i="11"/>
  <c r="AN94" i="11"/>
  <c r="AN93" i="11"/>
  <c r="AN92" i="11"/>
  <c r="AN91" i="11"/>
  <c r="AN86" i="11"/>
  <c r="AN85" i="11"/>
  <c r="AN80" i="11"/>
  <c r="AN79" i="11"/>
  <c r="AN78" i="11"/>
  <c r="AN77" i="11"/>
  <c r="AN74" i="11"/>
  <c r="AN73" i="11"/>
  <c r="AN72" i="11"/>
  <c r="AN71" i="11"/>
  <c r="AN70" i="11"/>
  <c r="AN69" i="11"/>
  <c r="AN68" i="11"/>
  <c r="AN67" i="11"/>
  <c r="AN62" i="11"/>
  <c r="AN61" i="11"/>
  <c r="AN60" i="11"/>
  <c r="AN59" i="11"/>
  <c r="AN58" i="11"/>
  <c r="AN57" i="11"/>
  <c r="AN56" i="11"/>
  <c r="AN55" i="11"/>
  <c r="AN54" i="11"/>
  <c r="AN53" i="11"/>
  <c r="AN52" i="11"/>
  <c r="AN51" i="11"/>
  <c r="AN50" i="11"/>
  <c r="AN49" i="11"/>
  <c r="AN48" i="11"/>
  <c r="AN47" i="11"/>
  <c r="AN46" i="11"/>
  <c r="AN45" i="11"/>
  <c r="AN44" i="11"/>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N8" i="11"/>
  <c r="AN7" i="11"/>
  <c r="AN6" i="11"/>
  <c r="AN5" i="11"/>
  <c r="AN4" i="11"/>
  <c r="AN3" i="11"/>
  <c r="E3" i="11"/>
  <c r="E4" i="11"/>
  <c r="E5" i="11"/>
  <c r="E6" i="11"/>
  <c r="E7" i="11"/>
  <c r="E8" i="11"/>
  <c r="G9" i="26"/>
  <c r="AC374" i="11"/>
  <c r="AC373" i="11"/>
  <c r="AC372" i="11"/>
  <c r="AC371" i="11"/>
  <c r="AC370" i="11"/>
  <c r="AC369" i="11"/>
  <c r="AC368" i="11"/>
  <c r="AC367" i="11"/>
  <c r="AC366" i="11"/>
  <c r="AC365" i="11"/>
  <c r="AC364" i="11"/>
  <c r="AC363" i="11"/>
  <c r="AC362" i="11"/>
  <c r="AC361" i="11"/>
  <c r="AC360" i="11"/>
  <c r="AC359" i="11"/>
  <c r="AC358" i="11"/>
  <c r="AC357" i="11"/>
  <c r="AC356" i="11"/>
  <c r="AC355" i="11"/>
  <c r="AC354" i="11"/>
  <c r="AC353" i="11"/>
  <c r="AC352" i="11"/>
  <c r="AC351" i="11"/>
  <c r="AC350" i="11"/>
  <c r="AC349" i="11"/>
  <c r="AC348" i="11"/>
  <c r="AC347" i="11"/>
  <c r="AC346" i="11"/>
  <c r="AC345" i="11"/>
  <c r="AC344" i="11"/>
  <c r="AC343" i="11"/>
  <c r="AC342" i="11"/>
  <c r="AC341" i="11"/>
  <c r="AC340" i="11"/>
  <c r="AC339" i="11"/>
  <c r="AC338" i="11"/>
  <c r="AC337" i="11"/>
  <c r="AC336" i="11"/>
  <c r="AC335" i="11"/>
  <c r="AC334" i="11"/>
  <c r="AC333" i="11"/>
  <c r="AC332" i="11"/>
  <c r="AC331" i="11"/>
  <c r="AC330" i="11"/>
  <c r="AC329" i="11"/>
  <c r="AC328" i="11"/>
  <c r="AC327" i="11"/>
  <c r="AC326" i="11"/>
  <c r="AC325" i="11"/>
  <c r="AC324" i="11"/>
  <c r="AC323" i="11"/>
  <c r="AC322" i="11"/>
  <c r="AC321" i="11"/>
  <c r="AC320" i="11"/>
  <c r="AC319" i="11"/>
  <c r="AC318" i="11"/>
  <c r="AC317" i="11"/>
  <c r="AC316" i="11"/>
  <c r="AC315" i="11"/>
  <c r="AC314" i="11"/>
  <c r="AC313" i="11"/>
  <c r="AC312" i="11"/>
  <c r="AC311" i="11"/>
  <c r="AC310" i="11"/>
  <c r="AC309" i="11"/>
  <c r="AC308" i="11"/>
  <c r="AC307" i="11"/>
  <c r="AC306" i="11"/>
  <c r="AC305" i="11"/>
  <c r="AC304" i="11"/>
  <c r="AC303" i="11"/>
  <c r="AC302" i="11"/>
  <c r="AC301" i="11"/>
  <c r="AC300" i="11"/>
  <c r="AC299" i="11"/>
  <c r="AC298" i="11"/>
  <c r="AC297" i="11"/>
  <c r="AC296" i="11"/>
  <c r="AC295" i="11"/>
  <c r="AC294" i="11"/>
  <c r="AC293" i="11"/>
  <c r="AC292" i="11"/>
  <c r="AC291" i="11"/>
  <c r="AC290" i="11"/>
  <c r="AC289" i="11"/>
  <c r="AC288" i="11"/>
  <c r="AC287" i="11"/>
  <c r="AC286" i="11"/>
  <c r="AC285" i="11"/>
  <c r="Z284" i="11"/>
  <c r="AC284" i="11" s="1"/>
  <c r="Z283" i="11"/>
  <c r="AC283" i="11" s="1"/>
  <c r="Z282" i="11"/>
  <c r="AC282" i="11" s="1"/>
  <c r="Z281" i="11"/>
  <c r="AC281" i="11" s="1"/>
  <c r="Z278" i="11"/>
  <c r="AC278" i="11" s="1"/>
  <c r="Z277" i="11"/>
  <c r="AC277" i="11" s="1"/>
  <c r="Z272" i="11"/>
  <c r="AC272" i="11" s="1"/>
  <c r="Z271" i="11"/>
  <c r="AC271" i="11" s="1"/>
  <c r="Z270" i="11"/>
  <c r="AC270" i="11" s="1"/>
  <c r="Z269" i="11"/>
  <c r="AC269" i="11" s="1"/>
  <c r="Z266" i="11"/>
  <c r="AC266" i="11" s="1"/>
  <c r="Z265" i="11"/>
  <c r="AC265" i="11" s="1"/>
  <c r="Z260" i="11"/>
  <c r="AC260" i="11" s="1"/>
  <c r="Z259" i="11"/>
  <c r="AC259" i="11" s="1"/>
  <c r="Z254" i="11"/>
  <c r="AC254" i="11" s="1"/>
  <c r="Z253" i="11"/>
  <c r="AC253" i="11" s="1"/>
  <c r="Z248" i="11"/>
  <c r="AC248" i="11" s="1"/>
  <c r="Z247" i="11"/>
  <c r="Z246" i="11"/>
  <c r="AC246" i="11" s="1"/>
  <c r="Z245" i="11"/>
  <c r="AC245" i="11" s="1"/>
  <c r="Z244" i="11"/>
  <c r="AC244" i="11" s="1"/>
  <c r="Z242" i="11"/>
  <c r="AC242" i="11" s="1"/>
  <c r="Z241" i="11"/>
  <c r="AC241" i="11"/>
  <c r="Z240" i="11"/>
  <c r="AC240" i="11" s="1"/>
  <c r="Z236" i="11"/>
  <c r="AC236" i="11" s="1"/>
  <c r="Z235" i="11"/>
  <c r="AC235" i="11" s="1"/>
  <c r="Z230" i="11"/>
  <c r="AC230" i="11"/>
  <c r="Z229" i="11"/>
  <c r="AC229" i="11" s="1"/>
  <c r="Z224" i="11"/>
  <c r="AC224" i="11"/>
  <c r="Z223" i="11"/>
  <c r="AC223" i="11" s="1"/>
  <c r="Z218" i="11"/>
  <c r="AC218" i="11" s="1"/>
  <c r="Z217" i="11"/>
  <c r="AC217" i="11" s="1"/>
  <c r="Z212" i="11"/>
  <c r="AC212" i="11" s="1"/>
  <c r="Z211" i="11"/>
  <c r="AC211" i="11" s="1"/>
  <c r="Z206" i="11"/>
  <c r="AC206" i="11"/>
  <c r="Z205" i="11"/>
  <c r="AC205" i="11" s="1"/>
  <c r="Z200" i="11"/>
  <c r="AC200" i="11" s="1"/>
  <c r="Z199" i="11"/>
  <c r="AC199" i="11" s="1"/>
  <c r="Z194" i="11"/>
  <c r="AC194" i="11" s="1"/>
  <c r="Z193" i="11"/>
  <c r="AC193" i="11" s="1"/>
  <c r="Z192" i="11"/>
  <c r="AC192" i="11" s="1"/>
  <c r="Z188" i="11"/>
  <c r="AC188" i="11" s="1"/>
  <c r="Z187" i="11"/>
  <c r="AC187" i="11"/>
  <c r="Z182" i="11"/>
  <c r="AC182" i="11"/>
  <c r="Z181" i="11"/>
  <c r="AC181" i="11" s="1"/>
  <c r="Z176" i="11"/>
  <c r="AC176" i="11" s="1"/>
  <c r="Z175" i="11"/>
  <c r="AC175" i="11"/>
  <c r="Z174" i="11"/>
  <c r="AC174" i="11" s="1"/>
  <c r="Z170" i="11"/>
  <c r="AC170" i="11" s="1"/>
  <c r="Z169" i="11"/>
  <c r="AC169" i="11"/>
  <c r="Z164" i="11"/>
  <c r="AC164" i="11" s="1"/>
  <c r="Z163" i="11"/>
  <c r="AC163" i="11"/>
  <c r="Z158" i="11"/>
  <c r="AC158" i="11" s="1"/>
  <c r="Z157" i="11"/>
  <c r="AC157" i="11"/>
  <c r="Z152" i="11"/>
  <c r="AC152" i="11" s="1"/>
  <c r="Z151" i="11"/>
  <c r="AC151" i="11"/>
  <c r="Z146" i="11"/>
  <c r="AC146" i="11" s="1"/>
  <c r="Z145" i="11"/>
  <c r="AC145" i="11"/>
  <c r="Z140" i="11"/>
  <c r="AC140" i="11" s="1"/>
  <c r="Z139" i="11"/>
  <c r="AC139" i="11"/>
  <c r="Z134" i="11"/>
  <c r="AC134" i="11" s="1"/>
  <c r="Z133" i="11"/>
  <c r="AC133" i="11"/>
  <c r="Z132" i="11"/>
  <c r="AC132" i="11" s="1"/>
  <c r="Z128" i="11"/>
  <c r="AC128" i="11" s="1"/>
  <c r="Z127" i="11"/>
  <c r="AC127" i="11"/>
  <c r="Z122" i="11"/>
  <c r="AC122" i="11"/>
  <c r="Z121" i="11"/>
  <c r="AC121" i="11" s="1"/>
  <c r="Z116" i="11"/>
  <c r="AC116" i="11"/>
  <c r="Z115" i="11"/>
  <c r="AC115" i="11" s="1"/>
  <c r="Z110" i="11"/>
  <c r="AC110" i="11"/>
  <c r="Z109" i="11"/>
  <c r="AC109" i="11" s="1"/>
  <c r="Z108" i="11"/>
  <c r="AC108" i="11"/>
  <c r="Z104" i="11"/>
  <c r="AC104" i="11" s="1"/>
  <c r="Z103" i="11"/>
  <c r="AC103" i="11" s="1"/>
  <c r="Z98" i="11"/>
  <c r="AC98" i="11" s="1"/>
  <c r="Z97" i="11"/>
  <c r="AC97" i="11" s="1"/>
  <c r="Z92" i="11"/>
  <c r="AC92" i="11" s="1"/>
  <c r="Z91" i="11"/>
  <c r="AC91" i="11" s="1"/>
  <c r="AC90" i="11"/>
  <c r="AC87" i="11"/>
  <c r="Z86" i="11"/>
  <c r="AC86" i="11"/>
  <c r="Z85" i="11"/>
  <c r="AC85" i="11" s="1"/>
  <c r="Z80" i="11"/>
  <c r="AC80" i="11"/>
  <c r="Z79" i="11"/>
  <c r="AC79" i="11" s="1"/>
  <c r="Z78" i="11"/>
  <c r="AC78" i="11" s="1"/>
  <c r="Z77" i="11"/>
  <c r="AC77" i="11" s="1"/>
  <c r="Z74" i="11"/>
  <c r="AC74" i="11" s="1"/>
  <c r="Z73" i="11"/>
  <c r="AC73" i="11" s="1"/>
  <c r="Z68" i="11"/>
  <c r="AC68" i="11" s="1"/>
  <c r="Z67" i="11"/>
  <c r="AC67" i="11" s="1"/>
  <c r="AC65" i="11"/>
  <c r="AC63" i="11"/>
  <c r="Z62" i="11"/>
  <c r="AC62" i="11" s="1"/>
  <c r="Z61" i="11"/>
  <c r="AC61" i="11"/>
  <c r="AC57" i="11"/>
  <c r="Z56" i="11"/>
  <c r="AC56" i="11" s="1"/>
  <c r="Z55" i="11"/>
  <c r="AC55" i="11"/>
  <c r="Z50" i="11"/>
  <c r="AC50" i="11" s="1"/>
  <c r="Z49" i="11"/>
  <c r="AC49" i="11"/>
  <c r="Z48" i="11"/>
  <c r="AC48" i="11" s="1"/>
  <c r="Z44" i="11"/>
  <c r="AC44" i="11"/>
  <c r="Z43" i="11"/>
  <c r="AC43" i="11"/>
  <c r="Z42" i="11"/>
  <c r="AC42" i="11"/>
  <c r="Z38" i="11"/>
  <c r="AC38" i="11" s="1"/>
  <c r="Z37" i="11"/>
  <c r="AC37" i="11" s="1"/>
  <c r="Z32" i="11"/>
  <c r="AC32" i="11"/>
  <c r="Z31" i="11"/>
  <c r="AC31" i="11" s="1"/>
  <c r="Z26" i="11"/>
  <c r="AC26" i="11" s="1"/>
  <c r="Z25" i="11"/>
  <c r="AC25" i="11" s="1"/>
  <c r="Z20" i="11"/>
  <c r="AC20" i="11"/>
  <c r="Z19" i="11"/>
  <c r="AC19" i="11" s="1"/>
  <c r="W18" i="11"/>
  <c r="X18" i="11" s="1"/>
  <c r="Y18" i="11" s="1"/>
  <c r="Z18" i="11" s="1"/>
  <c r="Q18" i="11"/>
  <c r="R18" i="11"/>
  <c r="W17" i="11"/>
  <c r="X17" i="11" s="1"/>
  <c r="Q17" i="11"/>
  <c r="R17" i="11" s="1"/>
  <c r="W16" i="11"/>
  <c r="X16" i="11" s="1"/>
  <c r="Q16" i="11"/>
  <c r="R16" i="11"/>
  <c r="W15" i="11"/>
  <c r="X15" i="11" s="1"/>
  <c r="Q15" i="11"/>
  <c r="R15" i="11" s="1"/>
  <c r="Z14" i="11"/>
  <c r="AC14" i="11" s="1"/>
  <c r="Z13" i="11"/>
  <c r="AC13" i="11" s="1"/>
  <c r="AC8" i="11"/>
  <c r="AB369" i="11"/>
  <c r="AB363" i="11"/>
  <c r="AB357" i="11"/>
  <c r="AB351" i="11"/>
  <c r="AB345" i="11"/>
  <c r="AB339" i="11"/>
  <c r="AB333" i="11"/>
  <c r="AB327" i="11"/>
  <c r="AB321" i="11"/>
  <c r="AB315" i="11"/>
  <c r="AB309" i="11"/>
  <c r="AB303" i="11"/>
  <c r="AB297" i="11"/>
  <c r="AB291" i="11"/>
  <c r="AB285" i="11"/>
  <c r="E279" i="11"/>
  <c r="E280" i="11"/>
  <c r="E281" i="11"/>
  <c r="E282" i="11"/>
  <c r="E283" i="11"/>
  <c r="E284" i="11"/>
  <c r="E273" i="11"/>
  <c r="E274" i="11"/>
  <c r="E275" i="11"/>
  <c r="E276" i="11"/>
  <c r="E277" i="11"/>
  <c r="E278" i="11"/>
  <c r="E267" i="11"/>
  <c r="E268" i="11"/>
  <c r="E269" i="11"/>
  <c r="E270" i="11"/>
  <c r="E271" i="11"/>
  <c r="E272" i="11"/>
  <c r="E261" i="11"/>
  <c r="E262" i="11"/>
  <c r="E263" i="11"/>
  <c r="E264" i="11"/>
  <c r="E265" i="11"/>
  <c r="E266" i="11"/>
  <c r="E255" i="11"/>
  <c r="E256" i="11"/>
  <c r="E257" i="11"/>
  <c r="E258" i="11"/>
  <c r="E259" i="11"/>
  <c r="E260" i="11"/>
  <c r="E249" i="11"/>
  <c r="E250" i="11"/>
  <c r="E251" i="11"/>
  <c r="E252" i="11"/>
  <c r="E253" i="11"/>
  <c r="E254" i="11"/>
  <c r="E243" i="11"/>
  <c r="E244" i="11"/>
  <c r="E245" i="11"/>
  <c r="E246" i="11"/>
  <c r="E247" i="11"/>
  <c r="E248" i="11"/>
  <c r="E237" i="11"/>
  <c r="E238" i="11"/>
  <c r="E239" i="11"/>
  <c r="E240" i="11"/>
  <c r="E241" i="11"/>
  <c r="E242" i="11"/>
  <c r="E231" i="11"/>
  <c r="E232" i="11"/>
  <c r="E233" i="11"/>
  <c r="E234" i="11"/>
  <c r="E235" i="11"/>
  <c r="E236" i="11"/>
  <c r="E225" i="11"/>
  <c r="E226" i="11"/>
  <c r="E227" i="11"/>
  <c r="E228" i="11"/>
  <c r="E229" i="11"/>
  <c r="E230" i="11"/>
  <c r="E219" i="11"/>
  <c r="E220" i="11"/>
  <c r="E221" i="11"/>
  <c r="E222" i="11"/>
  <c r="E223" i="11"/>
  <c r="E224" i="11"/>
  <c r="E213" i="11"/>
  <c r="E214" i="11"/>
  <c r="E215" i="11"/>
  <c r="E216" i="11"/>
  <c r="E217" i="11"/>
  <c r="E218" i="11"/>
  <c r="E207" i="11"/>
  <c r="E208" i="11"/>
  <c r="E209" i="11"/>
  <c r="E210" i="11"/>
  <c r="E211" i="11"/>
  <c r="E212" i="11"/>
  <c r="E201" i="11"/>
  <c r="E202" i="11"/>
  <c r="E203" i="11"/>
  <c r="E204" i="11"/>
  <c r="E205" i="11"/>
  <c r="E206" i="11"/>
  <c r="E195" i="11"/>
  <c r="E196" i="11"/>
  <c r="E197" i="11"/>
  <c r="E198" i="11"/>
  <c r="E199" i="11"/>
  <c r="E200" i="11"/>
  <c r="E189" i="11"/>
  <c r="E190" i="11"/>
  <c r="E191" i="11"/>
  <c r="E192" i="11"/>
  <c r="E193" i="11"/>
  <c r="E194" i="11"/>
  <c r="E183" i="11"/>
  <c r="E184" i="11"/>
  <c r="E185" i="11"/>
  <c r="E186" i="11"/>
  <c r="E187" i="11"/>
  <c r="E188" i="11"/>
  <c r="E177" i="11"/>
  <c r="E178" i="11"/>
  <c r="E179" i="11"/>
  <c r="E180" i="11"/>
  <c r="E181" i="11"/>
  <c r="E182" i="11"/>
  <c r="E171" i="11"/>
  <c r="E172" i="11"/>
  <c r="E173" i="11"/>
  <c r="E174" i="11"/>
  <c r="E175" i="11"/>
  <c r="E176" i="11"/>
  <c r="E165" i="11"/>
  <c r="E166" i="11"/>
  <c r="E167" i="11"/>
  <c r="E168" i="11"/>
  <c r="E169" i="11"/>
  <c r="E170" i="11"/>
  <c r="E159" i="11"/>
  <c r="E160" i="11"/>
  <c r="E161" i="11"/>
  <c r="E162" i="11"/>
  <c r="E163" i="11"/>
  <c r="E164" i="11"/>
  <c r="E153" i="11"/>
  <c r="E154" i="11"/>
  <c r="E155" i="11"/>
  <c r="E156" i="11"/>
  <c r="E157" i="11"/>
  <c r="E158" i="11"/>
  <c r="E147" i="11"/>
  <c r="E148" i="11"/>
  <c r="E149" i="11"/>
  <c r="E150" i="11"/>
  <c r="E151" i="11"/>
  <c r="E152" i="11"/>
  <c r="E141" i="11"/>
  <c r="E142" i="11"/>
  <c r="E143" i="11"/>
  <c r="E144" i="11"/>
  <c r="E145" i="11"/>
  <c r="E146" i="11"/>
  <c r="E135" i="11"/>
  <c r="E136" i="11"/>
  <c r="E137" i="11"/>
  <c r="E138" i="11"/>
  <c r="E139" i="11"/>
  <c r="E140" i="11"/>
  <c r="E129" i="11"/>
  <c r="E130" i="11"/>
  <c r="E131" i="11"/>
  <c r="E132" i="11"/>
  <c r="E133" i="11"/>
  <c r="E134" i="11"/>
  <c r="E123" i="11"/>
  <c r="E124" i="11"/>
  <c r="E125" i="11"/>
  <c r="E126" i="11"/>
  <c r="E127" i="11"/>
  <c r="E128" i="11"/>
  <c r="E117" i="11"/>
  <c r="E118" i="11"/>
  <c r="E119" i="11"/>
  <c r="E120" i="11"/>
  <c r="E121" i="11"/>
  <c r="E122" i="11"/>
  <c r="E111" i="11"/>
  <c r="E112" i="11"/>
  <c r="E113" i="11"/>
  <c r="E114" i="11"/>
  <c r="E115" i="11"/>
  <c r="E116" i="11"/>
  <c r="E105" i="11"/>
  <c r="E106" i="11"/>
  <c r="E107" i="11"/>
  <c r="E108" i="11"/>
  <c r="E109" i="11"/>
  <c r="E110" i="11"/>
  <c r="E99" i="11"/>
  <c r="E100" i="11"/>
  <c r="E101" i="11"/>
  <c r="E102" i="11"/>
  <c r="E103" i="11"/>
  <c r="E104" i="11"/>
  <c r="E93" i="11"/>
  <c r="E94" i="11"/>
  <c r="E95" i="11"/>
  <c r="E96" i="11"/>
  <c r="E97" i="11"/>
  <c r="E98" i="11"/>
  <c r="E87" i="11"/>
  <c r="E88" i="11"/>
  <c r="E89" i="11"/>
  <c r="E90" i="11"/>
  <c r="E91" i="11"/>
  <c r="E92" i="11"/>
  <c r="E81" i="11"/>
  <c r="E82" i="11"/>
  <c r="E83" i="11"/>
  <c r="E84" i="11"/>
  <c r="E85" i="11"/>
  <c r="E86" i="11"/>
  <c r="E75" i="11"/>
  <c r="E76" i="11"/>
  <c r="E77" i="11"/>
  <c r="E78" i="11"/>
  <c r="E79" i="11"/>
  <c r="E80" i="11"/>
  <c r="E69" i="11"/>
  <c r="E70" i="11"/>
  <c r="E71" i="11"/>
  <c r="E72" i="11"/>
  <c r="E73" i="11"/>
  <c r="E74" i="11"/>
  <c r="E63" i="11"/>
  <c r="E64" i="11"/>
  <c r="E65" i="11"/>
  <c r="E66" i="11"/>
  <c r="E67" i="11"/>
  <c r="E68" i="11"/>
  <c r="E57" i="11"/>
  <c r="E58" i="11"/>
  <c r="E59" i="11"/>
  <c r="E60" i="11"/>
  <c r="E61" i="11"/>
  <c r="E62" i="11"/>
  <c r="E51" i="11"/>
  <c r="E52" i="11"/>
  <c r="E53" i="11"/>
  <c r="E54" i="11"/>
  <c r="E55" i="11"/>
  <c r="E56" i="11"/>
  <c r="E45" i="11"/>
  <c r="E46" i="11"/>
  <c r="E47" i="11"/>
  <c r="E48" i="11"/>
  <c r="E49" i="11"/>
  <c r="E50" i="11"/>
  <c r="E39" i="11"/>
  <c r="E40" i="11"/>
  <c r="E41" i="11"/>
  <c r="E42" i="11"/>
  <c r="E43" i="11"/>
  <c r="E44" i="11"/>
  <c r="E33" i="11"/>
  <c r="E34" i="11"/>
  <c r="E35" i="11"/>
  <c r="E36" i="11"/>
  <c r="E37" i="11"/>
  <c r="E38" i="11"/>
  <c r="E27" i="11"/>
  <c r="E28" i="11"/>
  <c r="E29" i="11"/>
  <c r="E30" i="11"/>
  <c r="E31" i="11"/>
  <c r="E32" i="11"/>
  <c r="E21" i="11"/>
  <c r="E22" i="11"/>
  <c r="E23" i="11"/>
  <c r="E24" i="11"/>
  <c r="E25" i="11"/>
  <c r="E26" i="11"/>
  <c r="E15" i="11"/>
  <c r="E16" i="11"/>
  <c r="E17" i="11"/>
  <c r="E18" i="11"/>
  <c r="E19" i="11"/>
  <c r="E20" i="11"/>
  <c r="E10" i="11"/>
  <c r="E11" i="11"/>
  <c r="E12" i="11"/>
  <c r="E9" i="11"/>
  <c r="E13" i="11"/>
  <c r="E14" i="11"/>
  <c r="AA369" i="11"/>
  <c r="AA363" i="11"/>
  <c r="AA357" i="11"/>
  <c r="AA351" i="11"/>
  <c r="AA345" i="11"/>
  <c r="AA339" i="11"/>
  <c r="AA333" i="11"/>
  <c r="AA327" i="11"/>
  <c r="AA321" i="11"/>
  <c r="AA315" i="11"/>
  <c r="AA309" i="11"/>
  <c r="AA303" i="11"/>
  <c r="AA297" i="11"/>
  <c r="AA291" i="11"/>
  <c r="AA285" i="11"/>
  <c r="AA87"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36" i="11"/>
  <c r="M235" i="11"/>
  <c r="M230" i="11"/>
  <c r="M229" i="11"/>
  <c r="M224" i="11"/>
  <c r="M223" i="11"/>
  <c r="M218" i="11"/>
  <c r="M217" i="11"/>
  <c r="M212" i="11"/>
  <c r="M211" i="11"/>
  <c r="M206" i="11"/>
  <c r="M205" i="11"/>
  <c r="M200" i="11"/>
  <c r="M199" i="11"/>
  <c r="M194" i="11"/>
  <c r="M193" i="11"/>
  <c r="M192" i="11"/>
  <c r="M92" i="11"/>
  <c r="M91" i="11"/>
  <c r="M86" i="11"/>
  <c r="M85" i="11"/>
  <c r="M80" i="11"/>
  <c r="M79" i="11"/>
  <c r="M78" i="11"/>
  <c r="M77" i="11"/>
  <c r="M74" i="11"/>
  <c r="M73" i="11"/>
  <c r="M68" i="11"/>
  <c r="M67" i="11"/>
  <c r="M62" i="11"/>
  <c r="M61" i="11"/>
  <c r="M56" i="11"/>
  <c r="M55" i="11"/>
  <c r="M50" i="11"/>
  <c r="M49" i="11"/>
  <c r="M48" i="11"/>
  <c r="M44" i="11"/>
  <c r="M43" i="11"/>
  <c r="M42" i="11"/>
  <c r="M41" i="11"/>
  <c r="M40" i="11"/>
  <c r="M39" i="11"/>
  <c r="M38" i="11"/>
  <c r="M37" i="11"/>
  <c r="M36" i="11"/>
  <c r="M35" i="11"/>
  <c r="M34" i="11"/>
  <c r="M33" i="11"/>
  <c r="M32" i="11"/>
  <c r="M31" i="11"/>
  <c r="M30" i="11"/>
  <c r="M29" i="11"/>
  <c r="M28" i="11"/>
  <c r="M27" i="11"/>
  <c r="M26" i="11"/>
  <c r="M25" i="11"/>
  <c r="M20" i="11"/>
  <c r="M19" i="11"/>
  <c r="M18" i="11"/>
  <c r="M17" i="11"/>
  <c r="M16" i="11"/>
  <c r="M15" i="11"/>
  <c r="M14" i="11"/>
  <c r="M13" i="11"/>
  <c r="M12" i="11"/>
  <c r="M11" i="11"/>
  <c r="M10" i="11"/>
  <c r="M9" i="11"/>
  <c r="M8" i="11"/>
  <c r="Q374" i="11"/>
  <c r="R374" i="11" s="1"/>
  <c r="Q373" i="11"/>
  <c r="R373" i="11" s="1"/>
  <c r="Q372" i="11"/>
  <c r="R372" i="11" s="1"/>
  <c r="Q371" i="11"/>
  <c r="R371" i="11" s="1"/>
  <c r="Q370" i="11"/>
  <c r="R370" i="11" s="1"/>
  <c r="Q369" i="11"/>
  <c r="R369" i="11" s="1"/>
  <c r="Q368" i="11"/>
  <c r="R368" i="11" s="1"/>
  <c r="Q367" i="11"/>
  <c r="R367" i="11" s="1"/>
  <c r="Q366" i="11"/>
  <c r="R366" i="11" s="1"/>
  <c r="Q365" i="11"/>
  <c r="R365" i="11" s="1"/>
  <c r="Q364" i="11"/>
  <c r="R364" i="11" s="1"/>
  <c r="Q363" i="11"/>
  <c r="R363" i="11" s="1"/>
  <c r="Q362" i="11"/>
  <c r="R362" i="11" s="1"/>
  <c r="Q361" i="11"/>
  <c r="R361" i="11" s="1"/>
  <c r="Q360" i="11"/>
  <c r="R360" i="11" s="1"/>
  <c r="Q359" i="11"/>
  <c r="R359" i="11" s="1"/>
  <c r="Q358" i="11"/>
  <c r="R358" i="11" s="1"/>
  <c r="Q357" i="11"/>
  <c r="R357" i="11" s="1"/>
  <c r="Q356" i="11"/>
  <c r="R356" i="11" s="1"/>
  <c r="Q355" i="11"/>
  <c r="R355" i="11" s="1"/>
  <c r="Q354" i="11"/>
  <c r="R354" i="11" s="1"/>
  <c r="Q353" i="11"/>
  <c r="R353" i="11" s="1"/>
  <c r="Q352" i="11"/>
  <c r="R352" i="11" s="1"/>
  <c r="Q351" i="11"/>
  <c r="R351" i="11" s="1"/>
  <c r="Q350" i="11"/>
  <c r="R350" i="11" s="1"/>
  <c r="Q349" i="11"/>
  <c r="R349" i="11" s="1"/>
  <c r="Q348" i="11"/>
  <c r="R348" i="11" s="1"/>
  <c r="Q347" i="11"/>
  <c r="R347" i="11" s="1"/>
  <c r="Q346" i="11"/>
  <c r="R346" i="11" s="1"/>
  <c r="Q345" i="11"/>
  <c r="R345" i="11" s="1"/>
  <c r="Q344" i="11"/>
  <c r="R344" i="11" s="1"/>
  <c r="Q343" i="11"/>
  <c r="R343" i="11" s="1"/>
  <c r="Q342" i="11"/>
  <c r="R342" i="11" s="1"/>
  <c r="Q341" i="11"/>
  <c r="R341" i="11" s="1"/>
  <c r="Q340" i="11"/>
  <c r="R340" i="11" s="1"/>
  <c r="Q339" i="11"/>
  <c r="R339" i="11" s="1"/>
  <c r="Q338" i="11"/>
  <c r="R338" i="11" s="1"/>
  <c r="Q337" i="11"/>
  <c r="R337" i="11" s="1"/>
  <c r="Q336" i="11"/>
  <c r="R336" i="11" s="1"/>
  <c r="Q335" i="11"/>
  <c r="R335" i="11" s="1"/>
  <c r="Q334" i="11"/>
  <c r="R334" i="11" s="1"/>
  <c r="Q333" i="11"/>
  <c r="R333" i="11" s="1"/>
  <c r="Q332" i="11"/>
  <c r="R332" i="11" s="1"/>
  <c r="Q331" i="11"/>
  <c r="R331" i="11" s="1"/>
  <c r="Q330" i="11"/>
  <c r="R330" i="11" s="1"/>
  <c r="Q329" i="11"/>
  <c r="R329" i="11" s="1"/>
  <c r="Q328" i="11"/>
  <c r="R328" i="11" s="1"/>
  <c r="Q327" i="11"/>
  <c r="R327" i="11" s="1"/>
  <c r="Q326" i="11"/>
  <c r="R326" i="11" s="1"/>
  <c r="Q325" i="11"/>
  <c r="R325" i="11" s="1"/>
  <c r="Q324" i="11"/>
  <c r="R324" i="11" s="1"/>
  <c r="Q323" i="11"/>
  <c r="R323" i="11" s="1"/>
  <c r="Q322" i="11"/>
  <c r="R322" i="11" s="1"/>
  <c r="Q321" i="11"/>
  <c r="R321" i="11" s="1"/>
  <c r="Q320" i="11"/>
  <c r="R320" i="11" s="1"/>
  <c r="Q319" i="11"/>
  <c r="R319" i="11" s="1"/>
  <c r="Q318" i="11"/>
  <c r="R318" i="11" s="1"/>
  <c r="Q317" i="11"/>
  <c r="R317" i="11" s="1"/>
  <c r="Q316" i="11"/>
  <c r="R316" i="11" s="1"/>
  <c r="Q315" i="11"/>
  <c r="R315" i="11" s="1"/>
  <c r="Q314" i="11"/>
  <c r="R314" i="11" s="1"/>
  <c r="Q313" i="11"/>
  <c r="R313" i="11" s="1"/>
  <c r="Q312" i="11"/>
  <c r="R312" i="11" s="1"/>
  <c r="Q311" i="11"/>
  <c r="R311" i="11" s="1"/>
  <c r="Q310" i="11"/>
  <c r="R310" i="11" s="1"/>
  <c r="Q309" i="11"/>
  <c r="R309" i="11" s="1"/>
  <c r="Q308" i="11"/>
  <c r="R308" i="11" s="1"/>
  <c r="Q307" i="11"/>
  <c r="R307" i="11" s="1"/>
  <c r="Q306" i="11"/>
  <c r="R306" i="11" s="1"/>
  <c r="Q305" i="11"/>
  <c r="R305" i="11" s="1"/>
  <c r="Q304" i="11"/>
  <c r="R304" i="11" s="1"/>
  <c r="Q303" i="11"/>
  <c r="R303" i="11" s="1"/>
  <c r="Q302" i="11"/>
  <c r="R302" i="11" s="1"/>
  <c r="Q301" i="11"/>
  <c r="R301" i="11" s="1"/>
  <c r="Q300" i="11"/>
  <c r="R300" i="11" s="1"/>
  <c r="Q299" i="11"/>
  <c r="R299" i="11" s="1"/>
  <c r="Q298" i="11"/>
  <c r="R298" i="11" s="1"/>
  <c r="Q297" i="11"/>
  <c r="R297" i="11" s="1"/>
  <c r="Q296" i="11"/>
  <c r="R296" i="11" s="1"/>
  <c r="Q295" i="11"/>
  <c r="R295" i="11" s="1"/>
  <c r="Q294" i="11"/>
  <c r="R294" i="11" s="1"/>
  <c r="Q293" i="11"/>
  <c r="R293" i="11" s="1"/>
  <c r="Q292" i="11"/>
  <c r="R292" i="11" s="1"/>
  <c r="Q291" i="11"/>
  <c r="R291" i="11" s="1"/>
  <c r="Q290" i="11"/>
  <c r="R290" i="11" s="1"/>
  <c r="Q289" i="11"/>
  <c r="R289" i="11" s="1"/>
  <c r="Q288" i="11"/>
  <c r="R288" i="11" s="1"/>
  <c r="Q287" i="11"/>
  <c r="R287" i="11" s="1"/>
  <c r="Q286" i="11"/>
  <c r="R286" i="11" s="1"/>
  <c r="Q285" i="11"/>
  <c r="R285" i="11" s="1"/>
  <c r="Q284" i="11"/>
  <c r="R284" i="11" s="1"/>
  <c r="Q283" i="11"/>
  <c r="R283" i="11" s="1"/>
  <c r="Q282" i="11"/>
  <c r="R282" i="11" s="1"/>
  <c r="Q281" i="11"/>
  <c r="R281" i="11" s="1"/>
  <c r="Q278" i="11"/>
  <c r="R278" i="11" s="1"/>
  <c r="Q277" i="11"/>
  <c r="R277" i="11" s="1"/>
  <c r="Q272" i="11"/>
  <c r="R272" i="11" s="1"/>
  <c r="Q271" i="11"/>
  <c r="R271" i="11" s="1"/>
  <c r="Q270" i="11"/>
  <c r="R270" i="11" s="1"/>
  <c r="Q269" i="11"/>
  <c r="R269" i="11" s="1"/>
  <c r="Q266" i="11"/>
  <c r="R266" i="11" s="1"/>
  <c r="Q265" i="11"/>
  <c r="R265" i="11" s="1"/>
  <c r="Q263" i="11"/>
  <c r="R263" i="11" s="1"/>
  <c r="Q260" i="11"/>
  <c r="R260" i="11" s="1"/>
  <c r="Q259" i="11"/>
  <c r="R259" i="11" s="1"/>
  <c r="Q254" i="11"/>
  <c r="R254" i="11" s="1"/>
  <c r="Q253" i="11"/>
  <c r="R253" i="11" s="1"/>
  <c r="Q248" i="11"/>
  <c r="R248" i="11" s="1"/>
  <c r="Q247" i="11"/>
  <c r="R247" i="11" s="1"/>
  <c r="Q246" i="11"/>
  <c r="R246" i="11" s="1"/>
  <c r="Q245" i="11"/>
  <c r="R245" i="11" s="1"/>
  <c r="Q244" i="11"/>
  <c r="R244" i="11" s="1"/>
  <c r="Q242" i="11"/>
  <c r="R242" i="11" s="1"/>
  <c r="Q241" i="11"/>
  <c r="R241" i="11" s="1"/>
  <c r="Q240" i="11"/>
  <c r="R240" i="11" s="1"/>
  <c r="Q236" i="11"/>
  <c r="R236" i="11" s="1"/>
  <c r="Q235" i="11"/>
  <c r="R235" i="11" s="1"/>
  <c r="Q230" i="11"/>
  <c r="R230" i="11" s="1"/>
  <c r="Q229" i="11"/>
  <c r="R229" i="11" s="1"/>
  <c r="Q224" i="11"/>
  <c r="R224" i="11" s="1"/>
  <c r="Q223" i="11"/>
  <c r="R223" i="11" s="1"/>
  <c r="Q218" i="11"/>
  <c r="R218" i="11" s="1"/>
  <c r="Q217" i="11"/>
  <c r="R217" i="11" s="1"/>
  <c r="Q212" i="11"/>
  <c r="R212" i="11" s="1"/>
  <c r="Q211" i="11"/>
  <c r="R211" i="11" s="1"/>
  <c r="Q206" i="11"/>
  <c r="R206" i="11" s="1"/>
  <c r="Q205" i="11"/>
  <c r="R205" i="11" s="1"/>
  <c r="Q200" i="11"/>
  <c r="R200" i="11" s="1"/>
  <c r="Q199" i="11"/>
  <c r="R199" i="11" s="1"/>
  <c r="Q194" i="11"/>
  <c r="R194" i="11" s="1"/>
  <c r="Q193" i="11"/>
  <c r="R193" i="11" s="1"/>
  <c r="Q192" i="11"/>
  <c r="R192" i="11" s="1"/>
  <c r="Q188" i="11"/>
  <c r="R188" i="11" s="1"/>
  <c r="Q187" i="11"/>
  <c r="R187" i="11" s="1"/>
  <c r="Q183" i="11"/>
  <c r="R183" i="11" s="1"/>
  <c r="Q182" i="11"/>
  <c r="R182" i="11" s="1"/>
  <c r="Q181" i="11"/>
  <c r="R181" i="11" s="1"/>
  <c r="Q176" i="11"/>
  <c r="R176" i="11" s="1"/>
  <c r="Q175" i="11"/>
  <c r="R175" i="11" s="1"/>
  <c r="Q174" i="11"/>
  <c r="R174" i="11" s="1"/>
  <c r="Q170" i="11"/>
  <c r="R170" i="11" s="1"/>
  <c r="Q169" i="11"/>
  <c r="R169" i="11" s="1"/>
  <c r="Q164" i="11"/>
  <c r="R164" i="11" s="1"/>
  <c r="Q163" i="11"/>
  <c r="R163" i="11" s="1"/>
  <c r="Q158" i="11"/>
  <c r="R158" i="11" s="1"/>
  <c r="Q157" i="11"/>
  <c r="R157" i="11" s="1"/>
  <c r="Q152" i="11"/>
  <c r="R152" i="11" s="1"/>
  <c r="Q151" i="11"/>
  <c r="R151" i="11" s="1"/>
  <c r="Q146" i="11"/>
  <c r="R146" i="11" s="1"/>
  <c r="Q145" i="11"/>
  <c r="R145" i="11" s="1"/>
  <c r="Q140" i="11"/>
  <c r="R140" i="11" s="1"/>
  <c r="Q139" i="11"/>
  <c r="R139" i="11" s="1"/>
  <c r="Q134" i="11"/>
  <c r="R134" i="11" s="1"/>
  <c r="Q133" i="11"/>
  <c r="R133" i="11" s="1"/>
  <c r="Q132" i="11"/>
  <c r="R132" i="11" s="1"/>
  <c r="Q128" i="11"/>
  <c r="R128" i="11" s="1"/>
  <c r="Q127" i="11"/>
  <c r="R127" i="11" s="1"/>
  <c r="Q122" i="11"/>
  <c r="R122" i="11" s="1"/>
  <c r="Q121" i="11"/>
  <c r="R121" i="11" s="1"/>
  <c r="Q116" i="11"/>
  <c r="R116" i="11" s="1"/>
  <c r="Q115" i="11"/>
  <c r="R115" i="11" s="1"/>
  <c r="Q110" i="11"/>
  <c r="R110" i="11" s="1"/>
  <c r="Q109" i="11"/>
  <c r="R109" i="11" s="1"/>
  <c r="Q108" i="11"/>
  <c r="R108" i="11" s="1"/>
  <c r="Q104" i="11"/>
  <c r="R104" i="11" s="1"/>
  <c r="Q103" i="11"/>
  <c r="R103" i="11" s="1"/>
  <c r="Q98" i="11"/>
  <c r="R98" i="11" s="1"/>
  <c r="Q97" i="11"/>
  <c r="R97" i="11" s="1"/>
  <c r="Q92" i="11"/>
  <c r="R92" i="11" s="1"/>
  <c r="Q91" i="11"/>
  <c r="R91" i="11" s="1"/>
  <c r="Q90" i="11"/>
  <c r="R90" i="11" s="1"/>
  <c r="Q87" i="11"/>
  <c r="R87" i="11" s="1"/>
  <c r="Q86" i="11"/>
  <c r="R86" i="11" s="1"/>
  <c r="Q85" i="11"/>
  <c r="R85" i="11" s="1"/>
  <c r="Q80" i="11"/>
  <c r="R80" i="11" s="1"/>
  <c r="Q79" i="11"/>
  <c r="R79" i="11" s="1"/>
  <c r="Q78" i="11"/>
  <c r="R78" i="11" s="1"/>
  <c r="Q77" i="11"/>
  <c r="R77" i="11" s="1"/>
  <c r="Q74" i="11"/>
  <c r="R74" i="11" s="1"/>
  <c r="Q73" i="11"/>
  <c r="R73" i="11" s="1"/>
  <c r="Q68" i="11"/>
  <c r="R68" i="11" s="1"/>
  <c r="Q67" i="11"/>
  <c r="R67" i="11" s="1"/>
  <c r="Q65" i="11"/>
  <c r="R65" i="11" s="1"/>
  <c r="Q63" i="11"/>
  <c r="R63" i="11" s="1"/>
  <c r="Q62" i="11"/>
  <c r="R62" i="11" s="1"/>
  <c r="Q61" i="11"/>
  <c r="R61" i="11" s="1"/>
  <c r="Q57" i="11"/>
  <c r="R57" i="11" s="1"/>
  <c r="Q56" i="11"/>
  <c r="R56" i="11" s="1"/>
  <c r="Q55" i="11"/>
  <c r="R55" i="11" s="1"/>
  <c r="Q50" i="11"/>
  <c r="R50" i="11" s="1"/>
  <c r="Q49" i="11"/>
  <c r="R49" i="11" s="1"/>
  <c r="Q48" i="11"/>
  <c r="R48" i="11" s="1"/>
  <c r="Q47" i="11"/>
  <c r="R47" i="11" s="1"/>
  <c r="Q44" i="11"/>
  <c r="R44" i="11" s="1"/>
  <c r="Q43" i="11"/>
  <c r="R43" i="11" s="1"/>
  <c r="Q42" i="11"/>
  <c r="R42" i="11" s="1"/>
  <c r="Q38" i="11"/>
  <c r="R38" i="11" s="1"/>
  <c r="Q37" i="11"/>
  <c r="R37" i="11" s="1"/>
  <c r="Q36" i="11"/>
  <c r="R36" i="11" s="1"/>
  <c r="Q34" i="11"/>
  <c r="R34" i="11" s="1"/>
  <c r="Q33" i="11"/>
  <c r="R33" i="11" s="1"/>
  <c r="Q32" i="11"/>
  <c r="R32" i="11" s="1"/>
  <c r="Q31" i="11"/>
  <c r="R31" i="11" s="1"/>
  <c r="Q26" i="11"/>
  <c r="R26" i="11" s="1"/>
  <c r="Q25" i="11"/>
  <c r="R25" i="11" s="1"/>
  <c r="Q20" i="11"/>
  <c r="R20" i="11" s="1"/>
  <c r="Q19" i="11"/>
  <c r="R19" i="11" s="1"/>
  <c r="Q14" i="11"/>
  <c r="R14" i="11" s="1"/>
  <c r="Q13" i="11"/>
  <c r="R13" i="11" s="1"/>
  <c r="Q12" i="11"/>
  <c r="R12" i="11" s="1"/>
  <c r="Q11" i="11"/>
  <c r="R11" i="11" s="1"/>
  <c r="Q10" i="11"/>
  <c r="R10" i="11" s="1"/>
  <c r="Q9" i="11"/>
  <c r="R9" i="11" s="1"/>
  <c r="Q8" i="11"/>
  <c r="R8" i="11" s="1"/>
  <c r="Q7" i="11"/>
  <c r="R7" i="11" s="1"/>
  <c r="U374" i="11"/>
  <c r="W374" i="11" s="1"/>
  <c r="X374" i="11" s="1"/>
  <c r="Y374" i="11" s="1"/>
  <c r="W373" i="11"/>
  <c r="X373" i="11" s="1"/>
  <c r="W372" i="11"/>
  <c r="X372" i="11" s="1"/>
  <c r="Y372" i="11" s="1"/>
  <c r="W371" i="11"/>
  <c r="X371" i="11" s="1"/>
  <c r="Y371" i="11" s="1"/>
  <c r="W370" i="11"/>
  <c r="X370" i="11"/>
  <c r="Y370" i="11" s="1"/>
  <c r="W369" i="11"/>
  <c r="X369" i="11" s="1"/>
  <c r="W368" i="11"/>
  <c r="X368" i="11" s="1"/>
  <c r="Y368" i="11" s="1"/>
  <c r="W367" i="11"/>
  <c r="X367" i="11" s="1"/>
  <c r="Y367" i="11" s="1"/>
  <c r="W366" i="11"/>
  <c r="X366" i="11" s="1"/>
  <c r="Y366" i="11" s="1"/>
  <c r="W365" i="11"/>
  <c r="X365" i="11" s="1"/>
  <c r="W364" i="11"/>
  <c r="X364" i="11"/>
  <c r="Y364" i="11" s="1"/>
  <c r="W363" i="11"/>
  <c r="X363" i="11" s="1"/>
  <c r="Y363" i="11" s="1"/>
  <c r="W362" i="11"/>
  <c r="X362" i="11"/>
  <c r="Y362" i="11" s="1"/>
  <c r="W361" i="11"/>
  <c r="X361" i="11" s="1"/>
  <c r="Y361" i="11" s="1"/>
  <c r="W360" i="11"/>
  <c r="X360" i="11" s="1"/>
  <c r="Y360" i="11" s="1"/>
  <c r="W359" i="11"/>
  <c r="X359" i="11" s="1"/>
  <c r="Y359" i="11" s="1"/>
  <c r="W358" i="11"/>
  <c r="X358" i="11"/>
  <c r="Y358" i="11" s="1"/>
  <c r="W357" i="11"/>
  <c r="X357" i="11" s="1"/>
  <c r="W356" i="11"/>
  <c r="X356" i="11" s="1"/>
  <c r="Y356" i="11" s="1"/>
  <c r="W355" i="11"/>
  <c r="X355" i="11" s="1"/>
  <c r="Y355" i="11" s="1"/>
  <c r="W354" i="11"/>
  <c r="X354" i="11"/>
  <c r="Y354" i="11" s="1"/>
  <c r="W353" i="11"/>
  <c r="X353" i="11" s="1"/>
  <c r="W352" i="11"/>
  <c r="X352" i="11" s="1"/>
  <c r="Y352" i="11" s="1"/>
  <c r="W351" i="11"/>
  <c r="X351" i="11" s="1"/>
  <c r="Y351" i="11" s="1"/>
  <c r="W350" i="11"/>
  <c r="X350" i="11" s="1"/>
  <c r="Y350" i="11" s="1"/>
  <c r="W349" i="11"/>
  <c r="X349" i="11" s="1"/>
  <c r="W348" i="11"/>
  <c r="X348" i="11"/>
  <c r="Y348" i="11" s="1"/>
  <c r="W347" i="11"/>
  <c r="X347" i="11" s="1"/>
  <c r="Y347" i="11" s="1"/>
  <c r="W346" i="11"/>
  <c r="X346" i="11"/>
  <c r="Y346" i="11" s="1"/>
  <c r="W345" i="11"/>
  <c r="X345" i="11" s="1"/>
  <c r="W344" i="11"/>
  <c r="X344" i="11" s="1"/>
  <c r="Y344" i="11" s="1"/>
  <c r="W343" i="11"/>
  <c r="X343" i="11" s="1"/>
  <c r="Y343" i="11" s="1"/>
  <c r="W342" i="11"/>
  <c r="X342" i="11"/>
  <c r="Y342" i="11" s="1"/>
  <c r="W341" i="11"/>
  <c r="X341" i="11" s="1"/>
  <c r="W340" i="11"/>
  <c r="X340" i="11" s="1"/>
  <c r="Y340" i="11" s="1"/>
  <c r="W339" i="11"/>
  <c r="X339" i="11" s="1"/>
  <c r="Y339" i="11" s="1"/>
  <c r="W338" i="11"/>
  <c r="X338" i="11"/>
  <c r="Y338" i="11" s="1"/>
  <c r="W337" i="11"/>
  <c r="X337" i="11" s="1"/>
  <c r="W336" i="11"/>
  <c r="X336" i="11" s="1"/>
  <c r="Y336" i="11" s="1"/>
  <c r="W335" i="11"/>
  <c r="X335" i="11" s="1"/>
  <c r="Y335" i="11" s="1"/>
  <c r="W334" i="11"/>
  <c r="X334" i="11" s="1"/>
  <c r="Y334" i="11" s="1"/>
  <c r="W333" i="11"/>
  <c r="X333" i="11" s="1"/>
  <c r="W332" i="11"/>
  <c r="X332" i="11"/>
  <c r="Y332" i="11" s="1"/>
  <c r="W331" i="11"/>
  <c r="X331" i="11" s="1"/>
  <c r="Y331" i="11" s="1"/>
  <c r="W330" i="11"/>
  <c r="X330" i="11"/>
  <c r="Y330" i="11" s="1"/>
  <c r="W329" i="11"/>
  <c r="X329" i="11" s="1"/>
  <c r="Y329" i="11" s="1"/>
  <c r="W328" i="11"/>
  <c r="X328" i="11" s="1"/>
  <c r="Y328" i="11" s="1"/>
  <c r="W327" i="11"/>
  <c r="X327" i="11" s="1"/>
  <c r="Y327" i="11" s="1"/>
  <c r="W326" i="11"/>
  <c r="X326" i="11"/>
  <c r="Y326" i="11" s="1"/>
  <c r="W325" i="11"/>
  <c r="X325" i="11" s="1"/>
  <c r="W324" i="11"/>
  <c r="X324" i="11" s="1"/>
  <c r="Y324" i="11" s="1"/>
  <c r="W323" i="11"/>
  <c r="X323" i="11" s="1"/>
  <c r="Y323" i="11" s="1"/>
  <c r="W322" i="11"/>
  <c r="X322" i="11"/>
  <c r="Y322" i="11" s="1"/>
  <c r="W321" i="11"/>
  <c r="X321" i="11" s="1"/>
  <c r="W320" i="11"/>
  <c r="X320" i="11" s="1"/>
  <c r="Y320" i="11" s="1"/>
  <c r="W319" i="11"/>
  <c r="X319" i="11" s="1"/>
  <c r="Y319" i="11" s="1"/>
  <c r="W318" i="11"/>
  <c r="X318" i="11" s="1"/>
  <c r="Y318" i="11" s="1"/>
  <c r="W317" i="11"/>
  <c r="X317" i="11" s="1"/>
  <c r="W316" i="11"/>
  <c r="X316" i="11"/>
  <c r="Y316" i="11" s="1"/>
  <c r="W315" i="11"/>
  <c r="X315" i="11" s="1"/>
  <c r="Y315" i="11" s="1"/>
  <c r="W314" i="11"/>
  <c r="X314" i="11"/>
  <c r="Y314" i="11" s="1"/>
  <c r="W313" i="11"/>
  <c r="X313" i="11" s="1"/>
  <c r="W312" i="11"/>
  <c r="X312" i="11" s="1"/>
  <c r="Y312" i="11" s="1"/>
  <c r="W311" i="11"/>
  <c r="X311" i="11" s="1"/>
  <c r="Y311" i="11" s="1"/>
  <c r="W310" i="11"/>
  <c r="X310" i="11"/>
  <c r="Y310" i="11" s="1"/>
  <c r="W309" i="11"/>
  <c r="X309" i="11" s="1"/>
  <c r="W308" i="11"/>
  <c r="X308" i="11" s="1"/>
  <c r="Y308" i="11" s="1"/>
  <c r="W307" i="11"/>
  <c r="X307" i="11" s="1"/>
  <c r="Y307" i="11" s="1"/>
  <c r="W306" i="11"/>
  <c r="X306" i="11"/>
  <c r="Y306" i="11" s="1"/>
  <c r="W305" i="11"/>
  <c r="X305" i="11" s="1"/>
  <c r="W304" i="11"/>
  <c r="X304" i="11" s="1"/>
  <c r="Y304" i="11" s="1"/>
  <c r="W303" i="11"/>
  <c r="X303" i="11" s="1"/>
  <c r="Y303" i="11" s="1"/>
  <c r="W302" i="11"/>
  <c r="X302" i="11" s="1"/>
  <c r="Y302" i="11" s="1"/>
  <c r="W301" i="11"/>
  <c r="X301" i="11" s="1"/>
  <c r="W300" i="11"/>
  <c r="X300" i="11"/>
  <c r="Y300" i="11" s="1"/>
  <c r="W299" i="11"/>
  <c r="X299" i="11" s="1"/>
  <c r="Y299" i="11" s="1"/>
  <c r="W298" i="11"/>
  <c r="X298" i="11"/>
  <c r="Y298" i="11" s="1"/>
  <c r="W297" i="11"/>
  <c r="X297" i="11" s="1"/>
  <c r="Y297" i="11" s="1"/>
  <c r="W296" i="11"/>
  <c r="X296" i="11" s="1"/>
  <c r="Y296" i="11" s="1"/>
  <c r="W295" i="11"/>
  <c r="X295" i="11" s="1"/>
  <c r="Y295" i="11" s="1"/>
  <c r="W294" i="11"/>
  <c r="X294" i="11"/>
  <c r="Y294" i="11" s="1"/>
  <c r="W293" i="11"/>
  <c r="X293" i="11" s="1"/>
  <c r="W292" i="11"/>
  <c r="X292" i="11" s="1"/>
  <c r="Y292" i="11" s="1"/>
  <c r="W291" i="11"/>
  <c r="X291" i="11" s="1"/>
  <c r="Y291" i="11" s="1"/>
  <c r="W290" i="11"/>
  <c r="X290" i="11"/>
  <c r="Y290" i="11" s="1"/>
  <c r="W289" i="11"/>
  <c r="X289" i="11" s="1"/>
  <c r="W288" i="11"/>
  <c r="X288" i="11" s="1"/>
  <c r="Y288" i="11" s="1"/>
  <c r="W287" i="11"/>
  <c r="X287" i="11" s="1"/>
  <c r="Y287" i="11" s="1"/>
  <c r="W286" i="11"/>
  <c r="X286" i="11" s="1"/>
  <c r="Y286" i="11" s="1"/>
  <c r="W285" i="11"/>
  <c r="X285" i="11" s="1"/>
  <c r="W284" i="11"/>
  <c r="X284" i="11"/>
  <c r="Y284" i="11" s="1"/>
  <c r="W283" i="11"/>
  <c r="X283" i="11" s="1"/>
  <c r="Y283" i="11" s="1"/>
  <c r="W282" i="11"/>
  <c r="X282" i="11" s="1"/>
  <c r="Y282" i="11" s="1"/>
  <c r="W281" i="11"/>
  <c r="X281" i="11" s="1"/>
  <c r="W278" i="11"/>
  <c r="X278" i="11"/>
  <c r="Y278" i="11" s="1"/>
  <c r="W277" i="11"/>
  <c r="X277" i="11" s="1"/>
  <c r="Y277" i="11" s="1"/>
  <c r="W272" i="11"/>
  <c r="X272" i="11" s="1"/>
  <c r="Y272" i="11" s="1"/>
  <c r="W271" i="11"/>
  <c r="X271" i="11" s="1"/>
  <c r="Y271" i="11" s="1"/>
  <c r="W270" i="11"/>
  <c r="X270" i="11"/>
  <c r="Y270" i="11" s="1"/>
  <c r="W269" i="11"/>
  <c r="X269" i="11" s="1"/>
  <c r="Y269" i="11" s="1"/>
  <c r="W266" i="11"/>
  <c r="X266" i="11" s="1"/>
  <c r="Y266" i="11" s="1"/>
  <c r="W265" i="11"/>
  <c r="X265" i="11" s="1"/>
  <c r="W263" i="11"/>
  <c r="X263" i="11"/>
  <c r="Y263" i="11" s="1"/>
  <c r="Z263" i="11" s="1"/>
  <c r="W260" i="11"/>
  <c r="X260" i="11" s="1"/>
  <c r="Y260" i="11" s="1"/>
  <c r="W259" i="11"/>
  <c r="X259" i="11" s="1"/>
  <c r="Y259" i="11" s="1"/>
  <c r="W254" i="11"/>
  <c r="X254" i="11" s="1"/>
  <c r="Y254" i="11" s="1"/>
  <c r="W253" i="11"/>
  <c r="X253" i="11"/>
  <c r="Y253" i="11" s="1"/>
  <c r="W248" i="11"/>
  <c r="X248" i="11" s="1"/>
  <c r="Y248" i="11" s="1"/>
  <c r="W247" i="11"/>
  <c r="X247" i="11" s="1"/>
  <c r="Y247" i="11" s="1"/>
  <c r="W246" i="11"/>
  <c r="X246" i="11" s="1"/>
  <c r="W245" i="11"/>
  <c r="X245" i="11"/>
  <c r="Y245" i="11" s="1"/>
  <c r="W244" i="11"/>
  <c r="X244" i="11" s="1"/>
  <c r="Y244" i="11" s="1"/>
  <c r="W242" i="11"/>
  <c r="X242" i="11" s="1"/>
  <c r="Y242" i="11" s="1"/>
  <c r="W241" i="11"/>
  <c r="X241" i="11" s="1"/>
  <c r="Y241" i="11" s="1"/>
  <c r="W240" i="11"/>
  <c r="X240" i="11"/>
  <c r="Y240" i="11" s="1"/>
  <c r="W236" i="11"/>
  <c r="X236" i="11" s="1"/>
  <c r="Y236" i="11" s="1"/>
  <c r="W235" i="11"/>
  <c r="X235" i="11" s="1"/>
  <c r="Y235" i="11" s="1"/>
  <c r="W230" i="11"/>
  <c r="X230" i="11" s="1"/>
  <c r="W229" i="11"/>
  <c r="X229" i="11"/>
  <c r="Y229" i="11" s="1"/>
  <c r="W224" i="11"/>
  <c r="X224" i="11" s="1"/>
  <c r="Y224" i="11" s="1"/>
  <c r="W223" i="11"/>
  <c r="X223" i="11" s="1"/>
  <c r="Y223" i="11" s="1"/>
  <c r="W218" i="11"/>
  <c r="X218" i="11" s="1"/>
  <c r="Y218" i="11" s="1"/>
  <c r="W217" i="11"/>
  <c r="X217" i="11"/>
  <c r="Y217" i="11" s="1"/>
  <c r="W212" i="11"/>
  <c r="X212" i="11" s="1"/>
  <c r="Y212" i="11" s="1"/>
  <c r="W211" i="11"/>
  <c r="X211" i="11" s="1"/>
  <c r="Y211" i="11" s="1"/>
  <c r="W206" i="11"/>
  <c r="X206" i="11" s="1"/>
  <c r="W205" i="11"/>
  <c r="X205" i="11"/>
  <c r="Y205" i="11" s="1"/>
  <c r="W200" i="11"/>
  <c r="X200" i="11" s="1"/>
  <c r="Y200" i="11" s="1"/>
  <c r="W199" i="11"/>
  <c r="X199" i="11" s="1"/>
  <c r="Y199" i="11" s="1"/>
  <c r="W194" i="11"/>
  <c r="X194" i="11" s="1"/>
  <c r="Y194" i="11" s="1"/>
  <c r="W193" i="11"/>
  <c r="X193" i="11"/>
  <c r="Y193" i="11" s="1"/>
  <c r="W192" i="11"/>
  <c r="X192" i="11" s="1"/>
  <c r="Y192" i="11" s="1"/>
  <c r="W188" i="11"/>
  <c r="X188" i="11" s="1"/>
  <c r="Y188" i="11" s="1"/>
  <c r="W187" i="11"/>
  <c r="X187" i="11" s="1"/>
  <c r="W183" i="11"/>
  <c r="X183" i="11"/>
  <c r="Y183" i="11" s="1"/>
  <c r="Z183" i="11" s="1"/>
  <c r="AA183" i="11" s="1"/>
  <c r="W182" i="11"/>
  <c r="X182" i="11" s="1"/>
  <c r="Y182" i="11" s="1"/>
  <c r="W181" i="11"/>
  <c r="X181" i="11" s="1"/>
  <c r="Y181" i="11" s="1"/>
  <c r="W176" i="11"/>
  <c r="X176" i="11" s="1"/>
  <c r="Y176" i="11" s="1"/>
  <c r="W175" i="11"/>
  <c r="X175" i="11"/>
  <c r="Y175" i="11" s="1"/>
  <c r="W174" i="11"/>
  <c r="X174" i="11" s="1"/>
  <c r="Y174" i="11" s="1"/>
  <c r="W170" i="11"/>
  <c r="X170" i="11" s="1"/>
  <c r="Y170" i="11" s="1"/>
  <c r="W169" i="11"/>
  <c r="X169" i="11" s="1"/>
  <c r="W164" i="11"/>
  <c r="X164" i="11"/>
  <c r="Y164" i="11" s="1"/>
  <c r="W163" i="11"/>
  <c r="X163" i="11" s="1"/>
  <c r="Y163" i="11" s="1"/>
  <c r="W158" i="11"/>
  <c r="X158" i="11" s="1"/>
  <c r="Y158" i="11" s="1"/>
  <c r="W157" i="11"/>
  <c r="X157" i="11" s="1"/>
  <c r="Y157" i="11" s="1"/>
  <c r="W152" i="11"/>
  <c r="X152" i="11"/>
  <c r="Y152" i="11" s="1"/>
  <c r="W151" i="11"/>
  <c r="X151" i="11" s="1"/>
  <c r="Y151" i="11" s="1"/>
  <c r="W146" i="11"/>
  <c r="X146" i="11" s="1"/>
  <c r="Y146" i="11" s="1"/>
  <c r="W145" i="11"/>
  <c r="X145" i="11" s="1"/>
  <c r="W140" i="11"/>
  <c r="X140" i="11"/>
  <c r="Y140" i="11" s="1"/>
  <c r="W139" i="11"/>
  <c r="X139" i="11" s="1"/>
  <c r="Y139" i="11" s="1"/>
  <c r="W134" i="11"/>
  <c r="X134" i="11" s="1"/>
  <c r="Y134" i="11" s="1"/>
  <c r="W133" i="11"/>
  <c r="X133" i="11" s="1"/>
  <c r="Y133" i="11" s="1"/>
  <c r="W132" i="11"/>
  <c r="X132" i="11"/>
  <c r="Y132" i="11" s="1"/>
  <c r="W128" i="11"/>
  <c r="X128" i="11" s="1"/>
  <c r="Y128" i="11" s="1"/>
  <c r="W127" i="11"/>
  <c r="X127" i="11" s="1"/>
  <c r="Y127" i="11" s="1"/>
  <c r="W122" i="11"/>
  <c r="X122" i="11" s="1"/>
  <c r="W121" i="11"/>
  <c r="X121" i="11"/>
  <c r="Y121" i="11" s="1"/>
  <c r="W116" i="11"/>
  <c r="X116" i="11" s="1"/>
  <c r="Y116" i="11" s="1"/>
  <c r="W115" i="11"/>
  <c r="X115" i="11" s="1"/>
  <c r="Y115" i="11" s="1"/>
  <c r="W110" i="11"/>
  <c r="X110" i="11" s="1"/>
  <c r="Y110" i="11" s="1"/>
  <c r="W109" i="11"/>
  <c r="X109" i="11"/>
  <c r="Y109" i="11" s="1"/>
  <c r="W108" i="11"/>
  <c r="X108" i="11" s="1"/>
  <c r="Y108" i="11" s="1"/>
  <c r="W104" i="11"/>
  <c r="X104" i="11" s="1"/>
  <c r="Y104" i="11" s="1"/>
  <c r="W103" i="11"/>
  <c r="X103" i="11" s="1"/>
  <c r="W98" i="11"/>
  <c r="X98" i="11"/>
  <c r="Y98" i="11" s="1"/>
  <c r="W97" i="11"/>
  <c r="X97" i="11" s="1"/>
  <c r="Y97" i="11" s="1"/>
  <c r="W92" i="11"/>
  <c r="X92" i="11" s="1"/>
  <c r="Y92" i="11" s="1"/>
  <c r="W91" i="11"/>
  <c r="X91" i="11" s="1"/>
  <c r="Y91" i="11" s="1"/>
  <c r="W90" i="11"/>
  <c r="X90" i="11"/>
  <c r="Y90" i="11" s="1"/>
  <c r="W87" i="11"/>
  <c r="X87" i="11" s="1"/>
  <c r="Y87" i="11" s="1"/>
  <c r="W86" i="11"/>
  <c r="X86" i="11" s="1"/>
  <c r="Y86" i="11" s="1"/>
  <c r="W85" i="11"/>
  <c r="X85" i="11" s="1"/>
  <c r="W80" i="11"/>
  <c r="X80" i="11"/>
  <c r="Y80" i="11" s="1"/>
  <c r="W79" i="11"/>
  <c r="X79" i="11" s="1"/>
  <c r="Y79" i="11" s="1"/>
  <c r="W78" i="11"/>
  <c r="X78" i="11" s="1"/>
  <c r="Y78" i="11" s="1"/>
  <c r="W77" i="11"/>
  <c r="X77" i="11" s="1"/>
  <c r="Y77" i="11" s="1"/>
  <c r="W74" i="11"/>
  <c r="X74" i="11"/>
  <c r="Y74" i="11" s="1"/>
  <c r="W73" i="11"/>
  <c r="X73" i="11" s="1"/>
  <c r="Y73" i="11" s="1"/>
  <c r="W68" i="11"/>
  <c r="X68" i="11" s="1"/>
  <c r="Y68" i="11" s="1"/>
  <c r="W67" i="11"/>
  <c r="X67" i="11" s="1"/>
  <c r="W65" i="11"/>
  <c r="X65" i="11"/>
  <c r="Y65" i="11" s="1"/>
  <c r="W63" i="11"/>
  <c r="X63" i="11" s="1"/>
  <c r="Y63" i="11" s="1"/>
  <c r="W62" i="11"/>
  <c r="X62" i="11" s="1"/>
  <c r="Y62" i="11" s="1"/>
  <c r="W61" i="11"/>
  <c r="X61" i="11" s="1"/>
  <c r="Y61" i="11" s="1"/>
  <c r="W57" i="11"/>
  <c r="X57" i="11"/>
  <c r="Y57" i="11" s="1"/>
  <c r="W56" i="11"/>
  <c r="X56" i="11" s="1"/>
  <c r="Y56" i="11" s="1"/>
  <c r="W55" i="11"/>
  <c r="X55" i="11" s="1"/>
  <c r="Y55" i="11" s="1"/>
  <c r="W50" i="11"/>
  <c r="X50" i="11" s="1"/>
  <c r="W49" i="11"/>
  <c r="X49" i="11"/>
  <c r="Y49" i="11" s="1"/>
  <c r="W48" i="11"/>
  <c r="X48" i="11" s="1"/>
  <c r="Y48" i="11" s="1"/>
  <c r="W47" i="11"/>
  <c r="X47" i="11" s="1"/>
  <c r="Y47" i="11" s="1"/>
  <c r="Z47" i="11" s="1"/>
  <c r="W44" i="11"/>
  <c r="X44" i="11" s="1"/>
  <c r="Y44" i="11" s="1"/>
  <c r="W43" i="11"/>
  <c r="X43" i="11"/>
  <c r="Y43" i="11" s="1"/>
  <c r="W42" i="11"/>
  <c r="X42" i="11" s="1"/>
  <c r="Y42" i="11" s="1"/>
  <c r="W38" i="11"/>
  <c r="X38" i="11" s="1"/>
  <c r="Y38" i="11" s="1"/>
  <c r="W37" i="11"/>
  <c r="X37" i="11" s="1"/>
  <c r="W36" i="11"/>
  <c r="X36" i="11" s="1"/>
  <c r="W34" i="11"/>
  <c r="X34" i="11" s="1"/>
  <c r="Y34" i="11" s="1"/>
  <c r="Z34" i="11" s="1"/>
  <c r="W33" i="11"/>
  <c r="X33" i="11" s="1"/>
  <c r="W32" i="11"/>
  <c r="X32" i="11" s="1"/>
  <c r="W31" i="11"/>
  <c r="X31" i="11"/>
  <c r="Y31" i="11" s="1"/>
  <c r="W26" i="11"/>
  <c r="X26" i="11" s="1"/>
  <c r="Y26" i="11" s="1"/>
  <c r="W25" i="11"/>
  <c r="X25" i="11" s="1"/>
  <c r="Y25" i="11" s="1"/>
  <c r="W20" i="11"/>
  <c r="X20" i="11" s="1"/>
  <c r="Y20" i="11" s="1"/>
  <c r="W19" i="11"/>
  <c r="X19" i="11"/>
  <c r="Y19" i="11" s="1"/>
  <c r="W14" i="11"/>
  <c r="X14" i="11" s="1"/>
  <c r="Y14" i="11" s="1"/>
  <c r="W13" i="11"/>
  <c r="X13" i="11" s="1"/>
  <c r="Y13" i="11" s="1"/>
  <c r="W12" i="11"/>
  <c r="X12" i="11" s="1"/>
  <c r="W11" i="11"/>
  <c r="X11" i="11"/>
  <c r="Y11" i="11" s="1"/>
  <c r="Z11" i="11" s="1"/>
  <c r="W10" i="11"/>
  <c r="X10" i="11" s="1"/>
  <c r="Y10" i="11" s="1"/>
  <c r="Z10" i="11" s="1"/>
  <c r="W9" i="11"/>
  <c r="X9" i="11" s="1"/>
  <c r="Y9" i="11" s="1"/>
  <c r="Z9" i="11" s="1"/>
  <c r="W8" i="11"/>
  <c r="X8" i="11" s="1"/>
  <c r="Y8" i="11" s="1"/>
  <c r="W7" i="11"/>
  <c r="X7" i="11"/>
  <c r="Y7" i="11" s="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V280" i="11" s="1"/>
  <c r="U279" i="11"/>
  <c r="V279" i="11" s="1"/>
  <c r="U278" i="11"/>
  <c r="U277" i="11"/>
  <c r="U276" i="11"/>
  <c r="V276" i="11" s="1"/>
  <c r="U275" i="11"/>
  <c r="V275" i="11" s="1"/>
  <c r="U274" i="11"/>
  <c r="U273" i="11"/>
  <c r="U272" i="11"/>
  <c r="U271" i="11"/>
  <c r="U270" i="11"/>
  <c r="U269" i="11"/>
  <c r="U268" i="11"/>
  <c r="V268" i="11" s="1"/>
  <c r="U267" i="11"/>
  <c r="V267" i="11" s="1"/>
  <c r="U266" i="11"/>
  <c r="U265" i="11"/>
  <c r="U264" i="11"/>
  <c r="U263" i="11"/>
  <c r="V263" i="11" s="1"/>
  <c r="U262" i="11"/>
  <c r="U261" i="11"/>
  <c r="U260" i="11"/>
  <c r="U259" i="11"/>
  <c r="U258" i="11"/>
  <c r="U257" i="11"/>
  <c r="U256" i="11"/>
  <c r="V256" i="11" s="1"/>
  <c r="U255" i="11"/>
  <c r="V255" i="11" s="1"/>
  <c r="U254" i="11"/>
  <c r="U253" i="11"/>
  <c r="U252" i="11"/>
  <c r="V252" i="11" s="1"/>
  <c r="U251" i="11"/>
  <c r="V251" i="11" s="1"/>
  <c r="U250" i="11"/>
  <c r="U249" i="11"/>
  <c r="U248" i="11"/>
  <c r="U247" i="11"/>
  <c r="U246" i="11"/>
  <c r="U245" i="11"/>
  <c r="U244" i="11"/>
  <c r="U243" i="11"/>
  <c r="V243" i="11" s="1"/>
  <c r="U242" i="11"/>
  <c r="U241" i="11"/>
  <c r="U240" i="11"/>
  <c r="U239" i="11"/>
  <c r="V239" i="11" s="1"/>
  <c r="U238" i="11"/>
  <c r="U237" i="11"/>
  <c r="U236" i="11"/>
  <c r="U235" i="11"/>
  <c r="U234" i="11"/>
  <c r="U233" i="11"/>
  <c r="U232" i="11"/>
  <c r="V232" i="11" s="1"/>
  <c r="U231" i="11"/>
  <c r="V231" i="11" s="1"/>
  <c r="U230" i="11"/>
  <c r="U229" i="11"/>
  <c r="U228" i="11"/>
  <c r="V228" i="11" s="1"/>
  <c r="U227" i="11"/>
  <c r="V227" i="11" s="1"/>
  <c r="U226" i="11"/>
  <c r="U225" i="11"/>
  <c r="U224" i="11"/>
  <c r="U223" i="11"/>
  <c r="U222" i="11"/>
  <c r="U221" i="11"/>
  <c r="U220" i="11"/>
  <c r="V220" i="11" s="1"/>
  <c r="U219" i="11"/>
  <c r="V219" i="11" s="1"/>
  <c r="U218" i="11"/>
  <c r="U217" i="11"/>
  <c r="U216" i="11"/>
  <c r="U215" i="11"/>
  <c r="V215" i="11" s="1"/>
  <c r="U214" i="11"/>
  <c r="U213" i="11"/>
  <c r="U212" i="11"/>
  <c r="U211" i="11"/>
  <c r="U210" i="11"/>
  <c r="U209" i="11"/>
  <c r="U208" i="11"/>
  <c r="V208" i="11" s="1"/>
  <c r="U207" i="11"/>
  <c r="V207" i="11" s="1"/>
  <c r="U206" i="11"/>
  <c r="U205" i="11"/>
  <c r="U204" i="11"/>
  <c r="V204" i="11" s="1"/>
  <c r="U203" i="11"/>
  <c r="V203" i="11" s="1"/>
  <c r="U202" i="11"/>
  <c r="U201" i="11"/>
  <c r="U200" i="11"/>
  <c r="U199" i="11"/>
  <c r="U198" i="11"/>
  <c r="U197" i="11"/>
  <c r="U196" i="11"/>
  <c r="V196" i="11" s="1"/>
  <c r="U195" i="11"/>
  <c r="V195" i="11" s="1"/>
  <c r="U194" i="11"/>
  <c r="U193" i="11"/>
  <c r="U192" i="11"/>
  <c r="U191" i="11"/>
  <c r="V191" i="11" s="1"/>
  <c r="U190" i="11"/>
  <c r="U189" i="11"/>
  <c r="U188" i="11"/>
  <c r="U187" i="11"/>
  <c r="U186" i="11"/>
  <c r="U185" i="11"/>
  <c r="U184" i="11"/>
  <c r="V184" i="11" s="1"/>
  <c r="U183" i="11"/>
  <c r="V183" i="11" s="1"/>
  <c r="U182" i="11"/>
  <c r="U181" i="11"/>
  <c r="U180" i="11"/>
  <c r="V180" i="11" s="1"/>
  <c r="U179" i="11"/>
  <c r="V179" i="11" s="1"/>
  <c r="U178" i="11"/>
  <c r="U177" i="11"/>
  <c r="U176" i="11"/>
  <c r="U175" i="11"/>
  <c r="U174" i="11"/>
  <c r="U173" i="11"/>
  <c r="U172" i="11"/>
  <c r="V172" i="11" s="1"/>
  <c r="U171" i="11"/>
  <c r="V171" i="11" s="1"/>
  <c r="U170" i="11"/>
  <c r="U169" i="11"/>
  <c r="U168" i="11"/>
  <c r="U167" i="11"/>
  <c r="V167" i="11" s="1"/>
  <c r="U166" i="11"/>
  <c r="U165" i="11"/>
  <c r="U164" i="11"/>
  <c r="U163" i="11"/>
  <c r="U162" i="11"/>
  <c r="U161" i="11"/>
  <c r="U160" i="11"/>
  <c r="V160" i="11" s="1"/>
  <c r="U159" i="11"/>
  <c r="V159" i="11" s="1"/>
  <c r="U158" i="11"/>
  <c r="U157" i="11"/>
  <c r="U156" i="11"/>
  <c r="V156" i="11" s="1"/>
  <c r="U155" i="11"/>
  <c r="V155" i="11" s="1"/>
  <c r="U154" i="11"/>
  <c r="U153" i="11"/>
  <c r="U152" i="11"/>
  <c r="U151" i="11"/>
  <c r="U150" i="11"/>
  <c r="U149" i="11"/>
  <c r="U148" i="11"/>
  <c r="V148" i="11" s="1"/>
  <c r="U147" i="11"/>
  <c r="V147" i="11" s="1"/>
  <c r="U146" i="11"/>
  <c r="U145" i="11"/>
  <c r="U144" i="11"/>
  <c r="U143" i="11"/>
  <c r="V143" i="11" s="1"/>
  <c r="U142" i="11"/>
  <c r="U141" i="11"/>
  <c r="U140" i="11"/>
  <c r="U139" i="11"/>
  <c r="U138" i="11"/>
  <c r="U137" i="11"/>
  <c r="U136" i="11"/>
  <c r="V136" i="11" s="1"/>
  <c r="U135" i="11"/>
  <c r="V135" i="11" s="1"/>
  <c r="U134" i="11"/>
  <c r="U133" i="11"/>
  <c r="U132" i="11"/>
  <c r="U131" i="11"/>
  <c r="V131" i="11" s="1"/>
  <c r="U130" i="11"/>
  <c r="U129" i="11"/>
  <c r="U128" i="11"/>
  <c r="U127" i="11"/>
  <c r="U126" i="11"/>
  <c r="U125" i="11"/>
  <c r="U124" i="11"/>
  <c r="V124" i="11" s="1"/>
  <c r="U123" i="11"/>
  <c r="V123" i="11" s="1"/>
  <c r="U122" i="11"/>
  <c r="U121" i="11"/>
  <c r="U120" i="11"/>
  <c r="U119" i="11"/>
  <c r="V119" i="11" s="1"/>
  <c r="U118" i="11"/>
  <c r="U117" i="11"/>
  <c r="U116" i="11"/>
  <c r="U115" i="11"/>
  <c r="U114" i="11"/>
  <c r="U113" i="11"/>
  <c r="U112" i="11"/>
  <c r="V112" i="11" s="1"/>
  <c r="U111" i="11"/>
  <c r="V111" i="11" s="1"/>
  <c r="U110" i="11"/>
  <c r="U109" i="11"/>
  <c r="U108" i="11"/>
  <c r="U107" i="11"/>
  <c r="V107" i="11" s="1"/>
  <c r="U106" i="11"/>
  <c r="U105" i="11"/>
  <c r="U104" i="11"/>
  <c r="U103" i="11"/>
  <c r="U102" i="11"/>
  <c r="U101" i="11"/>
  <c r="U100" i="11"/>
  <c r="V100" i="11" s="1"/>
  <c r="U99" i="11"/>
  <c r="V99" i="11" s="1"/>
  <c r="U98" i="11"/>
  <c r="U97" i="11"/>
  <c r="U96" i="11"/>
  <c r="U95" i="11"/>
  <c r="V95" i="11" s="1"/>
  <c r="U94" i="11"/>
  <c r="U93" i="11"/>
  <c r="U92" i="11"/>
  <c r="U91" i="11"/>
  <c r="U90" i="11"/>
  <c r="U89" i="11"/>
  <c r="U88" i="11"/>
  <c r="V88" i="11" s="1"/>
  <c r="U87" i="11"/>
  <c r="V87" i="11" s="1"/>
  <c r="U86" i="11"/>
  <c r="U85" i="11"/>
  <c r="U84" i="11"/>
  <c r="V84" i="11" s="1"/>
  <c r="U83" i="11"/>
  <c r="V83" i="11" s="1"/>
  <c r="U82" i="11"/>
  <c r="U81" i="11"/>
  <c r="U80" i="11"/>
  <c r="U79" i="11"/>
  <c r="U78" i="11"/>
  <c r="U77" i="11"/>
  <c r="U76" i="11"/>
  <c r="V76" i="11" s="1"/>
  <c r="U75" i="11"/>
  <c r="V75" i="11" s="1"/>
  <c r="U74" i="11"/>
  <c r="U73" i="11"/>
  <c r="U72" i="11"/>
  <c r="U71" i="11"/>
  <c r="V71" i="11" s="1"/>
  <c r="U70" i="11"/>
  <c r="U69" i="11"/>
  <c r="U68" i="11"/>
  <c r="U67" i="11"/>
  <c r="U66" i="11"/>
  <c r="U65" i="11"/>
  <c r="U64" i="11"/>
  <c r="V64" i="11" s="1"/>
  <c r="U63" i="11"/>
  <c r="V63" i="11" s="1"/>
  <c r="U62" i="11"/>
  <c r="U61" i="11"/>
  <c r="U60" i="11"/>
  <c r="V60" i="11" s="1"/>
  <c r="U59" i="11"/>
  <c r="V59" i="11" s="1"/>
  <c r="U58" i="11"/>
  <c r="U57" i="11"/>
  <c r="U56" i="11"/>
  <c r="U55" i="11"/>
  <c r="U54" i="11"/>
  <c r="U53" i="11"/>
  <c r="U52" i="11"/>
  <c r="V52" i="11" s="1"/>
  <c r="U51" i="11"/>
  <c r="V51" i="11" s="1"/>
  <c r="U50" i="11"/>
  <c r="U49" i="11"/>
  <c r="U48" i="11"/>
  <c r="U47" i="11"/>
  <c r="V47" i="11" s="1"/>
  <c r="U46" i="11"/>
  <c r="U45" i="11"/>
  <c r="U44" i="11"/>
  <c r="U43" i="11"/>
  <c r="U42" i="11"/>
  <c r="U41" i="11"/>
  <c r="U40" i="11"/>
  <c r="V40" i="11" s="1"/>
  <c r="U39" i="11"/>
  <c r="V39" i="11" s="1"/>
  <c r="U38" i="11"/>
  <c r="U37" i="11"/>
  <c r="U36" i="11"/>
  <c r="V36" i="11" s="1"/>
  <c r="U35" i="11"/>
  <c r="V35" i="11" s="1"/>
  <c r="U34" i="11"/>
  <c r="U33" i="11"/>
  <c r="U32" i="11"/>
  <c r="U31" i="11"/>
  <c r="U30" i="11"/>
  <c r="U29" i="11"/>
  <c r="U28" i="11"/>
  <c r="V28" i="11" s="1"/>
  <c r="U27" i="11"/>
  <c r="V27" i="11" s="1"/>
  <c r="U26" i="11"/>
  <c r="U25" i="11"/>
  <c r="U24" i="11"/>
  <c r="U23" i="11"/>
  <c r="V23" i="11" s="1"/>
  <c r="U22" i="11"/>
  <c r="U21" i="11"/>
  <c r="U20" i="11"/>
  <c r="U19" i="11"/>
  <c r="U18" i="11"/>
  <c r="U17" i="11"/>
  <c r="U16" i="11"/>
  <c r="V16" i="11" s="1"/>
  <c r="U15" i="11"/>
  <c r="V15" i="11" s="1"/>
  <c r="U14" i="11"/>
  <c r="U13" i="11"/>
  <c r="U12" i="11"/>
  <c r="V12" i="11" s="1"/>
  <c r="U11" i="11"/>
  <c r="V11" i="11" s="1"/>
  <c r="U10" i="11"/>
  <c r="U9" i="11"/>
  <c r="U8" i="11"/>
  <c r="U7" i="11"/>
  <c r="U6" i="11"/>
  <c r="U5" i="11"/>
  <c r="U4" i="11"/>
  <c r="V4" i="11" s="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78" i="11"/>
  <c r="V277" i="11"/>
  <c r="V274" i="11"/>
  <c r="V273" i="11"/>
  <c r="V272" i="11"/>
  <c r="V271" i="11"/>
  <c r="V270" i="11"/>
  <c r="V269" i="11"/>
  <c r="V266" i="11"/>
  <c r="V265" i="11"/>
  <c r="V264" i="11"/>
  <c r="V262" i="11"/>
  <c r="V261" i="11"/>
  <c r="V260" i="11"/>
  <c r="V259" i="11"/>
  <c r="V258" i="11"/>
  <c r="V257" i="11"/>
  <c r="V254" i="11"/>
  <c r="V253" i="11"/>
  <c r="V250" i="11"/>
  <c r="V249" i="11"/>
  <c r="V248" i="11"/>
  <c r="V247" i="11"/>
  <c r="V246" i="11"/>
  <c r="V245" i="11"/>
  <c r="V244" i="11"/>
  <c r="V242" i="11"/>
  <c r="V241" i="11"/>
  <c r="V240" i="11"/>
  <c r="V238" i="11"/>
  <c r="V237" i="11"/>
  <c r="V236" i="11"/>
  <c r="V235" i="11"/>
  <c r="V234" i="11"/>
  <c r="V233" i="11"/>
  <c r="V230" i="11"/>
  <c r="V229" i="11"/>
  <c r="V226" i="11"/>
  <c r="V225" i="11"/>
  <c r="V224" i="11"/>
  <c r="V223" i="11"/>
  <c r="V222" i="11"/>
  <c r="V221" i="11"/>
  <c r="V218" i="11"/>
  <c r="V217" i="11"/>
  <c r="V216" i="11"/>
  <c r="V214" i="11"/>
  <c r="V213" i="11"/>
  <c r="V212" i="11"/>
  <c r="V211" i="11"/>
  <c r="V210" i="11"/>
  <c r="V209" i="11"/>
  <c r="V206" i="11"/>
  <c r="V205" i="11"/>
  <c r="V202" i="11"/>
  <c r="V201" i="11"/>
  <c r="V200" i="11"/>
  <c r="V199" i="11"/>
  <c r="V198" i="11"/>
  <c r="V197" i="11"/>
  <c r="V194" i="11"/>
  <c r="V193" i="11"/>
  <c r="V192" i="11"/>
  <c r="V190" i="11"/>
  <c r="V189" i="11"/>
  <c r="V188" i="11"/>
  <c r="V187" i="11"/>
  <c r="V186" i="11"/>
  <c r="V185" i="11"/>
  <c r="V182" i="11"/>
  <c r="V181" i="11"/>
  <c r="V178" i="11"/>
  <c r="V177" i="11"/>
  <c r="V176" i="11"/>
  <c r="V175" i="11"/>
  <c r="V174" i="11"/>
  <c r="V173" i="11"/>
  <c r="V170" i="11"/>
  <c r="V169" i="11"/>
  <c r="V168" i="11"/>
  <c r="V166" i="11"/>
  <c r="V165" i="11"/>
  <c r="V164" i="11"/>
  <c r="V163" i="11"/>
  <c r="V162" i="11"/>
  <c r="V161" i="11"/>
  <c r="V158" i="11"/>
  <c r="V157" i="11"/>
  <c r="V154" i="11"/>
  <c r="V153" i="11"/>
  <c r="V152" i="11"/>
  <c r="V151" i="11"/>
  <c r="V150" i="11"/>
  <c r="V149" i="11"/>
  <c r="V146" i="11"/>
  <c r="V145" i="11"/>
  <c r="V144" i="11"/>
  <c r="V142" i="11"/>
  <c r="V141" i="11"/>
  <c r="V140" i="11"/>
  <c r="V139" i="11"/>
  <c r="V138" i="11"/>
  <c r="V137" i="11"/>
  <c r="V134" i="11"/>
  <c r="V133" i="11"/>
  <c r="V132" i="11"/>
  <c r="V130" i="11"/>
  <c r="V129" i="11"/>
  <c r="V128" i="11"/>
  <c r="V127" i="11"/>
  <c r="V126" i="11"/>
  <c r="V125" i="11"/>
  <c r="V122" i="11"/>
  <c r="V121" i="11"/>
  <c r="V120" i="11"/>
  <c r="V118" i="11"/>
  <c r="V117" i="11"/>
  <c r="V116" i="11"/>
  <c r="V115" i="11"/>
  <c r="V114" i="11"/>
  <c r="V113" i="11"/>
  <c r="V110" i="11"/>
  <c r="V109" i="11"/>
  <c r="V108" i="11"/>
  <c r="V106" i="11"/>
  <c r="V105" i="11"/>
  <c r="V104" i="11"/>
  <c r="V103" i="11"/>
  <c r="V102" i="11"/>
  <c r="V101" i="11"/>
  <c r="V98" i="11"/>
  <c r="V97" i="11"/>
  <c r="V96" i="11"/>
  <c r="V94" i="11"/>
  <c r="V93" i="11"/>
  <c r="V92" i="11"/>
  <c r="V91" i="11"/>
  <c r="V90" i="11"/>
  <c r="V89" i="11"/>
  <c r="V86" i="11"/>
  <c r="V85" i="11"/>
  <c r="V82" i="11"/>
  <c r="V81" i="11"/>
  <c r="V80" i="11"/>
  <c r="V79" i="11"/>
  <c r="V78" i="11"/>
  <c r="V77" i="11"/>
  <c r="V74" i="11"/>
  <c r="V73" i="11"/>
  <c r="V72" i="11"/>
  <c r="V70" i="11"/>
  <c r="V69" i="11"/>
  <c r="V68" i="11"/>
  <c r="V67" i="11"/>
  <c r="V66" i="11"/>
  <c r="V65" i="11"/>
  <c r="V62" i="11"/>
  <c r="V61" i="11"/>
  <c r="V58" i="11"/>
  <c r="V57" i="11"/>
  <c r="V56" i="11"/>
  <c r="V55" i="11"/>
  <c r="V54" i="11"/>
  <c r="V53" i="11"/>
  <c r="V50" i="11"/>
  <c r="V49" i="11"/>
  <c r="V48" i="11"/>
  <c r="V46" i="11"/>
  <c r="V45" i="11"/>
  <c r="V44" i="11"/>
  <c r="V43" i="11"/>
  <c r="V42" i="11"/>
  <c r="V41" i="11"/>
  <c r="V38" i="11"/>
  <c r="V37" i="11"/>
  <c r="V34" i="11"/>
  <c r="V33" i="11"/>
  <c r="V32" i="11"/>
  <c r="V31" i="11"/>
  <c r="V30" i="11"/>
  <c r="V29" i="11"/>
  <c r="V26" i="11"/>
  <c r="V25" i="11"/>
  <c r="V24" i="11"/>
  <c r="V22" i="11"/>
  <c r="V21" i="11"/>
  <c r="V20" i="11"/>
  <c r="V19" i="11"/>
  <c r="V18" i="11"/>
  <c r="V17" i="11"/>
  <c r="V14" i="11"/>
  <c r="V13" i="11"/>
  <c r="V10" i="11"/>
  <c r="V9" i="11"/>
  <c r="V8" i="11"/>
  <c r="V7" i="11"/>
  <c r="V6" i="11"/>
  <c r="V5" i="11"/>
  <c r="Q126" i="30"/>
  <c r="O126" i="30"/>
  <c r="P126" i="30" s="1"/>
  <c r="Q125" i="30"/>
  <c r="O125" i="30"/>
  <c r="P125" i="30" s="1"/>
  <c r="Q124" i="30"/>
  <c r="O124" i="30"/>
  <c r="P124" i="30"/>
  <c r="Q123" i="30"/>
  <c r="O123" i="30"/>
  <c r="P123" i="30"/>
  <c r="Q122" i="30"/>
  <c r="O122" i="30"/>
  <c r="P122" i="30" s="1"/>
  <c r="Q121" i="30"/>
  <c r="O121" i="30"/>
  <c r="P121" i="30"/>
  <c r="Q120" i="30"/>
  <c r="O120" i="30"/>
  <c r="P120" i="30" s="1"/>
  <c r="Q119" i="30"/>
  <c r="O119" i="30"/>
  <c r="P119" i="30" s="1"/>
  <c r="Q118" i="30"/>
  <c r="O118" i="30"/>
  <c r="P118" i="30" s="1"/>
  <c r="Q117" i="30"/>
  <c r="O117" i="30"/>
  <c r="P117" i="30" s="1"/>
  <c r="Q116" i="30"/>
  <c r="O116" i="30"/>
  <c r="P116" i="30"/>
  <c r="Q115" i="30"/>
  <c r="O115" i="30"/>
  <c r="P115" i="30"/>
  <c r="Q114" i="30"/>
  <c r="O114" i="30"/>
  <c r="P114" i="30" s="1"/>
  <c r="Q113" i="30"/>
  <c r="O113" i="30"/>
  <c r="P113" i="30"/>
  <c r="Q112" i="30"/>
  <c r="O112" i="30"/>
  <c r="P112" i="30" s="1"/>
  <c r="Q111" i="30"/>
  <c r="O111" i="30"/>
  <c r="P111" i="30" s="1"/>
  <c r="Q110" i="30"/>
  <c r="O110" i="30"/>
  <c r="P110" i="30" s="1"/>
  <c r="Q109" i="30"/>
  <c r="O109" i="30"/>
  <c r="P109" i="30" s="1"/>
  <c r="Q108" i="30"/>
  <c r="O108" i="30"/>
  <c r="P108" i="30"/>
  <c r="Q107" i="30"/>
  <c r="O107" i="30"/>
  <c r="P107" i="30"/>
  <c r="Q106" i="30"/>
  <c r="O106" i="30"/>
  <c r="P106" i="30" s="1"/>
  <c r="Q105" i="30"/>
  <c r="O105" i="30"/>
  <c r="P105" i="30"/>
  <c r="Q104" i="30"/>
  <c r="O104" i="30"/>
  <c r="P104" i="30" s="1"/>
  <c r="Q103" i="30"/>
  <c r="O103" i="30"/>
  <c r="P103" i="30" s="1"/>
  <c r="E13" i="26"/>
  <c r="G13" i="26" s="1"/>
  <c r="K13" i="26"/>
  <c r="E12" i="26"/>
  <c r="K12" i="26" s="1"/>
  <c r="E11" i="26"/>
  <c r="O11" i="26" s="1"/>
  <c r="K11" i="26"/>
  <c r="M13" i="26"/>
  <c r="M11" i="26"/>
  <c r="I13" i="26"/>
  <c r="P1" i="14"/>
  <c r="L4" i="14"/>
  <c r="M4" i="14" s="1"/>
  <c r="K11" i="14"/>
  <c r="E6" i="26"/>
  <c r="G6" i="26" s="1"/>
  <c r="E7" i="26"/>
  <c r="I7" i="26" s="1"/>
  <c r="O7" i="26"/>
  <c r="E8" i="26"/>
  <c r="O8" i="26" s="1"/>
  <c r="E5" i="26"/>
  <c r="I5" i="26" s="1"/>
  <c r="G5" i="26"/>
  <c r="M5" i="26"/>
  <c r="K6" i="26"/>
  <c r="K7" i="26"/>
  <c r="M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s="1"/>
  <c r="M13" i="14" s="1"/>
  <c r="M12" i="14"/>
  <c r="K12" i="14"/>
  <c r="K9" i="14"/>
  <c r="M9" i="14"/>
  <c r="K8" i="14"/>
  <c r="K7" i="14"/>
  <c r="M6" i="14"/>
  <c r="M5" i="14"/>
  <c r="K4" i="14"/>
  <c r="K3" i="14"/>
  <c r="M3"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K18" i="14"/>
  <c r="K22" i="14"/>
  <c r="M22" i="14"/>
  <c r="K25" i="14"/>
  <c r="K29" i="14"/>
  <c r="K31" i="14"/>
  <c r="K41" i="14"/>
  <c r="M41" i="14"/>
  <c r="K47" i="14"/>
  <c r="M47" i="14"/>
  <c r="K54" i="14"/>
  <c r="M54" i="14"/>
  <c r="K72" i="14"/>
  <c r="K82" i="14"/>
  <c r="M82" i="14"/>
  <c r="K91" i="14"/>
  <c r="K106" i="14"/>
  <c r="K108" i="14"/>
  <c r="M108" i="14"/>
  <c r="M10" i="14"/>
  <c r="S3" i="14"/>
  <c r="T3" i="14"/>
  <c r="S12" i="14"/>
  <c r="T12" i="14" s="1"/>
  <c r="P7" i="14"/>
  <c r="Q7" i="14"/>
  <c r="S11" i="14"/>
  <c r="T11" i="14" s="1"/>
  <c r="P8" i="14"/>
  <c r="Q8" i="14"/>
  <c r="P13" i="14"/>
  <c r="Q13" i="14" s="1"/>
  <c r="P6" i="14"/>
  <c r="Q6" i="14"/>
  <c r="S14" i="14"/>
  <c r="T14" i="14" s="1"/>
  <c r="P5" i="14"/>
  <c r="Q5" i="14"/>
  <c r="P4" i="14"/>
  <c r="Q4" i="14" s="1"/>
  <c r="S7" i="14"/>
  <c r="T7" i="14"/>
  <c r="S5" i="14"/>
  <c r="T5" i="14" s="1"/>
  <c r="S10" i="14"/>
  <c r="T10" i="14"/>
  <c r="S8" i="14"/>
  <c r="T8" i="14" s="1"/>
  <c r="P10" i="14"/>
  <c r="Q10" i="14"/>
  <c r="P14" i="14"/>
  <c r="Q14" i="14" s="1"/>
  <c r="S6" i="14"/>
  <c r="T6" i="14"/>
  <c r="S13" i="14"/>
  <c r="T13" i="14" s="1"/>
  <c r="S4" i="14"/>
  <c r="T4" i="14"/>
  <c r="P11" i="14"/>
  <c r="Q11" i="14" s="1"/>
  <c r="P12" i="14"/>
  <c r="Q12" i="14" s="1"/>
  <c r="S9" i="14"/>
  <c r="T9" i="14"/>
  <c r="P9" i="14"/>
  <c r="Q9" i="14" s="1"/>
  <c r="P3" i="14"/>
  <c r="Q3" i="14"/>
  <c r="I12" i="26" l="1"/>
  <c r="G12" i="26"/>
  <c r="M12" i="26"/>
  <c r="Y289" i="11"/>
  <c r="Y321" i="11"/>
  <c r="Y353" i="11"/>
  <c r="L7" i="14"/>
  <c r="M7" i="14" s="1"/>
  <c r="L11" i="14"/>
  <c r="M11" i="14" s="1"/>
  <c r="M8" i="26"/>
  <c r="O12" i="26"/>
  <c r="Y12" i="11"/>
  <c r="Z12" i="11" s="1"/>
  <c r="Y32" i="11"/>
  <c r="Y37" i="11"/>
  <c r="Y50" i="11"/>
  <c r="Y67" i="11"/>
  <c r="Y85" i="11"/>
  <c r="Y103" i="11"/>
  <c r="Y122" i="11"/>
  <c r="Y145" i="11"/>
  <c r="Y169" i="11"/>
  <c r="Y187" i="11"/>
  <c r="Y206" i="11"/>
  <c r="Y230" i="11"/>
  <c r="Y246" i="11"/>
  <c r="Y265" i="11"/>
  <c r="Y281" i="11"/>
  <c r="Y313" i="11"/>
  <c r="Y345" i="11"/>
  <c r="L8" i="14"/>
  <c r="M8" i="14" s="1"/>
  <c r="I8" i="26"/>
  <c r="G7" i="26"/>
  <c r="I11" i="26"/>
  <c r="O13" i="26"/>
  <c r="G11" i="26"/>
  <c r="Y305" i="11"/>
  <c r="Y337" i="11"/>
  <c r="Y369" i="11"/>
  <c r="AB243" i="11"/>
  <c r="AC247" i="11"/>
  <c r="AA243" i="11"/>
  <c r="K9" i="26"/>
  <c r="I9" i="26"/>
  <c r="AB3" i="11" s="1"/>
  <c r="AD30" i="33"/>
  <c r="AE30" i="33" s="1"/>
  <c r="AD45" i="33"/>
  <c r="AD191" i="33"/>
  <c r="AD195" i="33"/>
  <c r="AD199" i="33"/>
  <c r="AD203" i="33"/>
  <c r="AD207" i="33"/>
  <c r="AD211" i="33"/>
  <c r="AD215" i="33"/>
  <c r="AD219" i="33"/>
  <c r="AD223" i="33"/>
  <c r="AD227" i="33"/>
  <c r="AD231" i="33"/>
  <c r="AD235" i="33"/>
  <c r="AD239" i="33"/>
  <c r="AD243" i="33"/>
  <c r="AD247" i="33"/>
  <c r="AD3" i="33"/>
  <c r="AE3" i="33" s="1"/>
  <c r="AN11" i="33"/>
  <c r="AN24" i="33"/>
  <c r="AN27" i="33"/>
  <c r="AO27" i="33" s="1"/>
  <c r="AG27" i="33" s="1"/>
  <c r="AN31" i="33"/>
  <c r="AO55" i="33"/>
  <c r="AG55" i="33" s="1"/>
  <c r="AO155" i="33"/>
  <c r="AG155" i="33" s="1"/>
  <c r="AO215" i="33"/>
  <c r="AG215" i="33" s="1"/>
  <c r="AO243" i="33"/>
  <c r="AG243" i="33" s="1"/>
  <c r="AD10" i="33"/>
  <c r="AE10" i="33" s="1"/>
  <c r="N6" i="30" s="1"/>
  <c r="AD14" i="33"/>
  <c r="AE14" i="33" s="1"/>
  <c r="AD11" i="33"/>
  <c r="AE11" i="33" s="1"/>
  <c r="AD18" i="33"/>
  <c r="AE18" i="33" s="1"/>
  <c r="AD15" i="33"/>
  <c r="AE15" i="33" s="1"/>
  <c r="Y24" i="11"/>
  <c r="Z24" i="11" s="1"/>
  <c r="Y40" i="11"/>
  <c r="Z40" i="11" s="1"/>
  <c r="AC40" i="11" s="1"/>
  <c r="Y39" i="11"/>
  <c r="Z39" i="11" s="1"/>
  <c r="Y46" i="11"/>
  <c r="Z46" i="11" s="1"/>
  <c r="AD37" i="33"/>
  <c r="AE37" i="33" s="1"/>
  <c r="Y52" i="11"/>
  <c r="Z52" i="11" s="1"/>
  <c r="AC52" i="11" s="1"/>
  <c r="AD38" i="33"/>
  <c r="AE38" i="33" s="1"/>
  <c r="Y54" i="11"/>
  <c r="Z54" i="11" s="1"/>
  <c r="AD42" i="33"/>
  <c r="AE42" i="33" s="1"/>
  <c r="Y138" i="11"/>
  <c r="Z138" i="11" s="1"/>
  <c r="AD98" i="33"/>
  <c r="AE98" i="33" s="1"/>
  <c r="Y142" i="11"/>
  <c r="Z142" i="11" s="1"/>
  <c r="AC142" i="11" s="1"/>
  <c r="AD101" i="33"/>
  <c r="AE101" i="33" s="1"/>
  <c r="AD149" i="33"/>
  <c r="AE149" i="33" s="1"/>
  <c r="Y268" i="11"/>
  <c r="Z268" i="11" s="1"/>
  <c r="AD129" i="33"/>
  <c r="AE129" i="33" s="1"/>
  <c r="AD147" i="33"/>
  <c r="AE147" i="33" s="1"/>
  <c r="AD151" i="33"/>
  <c r="AE151" i="33" s="1"/>
  <c r="Y234" i="11"/>
  <c r="Z234" i="11" s="1"/>
  <c r="AO83" i="33"/>
  <c r="AD85" i="33"/>
  <c r="AE85" i="33" s="1"/>
  <c r="AD67" i="33"/>
  <c r="AE67" i="33" s="1"/>
  <c r="AD180" i="33"/>
  <c r="AE180" i="33" s="1"/>
  <c r="AD189" i="33"/>
  <c r="AE189" i="33" s="1"/>
  <c r="AN68" i="33"/>
  <c r="Y285" i="11"/>
  <c r="Y293" i="11"/>
  <c r="Y301" i="11"/>
  <c r="Y309" i="11"/>
  <c r="Y317" i="11"/>
  <c r="Y325" i="11"/>
  <c r="Y333" i="11"/>
  <c r="Y341" i="11"/>
  <c r="Y349" i="11"/>
  <c r="Y357" i="11"/>
  <c r="Y365" i="11"/>
  <c r="Y373" i="11"/>
  <c r="AA250" i="33"/>
  <c r="AD23" i="33"/>
  <c r="AE23" i="33" s="1"/>
  <c r="AD194" i="33"/>
  <c r="AD198" i="33"/>
  <c r="M9" i="26"/>
  <c r="AF157" i="33" s="1"/>
  <c r="AN4" i="33"/>
  <c r="AO3" i="33" s="1"/>
  <c r="AN8" i="33"/>
  <c r="AN14" i="33"/>
  <c r="AN12" i="33"/>
  <c r="AN15" i="33"/>
  <c r="AO15" i="33" s="1"/>
  <c r="AG15" i="33" s="1"/>
  <c r="AN21" i="33"/>
  <c r="AN19" i="33"/>
  <c r="AN34" i="33"/>
  <c r="AO195" i="33"/>
  <c r="AG195" i="33" s="1"/>
  <c r="AO203" i="33"/>
  <c r="AG203" i="33" s="1"/>
  <c r="AO231" i="33"/>
  <c r="AG231" i="33" s="1"/>
  <c r="AD8" i="33"/>
  <c r="AE8" i="33" s="1"/>
  <c r="Y27" i="11"/>
  <c r="Z27" i="11" s="1"/>
  <c r="Y58" i="11"/>
  <c r="Z58" i="11" s="1"/>
  <c r="AC58" i="11" s="1"/>
  <c r="AD49" i="33"/>
  <c r="AE49" i="33" s="1"/>
  <c r="Y71" i="11"/>
  <c r="Z71" i="11" s="1"/>
  <c r="Y69" i="11"/>
  <c r="Z69" i="11" s="1"/>
  <c r="AC69" i="11" s="1"/>
  <c r="AD52" i="33"/>
  <c r="AE52" i="33" s="1"/>
  <c r="Y76" i="11"/>
  <c r="Z76" i="11" s="1"/>
  <c r="AD57" i="33"/>
  <c r="AE57" i="33" s="1"/>
  <c r="AD55" i="33"/>
  <c r="AE55" i="33" s="1"/>
  <c r="Y82" i="11"/>
  <c r="Z82" i="11" s="1"/>
  <c r="AC82" i="11" s="1"/>
  <c r="AD60" i="33"/>
  <c r="AE60" i="33" s="1"/>
  <c r="Y105" i="11"/>
  <c r="Z105" i="11" s="1"/>
  <c r="Y119" i="11"/>
  <c r="Z119" i="11" s="1"/>
  <c r="AC119" i="11" s="1"/>
  <c r="Y123" i="11"/>
  <c r="Z123" i="11" s="1"/>
  <c r="Y171" i="11"/>
  <c r="Z171" i="11" s="1"/>
  <c r="AD118" i="33"/>
  <c r="AE118" i="33" s="1"/>
  <c r="AD141" i="33"/>
  <c r="AE141" i="33" s="1"/>
  <c r="Y257" i="11"/>
  <c r="Z257" i="11" s="1"/>
  <c r="Y262" i="11"/>
  <c r="Z262" i="11" s="1"/>
  <c r="Y190" i="11"/>
  <c r="Z190" i="11" s="1"/>
  <c r="Y256" i="11"/>
  <c r="Z256" i="11" s="1"/>
  <c r="AO87" i="33"/>
  <c r="AG87" i="33" s="1"/>
  <c r="AD82" i="33"/>
  <c r="AE82" i="33" s="1"/>
  <c r="AD78" i="33"/>
  <c r="AE78" i="33" s="1"/>
  <c r="AD69" i="33"/>
  <c r="AE69" i="33" s="1"/>
  <c r="AO159" i="33"/>
  <c r="AG159" i="33" s="1"/>
  <c r="AD162" i="33"/>
  <c r="AE162" i="33" s="1"/>
  <c r="AD164" i="33"/>
  <c r="AE164" i="33" s="1"/>
  <c r="AO187" i="33"/>
  <c r="AG187" i="33" s="1"/>
  <c r="AF22" i="33"/>
  <c r="AF48" i="33"/>
  <c r="AB231" i="11"/>
  <c r="AD33" i="33"/>
  <c r="AE33" i="33" s="1"/>
  <c r="AD47" i="33"/>
  <c r="AE47" i="33" s="1"/>
  <c r="AF47" i="33" s="1"/>
  <c r="AD83" i="33"/>
  <c r="AD6" i="33"/>
  <c r="AE6" i="33" s="1"/>
  <c r="AF6" i="33" s="1"/>
  <c r="AN7" i="33"/>
  <c r="AN22" i="33"/>
  <c r="AO107" i="33"/>
  <c r="AG107" i="33" s="1"/>
  <c r="AO111" i="33"/>
  <c r="AG111" i="33" s="1"/>
  <c r="AO139" i="33"/>
  <c r="AG139" i="33" s="1"/>
  <c r="AO199" i="33"/>
  <c r="AG199" i="33" s="1"/>
  <c r="AO227" i="33"/>
  <c r="AG227" i="33" s="1"/>
  <c r="AO235" i="33"/>
  <c r="AG235" i="33" s="1"/>
  <c r="Y29" i="11"/>
  <c r="Z29" i="11" s="1"/>
  <c r="AC29" i="11" s="1"/>
  <c r="Y95" i="11"/>
  <c r="Z95" i="11" s="1"/>
  <c r="AC95" i="11" s="1"/>
  <c r="Y114" i="11"/>
  <c r="Z114" i="11" s="1"/>
  <c r="AB111" i="11" s="1"/>
  <c r="Y117" i="11"/>
  <c r="Z117" i="11" s="1"/>
  <c r="AC117" i="11" s="1"/>
  <c r="Y124" i="11"/>
  <c r="Z124" i="11" s="1"/>
  <c r="AC124" i="11" s="1"/>
  <c r="AD110" i="33"/>
  <c r="AE110" i="33" s="1"/>
  <c r="N41" i="30" s="1"/>
  <c r="AD123" i="33"/>
  <c r="AE123" i="33" s="1"/>
  <c r="Y267" i="11"/>
  <c r="Z267" i="11" s="1"/>
  <c r="AA267" i="11" s="1"/>
  <c r="AD143" i="33"/>
  <c r="AE143" i="33" s="1"/>
  <c r="Y219" i="11"/>
  <c r="Z219" i="11" s="1"/>
  <c r="Y231" i="11"/>
  <c r="Z231" i="11" s="1"/>
  <c r="AA231" i="11" s="1"/>
  <c r="AO63" i="33"/>
  <c r="AG63" i="33" s="1"/>
  <c r="AD175" i="33"/>
  <c r="AE175" i="33" s="1"/>
  <c r="AO179" i="33"/>
  <c r="Y149" i="11"/>
  <c r="Z149" i="11" s="1"/>
  <c r="AD105" i="33"/>
  <c r="AE105" i="33" s="1"/>
  <c r="AD104" i="33"/>
  <c r="AE104" i="33" s="1"/>
  <c r="AD115" i="33"/>
  <c r="AE115" i="33" s="1"/>
  <c r="AD121" i="33"/>
  <c r="AE121" i="33" s="1"/>
  <c r="AD122" i="33"/>
  <c r="AE122" i="33" s="1"/>
  <c r="AD134" i="33"/>
  <c r="AE134" i="33" s="1"/>
  <c r="AD146" i="33"/>
  <c r="AE146" i="33" s="1"/>
  <c r="Y276" i="11"/>
  <c r="Z276" i="11" s="1"/>
  <c r="AD130" i="33"/>
  <c r="AE130" i="33" s="1"/>
  <c r="AD127" i="33"/>
  <c r="AE127" i="33" s="1"/>
  <c r="Y201" i="11"/>
  <c r="Z201" i="11" s="1"/>
  <c r="AO91" i="33"/>
  <c r="AG91" i="33" s="1"/>
  <c r="AD92" i="33"/>
  <c r="AE92" i="33" s="1"/>
  <c r="AD74" i="33"/>
  <c r="AE74" i="33" s="1"/>
  <c r="AD72" i="33"/>
  <c r="AE72" i="33" s="1"/>
  <c r="AN50" i="33"/>
  <c r="AO163" i="33"/>
  <c r="AO167" i="33"/>
  <c r="AO175" i="33"/>
  <c r="AG175" i="33" s="1"/>
  <c r="Y60" i="11"/>
  <c r="Z60" i="11" s="1"/>
  <c r="Y64" i="11"/>
  <c r="Z64" i="11" s="1"/>
  <c r="AC64" i="11" s="1"/>
  <c r="AD58" i="33"/>
  <c r="AE58" i="33" s="1"/>
  <c r="N21" i="30"/>
  <c r="Y93" i="11"/>
  <c r="Z93" i="11" s="1"/>
  <c r="Y130" i="11"/>
  <c r="Z130" i="11" s="1"/>
  <c r="Y136" i="11"/>
  <c r="Z136" i="11" s="1"/>
  <c r="AC136" i="11" s="1"/>
  <c r="Y144" i="11"/>
  <c r="Z144" i="11" s="1"/>
  <c r="Y150" i="11"/>
  <c r="Z150" i="11" s="1"/>
  <c r="AD107" i="33"/>
  <c r="AE107" i="33" s="1"/>
  <c r="AD119" i="33"/>
  <c r="AE119" i="33" s="1"/>
  <c r="Y177" i="11"/>
  <c r="Z177" i="11" s="1"/>
  <c r="AD124" i="33"/>
  <c r="AE124" i="33" s="1"/>
  <c r="AD137" i="33"/>
  <c r="AE137" i="33" s="1"/>
  <c r="Y216" i="11"/>
  <c r="Z216" i="11" s="1"/>
  <c r="AC216" i="11" s="1"/>
  <c r="Y264" i="11"/>
  <c r="Z264" i="11" s="1"/>
  <c r="AC264" i="11" s="1"/>
  <c r="Y191" i="11"/>
  <c r="Z191" i="11" s="1"/>
  <c r="AC191" i="11" s="1"/>
  <c r="AD128" i="33"/>
  <c r="AE128" i="33" s="1"/>
  <c r="Y232" i="11"/>
  <c r="Z232" i="11" s="1"/>
  <c r="AC232" i="11" s="1"/>
  <c r="AD79" i="33"/>
  <c r="AE79" i="33" s="1"/>
  <c r="AD75" i="33"/>
  <c r="AE75" i="33" s="1"/>
  <c r="AD65" i="33"/>
  <c r="AE65" i="33" s="1"/>
  <c r="AN48" i="33"/>
  <c r="AD159" i="33"/>
  <c r="AE159" i="33" s="1"/>
  <c r="AD168" i="33"/>
  <c r="AE168" i="33" s="1"/>
  <c r="AO183" i="33"/>
  <c r="AG183" i="33" s="1"/>
  <c r="AD187" i="33"/>
  <c r="AE187" i="33" s="1"/>
  <c r="AO39" i="33"/>
  <c r="AO59" i="33"/>
  <c r="AO123" i="33"/>
  <c r="AG123" i="33"/>
  <c r="O83" i="30"/>
  <c r="P83" i="30" s="1"/>
  <c r="O100" i="30"/>
  <c r="P100" i="30" s="1"/>
  <c r="O92" i="30"/>
  <c r="P92" i="30" s="1"/>
  <c r="O76" i="30"/>
  <c r="P76" i="30" s="1"/>
  <c r="O81" i="30"/>
  <c r="P81" i="30" s="1"/>
  <c r="O96" i="30"/>
  <c r="P96" i="30" s="1"/>
  <c r="AD100" i="33"/>
  <c r="AE100" i="33" s="1"/>
  <c r="AD102" i="33"/>
  <c r="AE102" i="33" s="1"/>
  <c r="AF102" i="33" s="1"/>
  <c r="AD99" i="33"/>
  <c r="AE99" i="33" s="1"/>
  <c r="AF99" i="33" s="1"/>
  <c r="AO99" i="33"/>
  <c r="AG99" i="33" s="1"/>
  <c r="AO43" i="33"/>
  <c r="O79" i="30"/>
  <c r="P79" i="30" s="1"/>
  <c r="O74" i="30"/>
  <c r="P74" i="30" s="1"/>
  <c r="O84" i="30"/>
  <c r="P84" i="30" s="1"/>
  <c r="O102" i="30"/>
  <c r="P102" i="30" s="1"/>
  <c r="O78" i="30"/>
  <c r="P78" i="30" s="1"/>
  <c r="O88" i="30"/>
  <c r="P88" i="30" s="1"/>
  <c r="O80" i="30"/>
  <c r="P80" i="30" s="1"/>
  <c r="O75" i="30"/>
  <c r="P75" i="30" s="1"/>
  <c r="O72" i="30"/>
  <c r="P72" i="30" s="1"/>
  <c r="O101" i="30"/>
  <c r="P101" i="30" s="1"/>
  <c r="O93" i="30"/>
  <c r="P93" i="30" s="1"/>
  <c r="O73" i="30"/>
  <c r="P73" i="30" s="1"/>
  <c r="O97" i="30"/>
  <c r="P97" i="30" s="1"/>
  <c r="O89" i="30"/>
  <c r="P89" i="30" s="1"/>
  <c r="O91" i="30"/>
  <c r="P91" i="30" s="1"/>
  <c r="O86" i="30"/>
  <c r="P86" i="30" s="1"/>
  <c r="O98" i="30"/>
  <c r="P98" i="30" s="1"/>
  <c r="O95" i="30"/>
  <c r="P95" i="30" s="1"/>
  <c r="O90" i="30"/>
  <c r="P90" i="30" s="1"/>
  <c r="O87" i="30"/>
  <c r="P87" i="30" s="1"/>
  <c r="O82" i="30"/>
  <c r="P82" i="30" s="1"/>
  <c r="O99" i="30"/>
  <c r="P99" i="30" s="1"/>
  <c r="O94" i="30"/>
  <c r="P94" i="30" s="1"/>
  <c r="K8" i="26"/>
  <c r="O5" i="26"/>
  <c r="O6" i="26"/>
  <c r="I6" i="26"/>
  <c r="M6" i="26"/>
  <c r="K5" i="26"/>
  <c r="M5" i="30"/>
  <c r="AC11" i="11"/>
  <c r="AC263" i="11"/>
  <c r="AB261" i="11"/>
  <c r="AA261" i="11"/>
  <c r="M4" i="30"/>
  <c r="AC9" i="11"/>
  <c r="AA9" i="11"/>
  <c r="AB9" i="11"/>
  <c r="Y33" i="11"/>
  <c r="Z33" i="11" s="1"/>
  <c r="Y36" i="11"/>
  <c r="Z36" i="11" s="1"/>
  <c r="AC36" i="11" s="1"/>
  <c r="AC6" i="11"/>
  <c r="Y17" i="11"/>
  <c r="Z17" i="11" s="1"/>
  <c r="AC17" i="11" s="1"/>
  <c r="AC60" i="11"/>
  <c r="AC88" i="11"/>
  <c r="AC113" i="11"/>
  <c r="AC123" i="11"/>
  <c r="AC130" i="11"/>
  <c r="AC138" i="11"/>
  <c r="AC150" i="11"/>
  <c r="AC162" i="11"/>
  <c r="AC165" i="11"/>
  <c r="AC189" i="11"/>
  <c r="AC197" i="11"/>
  <c r="AC221" i="11"/>
  <c r="AC234" i="11"/>
  <c r="AC256" i="11"/>
  <c r="AC262" i="11"/>
  <c r="AD19" i="33"/>
  <c r="AE19" i="33" s="1"/>
  <c r="AF19" i="33" s="1"/>
  <c r="AD21" i="33"/>
  <c r="AE21" i="33" s="1"/>
  <c r="AF21" i="33" s="1"/>
  <c r="AD43" i="33"/>
  <c r="AD54" i="33"/>
  <c r="AE54" i="33" s="1"/>
  <c r="AF54" i="33" s="1"/>
  <c r="AD196" i="33"/>
  <c r="AC4" i="11"/>
  <c r="M3" i="30"/>
  <c r="AA3" i="11"/>
  <c r="AD5" i="33"/>
  <c r="AE5" i="33" s="1"/>
  <c r="AF5" i="33" s="1"/>
  <c r="Y16" i="11"/>
  <c r="Z16" i="11" s="1"/>
  <c r="AC16" i="11" s="1"/>
  <c r="AC279" i="11"/>
  <c r="AC273" i="11"/>
  <c r="AC257" i="11"/>
  <c r="AC233" i="11"/>
  <c r="AC267" i="11"/>
  <c r="AC261" i="11"/>
  <c r="AC231" i="11"/>
  <c r="AC225" i="11"/>
  <c r="AC219" i="11"/>
  <c r="AC213" i="11"/>
  <c r="AC201" i="11"/>
  <c r="AC195" i="11"/>
  <c r="AC190" i="11"/>
  <c r="AC184" i="11"/>
  <c r="AC178" i="11"/>
  <c r="AC173" i="11"/>
  <c r="AC167" i="11"/>
  <c r="AC161" i="11"/>
  <c r="AC155" i="11"/>
  <c r="AC149" i="11"/>
  <c r="AC120" i="11"/>
  <c r="AC114" i="11"/>
  <c r="AC105" i="11"/>
  <c r="AC93" i="11"/>
  <c r="AC71" i="11"/>
  <c r="AC39" i="11"/>
  <c r="AC27" i="11"/>
  <c r="AD50" i="33"/>
  <c r="AE50" i="33" s="1"/>
  <c r="AF50" i="33" s="1"/>
  <c r="AD125" i="33"/>
  <c r="AE125" i="33" s="1"/>
  <c r="AF125" i="33" s="1"/>
  <c r="AD200" i="33"/>
  <c r="AD204" i="33"/>
  <c r="AD208" i="33"/>
  <c r="AD212" i="33"/>
  <c r="AD216" i="33"/>
  <c r="AD220" i="33"/>
  <c r="AD224" i="33"/>
  <c r="AD228" i="33"/>
  <c r="AD232" i="33"/>
  <c r="AD236" i="33"/>
  <c r="AD240" i="33"/>
  <c r="AD244" i="33"/>
  <c r="AD248" i="33"/>
  <c r="AO7" i="33"/>
  <c r="AG7" i="33" s="1"/>
  <c r="Y15" i="11"/>
  <c r="Z15" i="11" s="1"/>
  <c r="AC41" i="11"/>
  <c r="AC46" i="11"/>
  <c r="AC54" i="11"/>
  <c r="AC76" i="11"/>
  <c r="AC111" i="11"/>
  <c r="AC125" i="11"/>
  <c r="AC144" i="11"/>
  <c r="AC156" i="11"/>
  <c r="AC171" i="11"/>
  <c r="AC177" i="11"/>
  <c r="AC185" i="11"/>
  <c r="AC203" i="11"/>
  <c r="AC227" i="11"/>
  <c r="AC243" i="11"/>
  <c r="AC276" i="11"/>
  <c r="AF3" i="33"/>
  <c r="AD29" i="33"/>
  <c r="AE29" i="33" s="1"/>
  <c r="AF29" i="33" s="1"/>
  <c r="AD192" i="33"/>
  <c r="AD202" i="33"/>
  <c r="AD206" i="33"/>
  <c r="AD210" i="33"/>
  <c r="AD214" i="33"/>
  <c r="AD218" i="33"/>
  <c r="AD222" i="33"/>
  <c r="AD226" i="33"/>
  <c r="AD230" i="33"/>
  <c r="AD234" i="33"/>
  <c r="AD238" i="33"/>
  <c r="AD242" i="33"/>
  <c r="AD246" i="33"/>
  <c r="AD250" i="33"/>
  <c r="AD4" i="33"/>
  <c r="AE4" i="33" s="1"/>
  <c r="AF4" i="33" s="1"/>
  <c r="AO19" i="33"/>
  <c r="AG19" i="33" s="1"/>
  <c r="AO23" i="33"/>
  <c r="AG23" i="33" s="1"/>
  <c r="AD20" i="33"/>
  <c r="AE20" i="33" s="1"/>
  <c r="AF20" i="33" s="1"/>
  <c r="AF10" i="33"/>
  <c r="AF11" i="33"/>
  <c r="AF15" i="33"/>
  <c r="AF38" i="33"/>
  <c r="AF49" i="33"/>
  <c r="AF60" i="33"/>
  <c r="AO95" i="33"/>
  <c r="AG95" i="33" s="1"/>
  <c r="AF107" i="33"/>
  <c r="AO115" i="33"/>
  <c r="AG115" i="33" s="1"/>
  <c r="AF117" i="33"/>
  <c r="AF132" i="33"/>
  <c r="AO135" i="33"/>
  <c r="AG135" i="33" s="1"/>
  <c r="AF142" i="33"/>
  <c r="AF143" i="33"/>
  <c r="AD7" i="33"/>
  <c r="AE7" i="33" s="1"/>
  <c r="AF7" i="33" s="1"/>
  <c r="Y30" i="11"/>
  <c r="Z30" i="11" s="1"/>
  <c r="Y35" i="11"/>
  <c r="Z35" i="11" s="1"/>
  <c r="AC35" i="11" s="1"/>
  <c r="AD35" i="33"/>
  <c r="AE35" i="33" s="1"/>
  <c r="AF35" i="33" s="1"/>
  <c r="AH35" i="33" s="1"/>
  <c r="Y51" i="11"/>
  <c r="Z51" i="11" s="1"/>
  <c r="AD36" i="33"/>
  <c r="AE36" i="33" s="1"/>
  <c r="AF36" i="33" s="1"/>
  <c r="Y53" i="11"/>
  <c r="Z53" i="11" s="1"/>
  <c r="AD41" i="33"/>
  <c r="AE41" i="33" s="1"/>
  <c r="AF41" i="33" s="1"/>
  <c r="AD46" i="33"/>
  <c r="AE46" i="33" s="1"/>
  <c r="AF46" i="33" s="1"/>
  <c r="Y72" i="11"/>
  <c r="Z72" i="11" s="1"/>
  <c r="AC72" i="11" s="1"/>
  <c r="Y70" i="11"/>
  <c r="Z70" i="11" s="1"/>
  <c r="AD53" i="33"/>
  <c r="AE53" i="33" s="1"/>
  <c r="AF53" i="33" s="1"/>
  <c r="AD51" i="33"/>
  <c r="AE51" i="33" s="1"/>
  <c r="AF51" i="33" s="1"/>
  <c r="Y75" i="11"/>
  <c r="Z75" i="11" s="1"/>
  <c r="AD56" i="33"/>
  <c r="AE56" i="33" s="1"/>
  <c r="AF56" i="33" s="1"/>
  <c r="Y83" i="11"/>
  <c r="Z83" i="11" s="1"/>
  <c r="AC83" i="11" s="1"/>
  <c r="Y81" i="11"/>
  <c r="Z81" i="11" s="1"/>
  <c r="AF105" i="33"/>
  <c r="AF14" i="33"/>
  <c r="AF18" i="33"/>
  <c r="AF32" i="33"/>
  <c r="AF37" i="33"/>
  <c r="AF42" i="33"/>
  <c r="AF58" i="33"/>
  <c r="AF59" i="33"/>
  <c r="AF101" i="33"/>
  <c r="AF103" i="33"/>
  <c r="AH103" i="33" s="1"/>
  <c r="AF141" i="33"/>
  <c r="AF152" i="33"/>
  <c r="Y21" i="11"/>
  <c r="Z21" i="11" s="1"/>
  <c r="AD31" i="33"/>
  <c r="AE31" i="33" s="1"/>
  <c r="AF31" i="33" s="1"/>
  <c r="Y59" i="11"/>
  <c r="Z59" i="11" s="1"/>
  <c r="Y84" i="11"/>
  <c r="Z84" i="11" s="1"/>
  <c r="AC84" i="11" s="1"/>
  <c r="AF61" i="33"/>
  <c r="AF62" i="33"/>
  <c r="Y96" i="11"/>
  <c r="Z96" i="11" s="1"/>
  <c r="AC96" i="11" s="1"/>
  <c r="Y101" i="11"/>
  <c r="Z101" i="11" s="1"/>
  <c r="AC101" i="11" s="1"/>
  <c r="Y99" i="11"/>
  <c r="Z99" i="11" s="1"/>
  <c r="AD24" i="33"/>
  <c r="AE24" i="33" s="1"/>
  <c r="AF24" i="33" s="1"/>
  <c r="AD26" i="33"/>
  <c r="AE26" i="33" s="1"/>
  <c r="AF26" i="33" s="1"/>
  <c r="AF8" i="33"/>
  <c r="AN52" i="33"/>
  <c r="AF55" i="33"/>
  <c r="AF112" i="33"/>
  <c r="AF122" i="33"/>
  <c r="AF124" i="33"/>
  <c r="AF127" i="33"/>
  <c r="AF137" i="33"/>
  <c r="AO151" i="33"/>
  <c r="AG151" i="33" s="1"/>
  <c r="AF52" i="33"/>
  <c r="AF57" i="33"/>
  <c r="M30" i="30"/>
  <c r="AF98" i="33"/>
  <c r="AF126" i="33"/>
  <c r="AF184" i="33"/>
  <c r="AF72" i="33"/>
  <c r="AF158" i="33"/>
  <c r="AF153" i="33"/>
  <c r="AF155" i="33"/>
  <c r="AF149" i="33"/>
  <c r="AF139" i="33"/>
  <c r="AF128" i="33"/>
  <c r="AF120" i="33"/>
  <c r="AF115" i="33"/>
  <c r="AF114" i="33"/>
  <c r="AF104" i="33"/>
  <c r="AF151" i="33"/>
  <c r="AF135" i="33"/>
  <c r="AF134" i="33"/>
  <c r="AF129" i="33"/>
  <c r="AF130" i="33"/>
  <c r="AF121" i="33"/>
  <c r="AF110" i="33"/>
  <c r="AF100" i="33"/>
  <c r="AF12" i="33"/>
  <c r="AF16" i="33"/>
  <c r="AO51" i="33"/>
  <c r="AG51" i="33" s="1"/>
  <c r="AF96" i="33"/>
  <c r="AF118" i="33"/>
  <c r="AF119" i="33"/>
  <c r="AH119" i="33" s="1"/>
  <c r="AF123" i="33"/>
  <c r="AF146" i="33"/>
  <c r="AF147" i="33"/>
  <c r="AD9" i="33"/>
  <c r="AE9" i="33" s="1"/>
  <c r="AF9" i="33" s="1"/>
  <c r="AD13" i="33"/>
  <c r="AE13" i="33" s="1"/>
  <c r="AF13" i="33" s="1"/>
  <c r="AD17" i="33"/>
  <c r="AE17" i="33" s="1"/>
  <c r="AF17" i="33" s="1"/>
  <c r="Y23" i="11"/>
  <c r="Z23" i="11" s="1"/>
  <c r="AC23" i="11" s="1"/>
  <c r="AD34" i="33"/>
  <c r="AE34" i="33" s="1"/>
  <c r="AF34" i="33" s="1"/>
  <c r="Y45" i="11"/>
  <c r="Z45" i="11" s="1"/>
  <c r="AD39" i="33"/>
  <c r="AE39" i="33" s="1"/>
  <c r="AF39" i="33" s="1"/>
  <c r="AD44" i="33"/>
  <c r="AE44" i="33" s="1"/>
  <c r="AF44" i="33" s="1"/>
  <c r="Y66" i="11"/>
  <c r="Z66" i="11" s="1"/>
  <c r="Y94" i="11"/>
  <c r="Z94" i="11" s="1"/>
  <c r="Y102" i="11"/>
  <c r="Z102" i="11" s="1"/>
  <c r="AC102" i="11" s="1"/>
  <c r="Y100" i="11"/>
  <c r="Z100" i="11" s="1"/>
  <c r="AC100" i="11" s="1"/>
  <c r="Y106" i="11"/>
  <c r="Z106" i="11" s="1"/>
  <c r="Y131" i="11"/>
  <c r="Z131" i="11" s="1"/>
  <c r="AC131" i="11" s="1"/>
  <c r="AD97" i="33"/>
  <c r="AE97" i="33" s="1"/>
  <c r="AF97" i="33" s="1"/>
  <c r="Y147" i="11"/>
  <c r="Z147" i="11" s="1"/>
  <c r="AD106" i="33"/>
  <c r="AE106" i="33" s="1"/>
  <c r="AF106" i="33" s="1"/>
  <c r="Y153" i="11"/>
  <c r="Z153" i="11" s="1"/>
  <c r="AD111" i="33"/>
  <c r="AE111" i="33" s="1"/>
  <c r="Y179" i="11"/>
  <c r="Z179" i="11" s="1"/>
  <c r="AF92" i="33"/>
  <c r="Y126" i="11"/>
  <c r="Z126" i="11" s="1"/>
  <c r="Y135" i="11"/>
  <c r="Z135" i="11" s="1"/>
  <c r="Y141" i="11"/>
  <c r="Z141" i="11" s="1"/>
  <c r="Y148" i="11"/>
  <c r="Z148" i="11" s="1"/>
  <c r="AC148" i="11" s="1"/>
  <c r="Y154" i="11"/>
  <c r="Z154" i="11" s="1"/>
  <c r="AC154" i="11" s="1"/>
  <c r="Y159" i="11"/>
  <c r="Z159" i="11" s="1"/>
  <c r="Y137" i="11"/>
  <c r="Z137" i="11" s="1"/>
  <c r="AC137" i="11" s="1"/>
  <c r="Y143" i="11"/>
  <c r="Z143" i="11" s="1"/>
  <c r="AC143" i="11" s="1"/>
  <c r="Y118" i="11"/>
  <c r="Z118" i="11" s="1"/>
  <c r="Y129" i="11"/>
  <c r="Z129" i="11" s="1"/>
  <c r="AD95" i="33"/>
  <c r="AE95" i="33" s="1"/>
  <c r="AF95" i="33" s="1"/>
  <c r="AD113" i="33"/>
  <c r="AE113" i="33" s="1"/>
  <c r="AF113" i="33" s="1"/>
  <c r="AD116" i="33"/>
  <c r="AE116" i="33" s="1"/>
  <c r="AF116" i="33" s="1"/>
  <c r="AD108" i="33"/>
  <c r="AE108" i="33" s="1"/>
  <c r="AF108" i="33" s="1"/>
  <c r="Y168" i="11"/>
  <c r="Z168" i="11" s="1"/>
  <c r="Y180" i="11"/>
  <c r="Z180" i="11" s="1"/>
  <c r="AC180" i="11" s="1"/>
  <c r="AD138" i="33"/>
  <c r="AE138" i="33" s="1"/>
  <c r="AF138" i="33" s="1"/>
  <c r="AD136" i="33"/>
  <c r="AE136" i="33" s="1"/>
  <c r="AF136" i="33" s="1"/>
  <c r="AD140" i="33"/>
  <c r="AE140" i="33" s="1"/>
  <c r="AF140" i="33" s="1"/>
  <c r="Y209" i="11"/>
  <c r="Z209" i="11" s="1"/>
  <c r="AC209" i="11" s="1"/>
  <c r="Y207" i="11"/>
  <c r="Z207" i="11" s="1"/>
  <c r="AF87" i="33"/>
  <c r="AF85" i="33"/>
  <c r="AF77" i="33"/>
  <c r="AF69" i="33"/>
  <c r="AF160" i="33"/>
  <c r="AF167" i="33"/>
  <c r="AF174" i="33"/>
  <c r="AF181" i="33"/>
  <c r="AD145" i="33"/>
  <c r="AE145" i="33" s="1"/>
  <c r="AF145" i="33" s="1"/>
  <c r="Y215" i="11"/>
  <c r="Z215" i="11" s="1"/>
  <c r="AC215" i="11" s="1"/>
  <c r="AD150" i="33"/>
  <c r="AE150" i="33" s="1"/>
  <c r="AF150" i="33" s="1"/>
  <c r="Y222" i="11"/>
  <c r="Z222" i="11" s="1"/>
  <c r="AC222" i="11" s="1"/>
  <c r="Y239" i="11"/>
  <c r="Z239" i="11" s="1"/>
  <c r="AC239" i="11" s="1"/>
  <c r="Y237" i="11"/>
  <c r="Z237" i="11" s="1"/>
  <c r="Y220" i="11"/>
  <c r="Z220" i="11" s="1"/>
  <c r="AD148" i="33"/>
  <c r="AE148" i="33" s="1"/>
  <c r="AF148" i="33" s="1"/>
  <c r="AD156" i="33"/>
  <c r="AE156" i="33" s="1"/>
  <c r="AF156" i="33" s="1"/>
  <c r="Y255" i="11"/>
  <c r="Z255" i="11" s="1"/>
  <c r="M65" i="30" s="1"/>
  <c r="AD90" i="33"/>
  <c r="AE90" i="33" s="1"/>
  <c r="AF90" i="33" s="1"/>
  <c r="AF82" i="33"/>
  <c r="AF70" i="33"/>
  <c r="AF164" i="33"/>
  <c r="AF172" i="33"/>
  <c r="AD109" i="33"/>
  <c r="AE109" i="33" s="1"/>
  <c r="AF109" i="33" s="1"/>
  <c r="Y172" i="11"/>
  <c r="Z172" i="11" s="1"/>
  <c r="Y258" i="11"/>
  <c r="Z258" i="11" s="1"/>
  <c r="AC258" i="11" s="1"/>
  <c r="AF93" i="33"/>
  <c r="AF89" i="33"/>
  <c r="AF79" i="33"/>
  <c r="AF78" i="33"/>
  <c r="AF75" i="33"/>
  <c r="AF67" i="33"/>
  <c r="AF65" i="33"/>
  <c r="AF63" i="33"/>
  <c r="AF176" i="33"/>
  <c r="Y204" i="11"/>
  <c r="Z204" i="11" s="1"/>
  <c r="AC204" i="11" s="1"/>
  <c r="Y275" i="11"/>
  <c r="Z275" i="11" s="1"/>
  <c r="Y280" i="11"/>
  <c r="Z280" i="11" s="1"/>
  <c r="Y202" i="11"/>
  <c r="Z202" i="11" s="1"/>
  <c r="Y196" i="11"/>
  <c r="Z196" i="11" s="1"/>
  <c r="AD133" i="33"/>
  <c r="AE133" i="33" s="1"/>
  <c r="AF133" i="33" s="1"/>
  <c r="AD131" i="33"/>
  <c r="AE131" i="33" s="1"/>
  <c r="AF131" i="33" s="1"/>
  <c r="AH131" i="33" s="1"/>
  <c r="Y214" i="11"/>
  <c r="Z214" i="11" s="1"/>
  <c r="AD144" i="33"/>
  <c r="AE144" i="33" s="1"/>
  <c r="AF144" i="33" s="1"/>
  <c r="AF91" i="33"/>
  <c r="AF84" i="33"/>
  <c r="AH83" i="33" s="1"/>
  <c r="AF169" i="33"/>
  <c r="Y228" i="11"/>
  <c r="Z228" i="11" s="1"/>
  <c r="AC228" i="11" s="1"/>
  <c r="AD94" i="33"/>
  <c r="AE94" i="33" s="1"/>
  <c r="AF94" i="33" s="1"/>
  <c r="AD88" i="33"/>
  <c r="AE88" i="33" s="1"/>
  <c r="AF88" i="33" s="1"/>
  <c r="AO67" i="33"/>
  <c r="AG67" i="33" s="1"/>
  <c r="AD64" i="33"/>
  <c r="AE64" i="33" s="1"/>
  <c r="AF64" i="33" s="1"/>
  <c r="AF166" i="33"/>
  <c r="AF165" i="33"/>
  <c r="AF179" i="33"/>
  <c r="AF189" i="33"/>
  <c r="AF187" i="33"/>
  <c r="Y251" i="11"/>
  <c r="Z251" i="11" s="1"/>
  <c r="AC251" i="11" s="1"/>
  <c r="Y249" i="11"/>
  <c r="Z249" i="11" s="1"/>
  <c r="AF162" i="33"/>
  <c r="AF163" i="33"/>
  <c r="AF178" i="33"/>
  <c r="AF175" i="33"/>
  <c r="AD86" i="33"/>
  <c r="AE86" i="33" s="1"/>
  <c r="AF86" i="33" s="1"/>
  <c r="AF74" i="33"/>
  <c r="AF71" i="33"/>
  <c r="N27" i="30"/>
  <c r="AF168" i="33"/>
  <c r="AF173" i="33"/>
  <c r="AF180" i="33"/>
  <c r="Y226" i="11"/>
  <c r="Z226" i="11" s="1"/>
  <c r="Y252" i="11"/>
  <c r="Z252" i="11" s="1"/>
  <c r="AC252" i="11" s="1"/>
  <c r="Y250" i="11"/>
  <c r="Z250" i="11" s="1"/>
  <c r="AC250" i="11" s="1"/>
  <c r="AD81" i="33"/>
  <c r="AE81" i="33" s="1"/>
  <c r="AF81" i="33" s="1"/>
  <c r="AD80" i="33"/>
  <c r="AE80" i="33" s="1"/>
  <c r="AF80" i="33" s="1"/>
  <c r="AD76" i="33"/>
  <c r="AE76" i="33" s="1"/>
  <c r="AF76" i="33" s="1"/>
  <c r="AF159" i="33"/>
  <c r="AF186" i="33"/>
  <c r="AD73" i="33"/>
  <c r="AE73" i="33" s="1"/>
  <c r="AF73" i="33" s="1"/>
  <c r="AN69" i="33"/>
  <c r="AD170" i="33"/>
  <c r="AE170" i="33" s="1"/>
  <c r="AF170" i="33" s="1"/>
  <c r="AO171" i="33"/>
  <c r="AG171" i="33" s="1"/>
  <c r="AD171" i="33"/>
  <c r="AE171" i="33" s="1"/>
  <c r="AF171" i="33" s="1"/>
  <c r="N50" i="30"/>
  <c r="M23" i="30"/>
  <c r="M45" i="30"/>
  <c r="M49" i="30"/>
  <c r="M53" i="30"/>
  <c r="M20" i="30"/>
  <c r="M57" i="30"/>
  <c r="M61" i="30"/>
  <c r="N31" i="30"/>
  <c r="N39" i="30"/>
  <c r="N11" i="30"/>
  <c r="N15" i="30"/>
  <c r="N18" i="30"/>
  <c r="AD66" i="33"/>
  <c r="AE66" i="33" s="1"/>
  <c r="AF66" i="33" s="1"/>
  <c r="AD161" i="33"/>
  <c r="AE161" i="33" s="1"/>
  <c r="AF161" i="33" s="1"/>
  <c r="AD177" i="33"/>
  <c r="AE177" i="33" s="1"/>
  <c r="AF177" i="33" s="1"/>
  <c r="AD182" i="33"/>
  <c r="AE182" i="33" s="1"/>
  <c r="AF182" i="33" s="1"/>
  <c r="M68" i="30"/>
  <c r="M64" i="30"/>
  <c r="M60" i="30"/>
  <c r="M56" i="30"/>
  <c r="M52" i="30"/>
  <c r="M48" i="30"/>
  <c r="M44" i="30"/>
  <c r="M37" i="30"/>
  <c r="M33" i="30"/>
  <c r="M29" i="30"/>
  <c r="M19" i="30"/>
  <c r="M13" i="30"/>
  <c r="M9" i="30"/>
  <c r="M71" i="30"/>
  <c r="M67" i="30"/>
  <c r="M63" i="30"/>
  <c r="M59" i="30"/>
  <c r="M55" i="30"/>
  <c r="M51" i="30"/>
  <c r="M47" i="30"/>
  <c r="M43" i="30"/>
  <c r="M40" i="30"/>
  <c r="M36" i="30"/>
  <c r="M32" i="30"/>
  <c r="M28" i="30"/>
  <c r="M25" i="30"/>
  <c r="M22" i="30"/>
  <c r="M18" i="30"/>
  <c r="O18" i="30" s="1"/>
  <c r="M16" i="30"/>
  <c r="M12" i="30"/>
  <c r="M8" i="30"/>
  <c r="M70" i="30"/>
  <c r="M66" i="30"/>
  <c r="M62" i="30"/>
  <c r="M58" i="30"/>
  <c r="M54" i="30"/>
  <c r="M50" i="30"/>
  <c r="M46" i="30"/>
  <c r="M42" i="30"/>
  <c r="M39" i="30"/>
  <c r="M35" i="30"/>
  <c r="M31" i="30"/>
  <c r="M27" i="30"/>
  <c r="M24" i="30"/>
  <c r="M21" i="30"/>
  <c r="O21" i="30" s="1"/>
  <c r="M15" i="30"/>
  <c r="M11" i="30"/>
  <c r="M7" i="30"/>
  <c r="M41" i="30"/>
  <c r="O41" i="30" s="1"/>
  <c r="P41" i="30" s="1"/>
  <c r="M6" i="30"/>
  <c r="O6" i="30" s="1"/>
  <c r="P6" i="30" s="1"/>
  <c r="AO47" i="33"/>
  <c r="AG47" i="33" s="1"/>
  <c r="AH47" i="33" s="1"/>
  <c r="N65" i="30"/>
  <c r="N61" i="30"/>
  <c r="N57" i="30"/>
  <c r="N53" i="30"/>
  <c r="N49" i="30"/>
  <c r="N45" i="30"/>
  <c r="N38" i="30"/>
  <c r="N34" i="30"/>
  <c r="N30" i="30"/>
  <c r="N20" i="30"/>
  <c r="N14" i="30"/>
  <c r="N10" i="30"/>
  <c r="N4" i="30"/>
  <c r="N23" i="30"/>
  <c r="N5" i="30"/>
  <c r="N68" i="30"/>
  <c r="N64" i="30"/>
  <c r="N60" i="30"/>
  <c r="N56" i="30"/>
  <c r="N52" i="30"/>
  <c r="N48" i="30"/>
  <c r="N44" i="30"/>
  <c r="N37" i="30"/>
  <c r="N33" i="30"/>
  <c r="N29" i="30"/>
  <c r="N26" i="30"/>
  <c r="N19" i="30"/>
  <c r="N17" i="30"/>
  <c r="N13" i="30"/>
  <c r="N9" i="30"/>
  <c r="N67" i="30"/>
  <c r="N63" i="30"/>
  <c r="N59" i="30"/>
  <c r="N55" i="30"/>
  <c r="N51" i="30"/>
  <c r="N47" i="30"/>
  <c r="N43" i="30"/>
  <c r="N40" i="30"/>
  <c r="N36" i="30"/>
  <c r="N32" i="30"/>
  <c r="N28" i="30"/>
  <c r="N25" i="30"/>
  <c r="N22" i="30"/>
  <c r="N16" i="30"/>
  <c r="N12" i="30"/>
  <c r="N8" i="30"/>
  <c r="AD185" i="33"/>
  <c r="AE185" i="33" s="1"/>
  <c r="AD190" i="33"/>
  <c r="AE190" i="33" s="1"/>
  <c r="AF190" i="33" s="1"/>
  <c r="M69" i="30"/>
  <c r="AD183" i="33"/>
  <c r="AE183" i="33" s="1"/>
  <c r="AF183" i="33" s="1"/>
  <c r="AD188" i="33"/>
  <c r="AE188" i="33" s="1"/>
  <c r="AF188" i="33" s="1"/>
  <c r="N24" i="30"/>
  <c r="AH79" i="33" l="1"/>
  <c r="AH123" i="33"/>
  <c r="AH175" i="33"/>
  <c r="AA189" i="11"/>
  <c r="AB189" i="11"/>
  <c r="AF30" i="33"/>
  <c r="AC268" i="11"/>
  <c r="AC274" i="11"/>
  <c r="AC210" i="11"/>
  <c r="AC3" i="11"/>
  <c r="AC166" i="11"/>
  <c r="AC160" i="11"/>
  <c r="AC89" i="11"/>
  <c r="AC238" i="11"/>
  <c r="AC112" i="11"/>
  <c r="AC208" i="11"/>
  <c r="AC186" i="11"/>
  <c r="AC107" i="11"/>
  <c r="AC22" i="11"/>
  <c r="AB39" i="11"/>
  <c r="AC198" i="11"/>
  <c r="AC34" i="11"/>
  <c r="N54" i="30"/>
  <c r="AH115" i="33"/>
  <c r="AH43" i="33"/>
  <c r="N46" i="30"/>
  <c r="O46" i="30" s="1"/>
  <c r="AH139" i="33"/>
  <c r="AF33" i="33"/>
  <c r="AF28" i="33"/>
  <c r="AC24" i="11"/>
  <c r="AA111" i="11"/>
  <c r="AB183" i="11"/>
  <c r="AC183" i="11"/>
  <c r="AF40" i="33"/>
  <c r="AH39" i="33" s="1"/>
  <c r="AC5" i="11"/>
  <c r="N7" i="30"/>
  <c r="O7" i="30" s="1"/>
  <c r="P7" i="30" s="1"/>
  <c r="Q7" i="30" s="1"/>
  <c r="AH135" i="33"/>
  <c r="AH99" i="33"/>
  <c r="AH63" i="33"/>
  <c r="AH87" i="33"/>
  <c r="AH55" i="33"/>
  <c r="AO11" i="33"/>
  <c r="AG11" i="33" s="1"/>
  <c r="AF27" i="33"/>
  <c r="AH27" i="33" s="1"/>
  <c r="AC28" i="11"/>
  <c r="AF154" i="33"/>
  <c r="AH151" i="33" s="1"/>
  <c r="AH107" i="33"/>
  <c r="AF68" i="33"/>
  <c r="AF23" i="33"/>
  <c r="AH23" i="33" s="1"/>
  <c r="AA39" i="11"/>
  <c r="AO31" i="33"/>
  <c r="AG31" i="33" s="1"/>
  <c r="AB267" i="11"/>
  <c r="AB87" i="11"/>
  <c r="AF25" i="33"/>
  <c r="AC10" i="11"/>
  <c r="AC12" i="11"/>
  <c r="AC18" i="11"/>
  <c r="AC47" i="11"/>
  <c r="O54" i="30"/>
  <c r="I54" i="30" s="1"/>
  <c r="O15" i="30"/>
  <c r="I15" i="30" s="1"/>
  <c r="O31" i="30"/>
  <c r="I31" i="30" s="1"/>
  <c r="O11" i="30"/>
  <c r="I11" i="30" s="1"/>
  <c r="O50" i="30"/>
  <c r="I50" i="30" s="1"/>
  <c r="O27" i="30"/>
  <c r="P27" i="30" s="1"/>
  <c r="Q27" i="30" s="1"/>
  <c r="O39" i="30"/>
  <c r="I39" i="30" s="1"/>
  <c r="I21" i="30"/>
  <c r="P21" i="30"/>
  <c r="O16" i="30"/>
  <c r="O28" i="30"/>
  <c r="O43" i="30"/>
  <c r="O59" i="30"/>
  <c r="O9" i="30"/>
  <c r="O33" i="30"/>
  <c r="O52" i="30"/>
  <c r="O68" i="30"/>
  <c r="O61" i="30"/>
  <c r="O49" i="30"/>
  <c r="N66" i="30"/>
  <c r="O66" i="30" s="1"/>
  <c r="AC249" i="11"/>
  <c r="AA249" i="11"/>
  <c r="AB249" i="11"/>
  <c r="AH187" i="33"/>
  <c r="AC280" i="11"/>
  <c r="AB279" i="11"/>
  <c r="AA279" i="11"/>
  <c r="AC207" i="11"/>
  <c r="AB207" i="11"/>
  <c r="AA207" i="11"/>
  <c r="M34" i="30"/>
  <c r="O34" i="30" s="1"/>
  <c r="AC129" i="11"/>
  <c r="AA129" i="11"/>
  <c r="AB129" i="11"/>
  <c r="AC159" i="11"/>
  <c r="AB159" i="11"/>
  <c r="AA159" i="11"/>
  <c r="AC135" i="11"/>
  <c r="AB135" i="11"/>
  <c r="AA135" i="11"/>
  <c r="AA105" i="11"/>
  <c r="AC106" i="11"/>
  <c r="AB105" i="11"/>
  <c r="AC66" i="11"/>
  <c r="AB63" i="11"/>
  <c r="AA63" i="11"/>
  <c r="O30" i="30"/>
  <c r="AB75" i="11"/>
  <c r="AA75" i="11"/>
  <c r="AC75" i="11"/>
  <c r="AC30" i="11"/>
  <c r="AB27" i="11"/>
  <c r="AA27" i="11"/>
  <c r="AH19" i="33"/>
  <c r="O4" i="30"/>
  <c r="AF185" i="33"/>
  <c r="N70" i="30"/>
  <c r="O70" i="30" s="1"/>
  <c r="N69" i="30"/>
  <c r="O69" i="30" s="1"/>
  <c r="O24" i="30"/>
  <c r="I18" i="30"/>
  <c r="P18" i="30"/>
  <c r="Q18" i="30" s="1"/>
  <c r="O32" i="30"/>
  <c r="O47" i="30"/>
  <c r="O63" i="30"/>
  <c r="O13" i="30"/>
  <c r="O37" i="30"/>
  <c r="O56" i="30"/>
  <c r="N35" i="30"/>
  <c r="O35" i="30" s="1"/>
  <c r="O57" i="30"/>
  <c r="O45" i="30"/>
  <c r="AH159" i="33"/>
  <c r="AH163" i="33"/>
  <c r="AH91" i="33"/>
  <c r="AC275" i="11"/>
  <c r="AA273" i="11"/>
  <c r="AB273" i="11"/>
  <c r="AC172" i="11"/>
  <c r="AB171" i="11"/>
  <c r="AA171" i="11"/>
  <c r="AC220" i="11"/>
  <c r="AB219" i="11"/>
  <c r="AA219" i="11"/>
  <c r="AB117" i="11"/>
  <c r="AC118" i="11"/>
  <c r="AA117" i="11"/>
  <c r="AC126" i="11"/>
  <c r="AB123" i="11"/>
  <c r="AA123" i="11"/>
  <c r="AC179" i="11"/>
  <c r="AA177" i="11"/>
  <c r="AB177" i="11"/>
  <c r="AC147" i="11"/>
  <c r="AB147" i="11"/>
  <c r="AA147" i="11"/>
  <c r="AH147" i="33"/>
  <c r="AH155" i="33"/>
  <c r="AC59" i="11"/>
  <c r="AA57" i="11"/>
  <c r="AB57" i="11"/>
  <c r="AH59" i="33"/>
  <c r="AC81" i="11"/>
  <c r="AA81" i="11"/>
  <c r="AB81" i="11"/>
  <c r="AH51" i="33"/>
  <c r="AB51" i="11"/>
  <c r="AA51" i="11"/>
  <c r="AC51" i="11"/>
  <c r="AH7" i="33"/>
  <c r="AH3" i="33"/>
  <c r="O5" i="30"/>
  <c r="P5" i="30" s="1"/>
  <c r="AH183" i="33"/>
  <c r="N71" i="30"/>
  <c r="O71" i="30" s="1"/>
  <c r="P11" i="30"/>
  <c r="O8" i="30"/>
  <c r="O22" i="30"/>
  <c r="O36" i="30"/>
  <c r="O51" i="30"/>
  <c r="O67" i="30"/>
  <c r="O19" i="30"/>
  <c r="O44" i="30"/>
  <c r="O60" i="30"/>
  <c r="O20" i="30"/>
  <c r="O23" i="30"/>
  <c r="P23" i="30" s="1"/>
  <c r="AH171" i="33"/>
  <c r="AH179" i="33"/>
  <c r="AC196" i="11"/>
  <c r="AB195" i="11"/>
  <c r="AA195" i="11"/>
  <c r="AH67" i="33"/>
  <c r="AC255" i="11"/>
  <c r="AB255" i="11"/>
  <c r="AA255" i="11"/>
  <c r="AC237" i="11"/>
  <c r="AB237" i="11"/>
  <c r="AA237" i="11"/>
  <c r="AB165" i="11"/>
  <c r="AC168" i="11"/>
  <c r="AA165" i="11"/>
  <c r="N42" i="30"/>
  <c r="O42" i="30" s="1"/>
  <c r="AF111" i="33"/>
  <c r="AH111" i="33" s="1"/>
  <c r="AH127" i="33"/>
  <c r="AH31" i="33"/>
  <c r="AH143" i="33"/>
  <c r="AH15" i="33"/>
  <c r="N3" i="30"/>
  <c r="O3" i="30" s="1"/>
  <c r="O12" i="30"/>
  <c r="O25" i="30"/>
  <c r="O40" i="30"/>
  <c r="O55" i="30"/>
  <c r="O29" i="30"/>
  <c r="O48" i="30"/>
  <c r="O64" i="30"/>
  <c r="O65" i="30"/>
  <c r="O53" i="30"/>
  <c r="N58" i="30"/>
  <c r="O58" i="30" s="1"/>
  <c r="AA225" i="11"/>
  <c r="AC226" i="11"/>
  <c r="AB225" i="11"/>
  <c r="AH71" i="33"/>
  <c r="N62" i="30"/>
  <c r="O62" i="30" s="1"/>
  <c r="AB213" i="11"/>
  <c r="AC214" i="11"/>
  <c r="AA213" i="11"/>
  <c r="AA201" i="11"/>
  <c r="AC202" i="11"/>
  <c r="AB201" i="11"/>
  <c r="AH75" i="33"/>
  <c r="AH95" i="33"/>
  <c r="AB141" i="11"/>
  <c r="AA141" i="11"/>
  <c r="AC141" i="11"/>
  <c r="M38" i="30"/>
  <c r="O38" i="30" s="1"/>
  <c r="AA153" i="11"/>
  <c r="AB153" i="11"/>
  <c r="AC153" i="11"/>
  <c r="AB93" i="11"/>
  <c r="AC94" i="11"/>
  <c r="AA93" i="11"/>
  <c r="AB45" i="11"/>
  <c r="AC45" i="11"/>
  <c r="AA45" i="11"/>
  <c r="M17" i="30"/>
  <c r="O17" i="30" s="1"/>
  <c r="M26" i="30"/>
  <c r="O26" i="30" s="1"/>
  <c r="AC99" i="11"/>
  <c r="AB99" i="11"/>
  <c r="AA99" i="11"/>
  <c r="AC21" i="11"/>
  <c r="AB21" i="11"/>
  <c r="AA21" i="11"/>
  <c r="AB69" i="11"/>
  <c r="AA69" i="11"/>
  <c r="AC70" i="11"/>
  <c r="M14" i="30"/>
  <c r="O14" i="30" s="1"/>
  <c r="AC53" i="11"/>
  <c r="AH11" i="33"/>
  <c r="AC15" i="11"/>
  <c r="AB15" i="11"/>
  <c r="AA15" i="11"/>
  <c r="M10" i="30"/>
  <c r="O10" i="30" s="1"/>
  <c r="AC33" i="11"/>
  <c r="AA33" i="11"/>
  <c r="AB33" i="11"/>
  <c r="I46" i="30" l="1"/>
  <c r="P46" i="30"/>
  <c r="Q46" i="30" s="1"/>
  <c r="P39" i="30"/>
  <c r="P54" i="30"/>
  <c r="I27" i="30"/>
  <c r="P31" i="30"/>
  <c r="I7" i="30"/>
  <c r="P15" i="30"/>
  <c r="Q15" i="30" s="1"/>
  <c r="P50" i="30"/>
  <c r="Q50" i="30" s="1"/>
  <c r="I70" i="30"/>
  <c r="P70" i="30"/>
  <c r="I58" i="30"/>
  <c r="P58" i="30"/>
  <c r="Q58" i="30" s="1"/>
  <c r="I71" i="30"/>
  <c r="P71" i="30"/>
  <c r="Q71" i="30" s="1"/>
  <c r="I42" i="30"/>
  <c r="P42" i="30"/>
  <c r="Q42" i="30" s="1"/>
  <c r="I35" i="30"/>
  <c r="P35" i="30"/>
  <c r="Q35" i="30" s="1"/>
  <c r="I66" i="30"/>
  <c r="P66" i="30"/>
  <c r="I55" i="30"/>
  <c r="P55" i="30"/>
  <c r="Q55" i="30" s="1"/>
  <c r="I19" i="30"/>
  <c r="P19" i="30"/>
  <c r="Q19" i="30" s="1"/>
  <c r="I22" i="30"/>
  <c r="P22" i="30"/>
  <c r="Q22" i="30" s="1"/>
  <c r="I26" i="30"/>
  <c r="P26" i="30"/>
  <c r="Q26" i="30" s="1"/>
  <c r="P48" i="30"/>
  <c r="I48" i="30"/>
  <c r="I40" i="30"/>
  <c r="P40" i="30"/>
  <c r="Q40" i="30" s="1"/>
  <c r="I20" i="30"/>
  <c r="P20" i="30"/>
  <c r="I67" i="30"/>
  <c r="P67" i="30"/>
  <c r="Q67" i="30" s="1"/>
  <c r="I8" i="30"/>
  <c r="P8" i="30"/>
  <c r="Q8" i="30" s="1"/>
  <c r="I57" i="30"/>
  <c r="P57" i="30"/>
  <c r="P13" i="30"/>
  <c r="I13" i="30"/>
  <c r="I49" i="30"/>
  <c r="P49" i="30"/>
  <c r="Q49" i="30" s="1"/>
  <c r="I33" i="30"/>
  <c r="P33" i="30"/>
  <c r="I28" i="30"/>
  <c r="P28" i="30"/>
  <c r="I17" i="30"/>
  <c r="P17" i="30"/>
  <c r="Q17" i="30" s="1"/>
  <c r="I38" i="30"/>
  <c r="P38" i="30"/>
  <c r="Q38" i="30" s="1"/>
  <c r="I53" i="30"/>
  <c r="P53" i="30"/>
  <c r="I29" i="30"/>
  <c r="P29" i="30"/>
  <c r="Q29" i="30" s="1"/>
  <c r="I25" i="30"/>
  <c r="P25" i="30"/>
  <c r="P60" i="30"/>
  <c r="Q60" i="30" s="1"/>
  <c r="I60" i="30"/>
  <c r="I51" i="30"/>
  <c r="P51" i="30"/>
  <c r="Q51" i="30" s="1"/>
  <c r="I63" i="30"/>
  <c r="P63" i="30"/>
  <c r="I4" i="30"/>
  <c r="P4" i="30"/>
  <c r="Q4" i="30" s="1"/>
  <c r="I61" i="30"/>
  <c r="P61" i="30"/>
  <c r="Q61" i="30" s="1"/>
  <c r="P9" i="30"/>
  <c r="Q9" i="30" s="1"/>
  <c r="I9" i="30"/>
  <c r="I16" i="30"/>
  <c r="P16" i="30"/>
  <c r="Q16" i="30" s="1"/>
  <c r="I14" i="30"/>
  <c r="P14" i="30"/>
  <c r="I65" i="30"/>
  <c r="P65" i="30"/>
  <c r="Q65" i="30" s="1"/>
  <c r="I12" i="30"/>
  <c r="P12" i="30"/>
  <c r="Q12" i="30" s="1"/>
  <c r="I69" i="30"/>
  <c r="P69" i="30"/>
  <c r="Q69" i="30" s="1"/>
  <c r="P44" i="30"/>
  <c r="Q44" i="30" s="1"/>
  <c r="I44" i="30"/>
  <c r="I36" i="30"/>
  <c r="P36" i="30"/>
  <c r="Q36" i="30" s="1"/>
  <c r="I56" i="30"/>
  <c r="P56" i="30"/>
  <c r="Q56" i="30" s="1"/>
  <c r="I47" i="30"/>
  <c r="P47" i="30"/>
  <c r="I30" i="30"/>
  <c r="P30" i="30"/>
  <c r="P68" i="30"/>
  <c r="Q68" i="30" s="1"/>
  <c r="I68" i="30"/>
  <c r="I59" i="30"/>
  <c r="P59" i="30"/>
  <c r="I10" i="30"/>
  <c r="P10" i="30"/>
  <c r="Q10" i="30" s="1"/>
  <c r="P64" i="30"/>
  <c r="Q64" i="30" s="1"/>
  <c r="I64" i="30"/>
  <c r="I62" i="30"/>
  <c r="P62" i="30"/>
  <c r="Q62" i="30" s="1"/>
  <c r="P3" i="30"/>
  <c r="I3" i="30"/>
  <c r="I45" i="30"/>
  <c r="P45" i="30"/>
  <c r="I37" i="30"/>
  <c r="P37" i="30"/>
  <c r="Q37" i="30" s="1"/>
  <c r="I32" i="30"/>
  <c r="P32" i="30"/>
  <c r="Q32" i="30" s="1"/>
  <c r="I24" i="30"/>
  <c r="P24" i="30"/>
  <c r="Q24" i="30" s="1"/>
  <c r="I34" i="30"/>
  <c r="P34" i="30"/>
  <c r="Q34" i="30" s="1"/>
  <c r="P52" i="30"/>
  <c r="I52" i="30"/>
  <c r="I43" i="30"/>
  <c r="P43"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<sst xmlns="http://schemas.openxmlformats.org/spreadsheetml/2006/main" count="6232" uniqueCount="1040">
  <si>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</si>
  <si>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</si>
  <si>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</si>
  <si>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</si>
  <si>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</si>
  <si>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</si>
  <si>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</si>
  <si>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</si>
  <si>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</si>
  <si>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</si>
  <si>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</si>
  <si>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</si>
  <si>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</si>
  <si>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</si>
  <si>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</si>
  <si>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</si>
  <si>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</si>
  <si>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</si>
  <si>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</si>
  <si>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</si>
  <si>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</si>
  <si>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</si>
  <si>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</si>
  <si>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</si>
  <si>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</si>
  <si>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</si>
  <si>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</si>
  <si>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</si>
  <si>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</si>
  <si>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</si>
  <si>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</si>
  <si>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</si>
  <si>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</si>
  <si>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</si>
  <si>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</si>
  <si>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</si>
  <si>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</si>
  <si>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</si>
  <si>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</si>
  <si>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</si>
  <si>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</si>
  <si>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</si>
  <si>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</si>
  <si>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</si>
  <si>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</si>
  <si>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</si>
  <si>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</si>
  <si>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</si>
  <si>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</si>
  <si>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</si>
  <si>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</si>
  <si>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</si>
  <si>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</si>
  <si>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</si>
  <si>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</si>
  <si>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</si>
  <si>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</si>
  <si>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</si>
  <si>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</si>
  <si>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</si>
  <si>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</si>
  <si>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</si>
  <si>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</si>
  <si>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</si>
  <si>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</si>
  <si>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</si>
  <si>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</si>
  <si>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</si>
  <si>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</si>
  <si>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</si>
  <si>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</si>
  <si>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</si>
  <si>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</si>
  <si>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</si>
  <si>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</si>
  <si>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</si>
  <si>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</si>
  <si>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</si>
  <si>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</si>
  <si>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</si>
  <si>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</si>
  <si>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</si>
  <si>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</si>
  <si>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</si>
  <si>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</si>
  <si>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</si>
  <si>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</si>
  <si>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</si>
  <si>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</si>
  <si>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</si>
  <si>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</si>
  <si>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</si>
  <si>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</si>
  <si>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</si>
  <si>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</si>
  <si>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</si>
  <si>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</si>
  <si>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</si>
  <si>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</si>
  <si>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</si>
  <si>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</si>
  <si>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</si>
  <si>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</si>
  <si>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</si>
  <si>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</si>
  <si>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</si>
  <si>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</si>
  <si>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</si>
  <si>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</si>
  <si>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</si>
  <si>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</si>
  <si>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</si>
  <si>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</si>
  <si>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</si>
  <si>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</si>
  <si>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</si>
  <si>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</si>
  <si>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</si>
  <si>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</si>
  <si>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</si>
  <si>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</si>
  <si>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</si>
  <si>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</si>
  <si>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</si>
  <si>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</si>
  <si>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</si>
  <si>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</si>
  <si>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</si>
  <si>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</si>
  <si>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</si>
  <si>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</si>
  <si>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</si>
  <si>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</si>
  <si>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</si>
  <si>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</si>
  <si>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</si>
  <si>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</si>
  <si>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</si>
  <si>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</si>
  <si>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</si>
  <si>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</si>
  <si>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</si>
  <si>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</si>
  <si>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</si>
  <si>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</si>
  <si>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</si>
  <si>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</si>
  <si>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</si>
  <si>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</si>
  <si>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</si>
  <si>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</si>
  <si>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</si>
  <si>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</si>
  <si>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</si>
  <si>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</si>
  <si>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</si>
  <si>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</si>
  <si>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</si>
  <si>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</si>
  <si>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</si>
  <si>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</si>
  <si>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</si>
  <si>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</si>
  <si>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</si>
  <si>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</si>
  <si>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</si>
  <si>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</si>
  <si>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</si>
  <si>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</si>
  <si>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</si>
  <si>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</si>
  <si>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</si>
  <si>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</si>
  <si>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</si>
  <si>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</si>
  <si>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</si>
  <si>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</si>
  <si>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</si>
  <si>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</si>
  <si>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</si>
  <si>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</si>
  <si>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</si>
  <si>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</si>
  <si>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</si>
  <si>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</si>
  <si>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</si>
  <si>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</si>
  <si>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</si>
  <si>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</si>
  <si>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</si>
  <si>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</si>
  <si>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</si>
  <si>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</si>
  <si>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</si>
  <si>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</si>
  <si>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</si>
  <si>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</si>
  <si>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</si>
  <si>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</si>
  <si>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</si>
  <si>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</si>
  <si>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</si>
  <si>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</si>
  <si>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</si>
  <si>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</si>
  <si>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</si>
  <si>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</si>
  <si>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</si>
  <si>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</si>
  <si>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Clase
22</t>
  </si>
  <si>
    <t>Daily BID rates @ +/- 0%</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</si>
  <si>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</si>
  <si>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</si>
  <si>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</si>
  <si>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</si>
  <si>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</si>
  <si>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</si>
  <si>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</si>
  <si>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</si>
  <si>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</si>
  <si>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</si>
  <si>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</si>
  <si>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</si>
  <si>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</si>
  <si>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</si>
  <si>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</si>
  <si>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</si>
  <si>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</si>
  <si>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</si>
  <si>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</si>
  <si>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</si>
  <si>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</si>
  <si>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P14-02</t>
  </si>
  <si>
    <t>P15-01</t>
  </si>
  <si>
    <t>P15-02</t>
  </si>
  <si>
    <t>P15-03</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</si>
  <si>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</si>
  <si>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</si>
  <si>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</si>
  <si>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</si>
  <si>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</si>
  <si>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</si>
  <si>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</si>
  <si>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</si>
  <si>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</si>
  <si>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</si>
  <si>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</si>
  <si>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</si>
  <si>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</si>
  <si>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</si>
  <si>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</si>
  <si>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</si>
  <si>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</si>
  <si>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</si>
  <si>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</si>
  <si>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</si>
  <si>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</si>
  <si>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</si>
  <si>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</si>
  <si>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</si>
  <si>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</si>
  <si>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</si>
  <si>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</si>
  <si>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</si>
  <si>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</si>
  <si>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Contratos de Supervición/Interventoría en proyectos de Infraestructura de Transporte</t>
  </si>
  <si>
    <t>SMMLV finalización del contrato PONDERADO MÓDULO 1</t>
  </si>
  <si>
    <t>SUMATORIA EXPERIENCIA GENERAL
MÓDULO 1</t>
  </si>
  <si>
    <t>EXPERIENCIA MINIMA POR EL LIDER
MÓDULO 1</t>
  </si>
  <si>
    <t>EXPERIENCIA MINIMA POR CONTRATO
MÓDULO 1</t>
  </si>
  <si>
    <t>P18-01</t>
  </si>
  <si>
    <t>P18-02</t>
  </si>
  <si>
    <t>COMPAÑÍA DE PROYECTOS TÉCNICOS CPT S.A.</t>
  </si>
  <si>
    <t>P19-01</t>
  </si>
  <si>
    <t>P21-01</t>
  </si>
  <si>
    <t>P22-01</t>
  </si>
  <si>
    <t>P21-02</t>
  </si>
  <si>
    <t>MAB INGENIERIA DE VALOR S.A.</t>
  </si>
  <si>
    <t>B&amp;C S.A.</t>
  </si>
  <si>
    <t>P25-01</t>
  </si>
  <si>
    <t>P27-01</t>
  </si>
  <si>
    <t>P27-02</t>
  </si>
  <si>
    <t>P27-03</t>
  </si>
  <si>
    <t>P30-02</t>
  </si>
  <si>
    <t>P30-01</t>
  </si>
  <si>
    <t>P33-01</t>
  </si>
  <si>
    <t>P33-02</t>
  </si>
  <si>
    <t>P31-01</t>
  </si>
  <si>
    <t>P31-02</t>
  </si>
  <si>
    <t>PROYECTOS E INTERVENTORIAS LIMITADA</t>
  </si>
  <si>
    <t>P35-01</t>
  </si>
  <si>
    <t>P35-02</t>
  </si>
  <si>
    <t>P36-01</t>
  </si>
  <si>
    <t>P36-02</t>
  </si>
  <si>
    <t>BATEMAN INGENIERIA S.A.</t>
  </si>
  <si>
    <t>P37-01</t>
  </si>
  <si>
    <t>P37-02</t>
  </si>
  <si>
    <t>P42-01</t>
  </si>
  <si>
    <t>P43-01</t>
  </si>
  <si>
    <t>INTERSA S.A.</t>
  </si>
  <si>
    <t>JOYCO S.A.S.</t>
  </si>
  <si>
    <t>P17-01</t>
  </si>
  <si>
    <t>JOSE MANUEL GUARDO POLO</t>
  </si>
  <si>
    <t>GRUPO POSSO S.A.S.</t>
  </si>
  <si>
    <t>ARENAS DE LA HOZ CONSULTORES S.A.S.</t>
  </si>
  <si>
    <t>SILVA CARREÑO Y ASOCIADOS S.A.S.</t>
  </si>
  <si>
    <t>P20-01</t>
  </si>
  <si>
    <t>P20-02</t>
  </si>
  <si>
    <t>P24-01</t>
  </si>
  <si>
    <t>P26-01</t>
  </si>
  <si>
    <t>P23-01</t>
  </si>
  <si>
    <t>PLANES S.A.</t>
  </si>
  <si>
    <t>P28-01</t>
  </si>
  <si>
    <t>P28-02</t>
  </si>
  <si>
    <t>P29-01</t>
  </si>
  <si>
    <t>P29-02</t>
  </si>
  <si>
    <t>P32-01</t>
  </si>
  <si>
    <t>P34-01</t>
  </si>
  <si>
    <t>P38-01</t>
  </si>
  <si>
    <t>P39-01</t>
  </si>
  <si>
    <t>P40-01</t>
  </si>
  <si>
    <t>CONSULTORES TECNICOS Y ECONOMICOS S.A.</t>
  </si>
  <si>
    <t>P41-01</t>
  </si>
  <si>
    <t>P44-01</t>
  </si>
  <si>
    <t>P44-02</t>
  </si>
  <si>
    <t>P45-01</t>
  </si>
  <si>
    <t>P46-01</t>
  </si>
  <si>
    <t>P46-02</t>
  </si>
  <si>
    <t>P47-01</t>
  </si>
  <si>
    <t>EXPERIENCIA DEL LÍDER (SI/NO/NO APLICA)</t>
  </si>
  <si>
    <t>US</t>
  </si>
  <si>
    <t>Segmento 80</t>
  </si>
  <si>
    <t>Segmento 81</t>
  </si>
  <si>
    <t>HÁBIL</t>
  </si>
  <si>
    <t>NO HÁBIL</t>
  </si>
  <si>
    <t>PENDIENTE</t>
  </si>
  <si>
    <t>PYG</t>
  </si>
  <si>
    <t>CRITERIOS DE PONDERACIÓN</t>
  </si>
  <si>
    <t>¿LOS CONTRATOS APORTADOS CUMPLEN TODOS LOS REQUISITOS?</t>
  </si>
  <si>
    <t>1) Contrato de Supervisión o interventoría en proyectos de Infraestructura de Transporte</t>
  </si>
  <si>
    <t>INTERVENTORÍA TÉCNICA, ADMINISTRATIVA, FINANCIERA, JURÍDICA Y SOCIO AMBIENTAL A LA CONSTRUCCIÓN DEL PUENTE PEATONAL "CAMILO TORRES" INCLUIDO ACTIVIDADES PRELIMINARES NECESARIAS PARA LA CONSTRUCCIÓN, EN EL SECTOR DE SOACHA DEL PROYECTO VIAL "BOSA - GRANADA - GIRARDOT"</t>
  </si>
  <si>
    <t>VJ-VGC-CM-008-2016</t>
  </si>
  <si>
    <r>
      <t xml:space="preserve">2) COMO MINIMO uno (1) de los contratos debe ser de Supervisión o interventoría en proyectos de Infraestructura </t>
    </r>
    <r>
      <rPr>
        <b/>
        <u/>
        <sz val="11"/>
        <color theme="0"/>
        <rFont val="Arial"/>
        <family val="2"/>
      </rPr>
      <t xml:space="preserve"> DE TRANSPORTE VIAL</t>
    </r>
  </si>
  <si>
    <t>3) COMO MINIMO uno (1) de los contratos principales,  deberá ser de Supervisión o Interventoría de construcción de puentes vehiculares metálicos y/o peatonales de estructura metálica, celebrado y ejecutado en Colombia y que incluya por lo menos dentro de su objeto y/o alcance la supervisión o interventoría que puede ser técnica y financiera, y/o técnica y social, y/o técnica y ambiental del proyecto.</t>
  </si>
  <si>
    <t>FORM COND 1</t>
  </si>
  <si>
    <t>FORM COND 2</t>
  </si>
  <si>
    <t>FORM COND 3</t>
  </si>
  <si>
    <t>CONCURSO DE MÉRITOS ABIERTO No.VJ-VGC-CM-008-2016</t>
  </si>
  <si>
    <t>P09-02</t>
  </si>
  <si>
    <t>ALCIRA PÁEZ DURÁN</t>
  </si>
  <si>
    <t xml:space="preserve">MIGUEL ALEJANDRO PINZÓN AGUILAR </t>
  </si>
  <si>
    <t>PEDRO JOSÉ CORREDOR BECERRA</t>
  </si>
  <si>
    <t>JORGE WILLIAN CORZO GARCÍA</t>
  </si>
  <si>
    <t>NOBERTO BAYONA ESPITIA</t>
  </si>
  <si>
    <t>CGR SAS</t>
  </si>
  <si>
    <t>INGENIEROS CONSULTORES Y CONSTRUCTORES</t>
  </si>
  <si>
    <t>GEICOL SAS</t>
  </si>
  <si>
    <t>CIC CONSULTORES DE INGENIERIA Y CIMENTACIONES S.A.S.</t>
  </si>
  <si>
    <t>CONSULTEC LTDA</t>
  </si>
  <si>
    <t>SIETE S.A.S.</t>
  </si>
  <si>
    <t>JASEN CONSULTORES S.A.S</t>
  </si>
  <si>
    <t>MEDINA &amp; RIVERA INGENIEROS ASOCIADOS S.A.S</t>
  </si>
  <si>
    <t>CIVILE LTDA</t>
  </si>
  <si>
    <t>2C INGENIEROS S.A.</t>
  </si>
  <si>
    <t>IAAR S.A.S.</t>
  </si>
  <si>
    <t>PROMACO INGENIERIA S.A.S.</t>
  </si>
  <si>
    <t>SIIM S.A.S.</t>
  </si>
  <si>
    <t>P16-01</t>
  </si>
  <si>
    <t>P16-02</t>
  </si>
  <si>
    <t>INGENIERIA DE ESTUDIOS Y ASESORIAS SAS INESAS</t>
  </si>
  <si>
    <t>INGENIERIA DE PROYECTOS S.A.S.</t>
  </si>
  <si>
    <t>MIRS LATINOAMERICA S.A.S.</t>
  </si>
  <si>
    <t>COVIL INGENIERIA S.A.S.</t>
  </si>
  <si>
    <t>3B PROYECTOS S.A.S.</t>
  </si>
  <si>
    <t>LUIS FERNANDO VILLALBA PAYARES</t>
  </si>
  <si>
    <t>CONSTRUCTORA K.P.B.  S.A.S.</t>
  </si>
  <si>
    <t>HUGO ALFREDO POSSO PRADO</t>
  </si>
  <si>
    <t>GNG INGENIERIA S.A.S.</t>
  </si>
  <si>
    <t>CB INGENIEROS SAS</t>
  </si>
  <si>
    <t>DIEGO FONSECA CHAVES</t>
  </si>
  <si>
    <t>LA VIALIDAD LIMITADA</t>
  </si>
  <si>
    <t>MAGDA PUENTES PRIETO</t>
  </si>
  <si>
    <t>SL SENDAS INGENIERIA S.A.S.</t>
  </si>
  <si>
    <t>GILBERTO GALINDO ALVARADO</t>
  </si>
  <si>
    <t>CAYCO SAS</t>
  </si>
  <si>
    <t>GESTION DE PROYECTOS DE INGENIERIA GPI SAS</t>
  </si>
  <si>
    <t>CONSTRUCCIONES CIVILES ESTUDIOS Y PROYECTOS SAS- CONCEP SAS</t>
  </si>
  <si>
    <t>JPS INGENIERIA S.A.</t>
  </si>
  <si>
    <t>ARA INGENIERIA S.A.S.</t>
  </si>
  <si>
    <t>JOSE ALBERTO ROJAS PRIETO</t>
  </si>
  <si>
    <t>JOSE GUSTAVO HIGUITA MIRANDA</t>
  </si>
  <si>
    <t>ANA ISABEL HENDE CARREÑO</t>
  </si>
  <si>
    <t>INFRAESTRUCTURA INTEGRAL S.A.S</t>
  </si>
  <si>
    <t>INFRALAR SAS</t>
  </si>
  <si>
    <t>JORGE ISAAC VELASQUEZ VARGAS</t>
  </si>
  <si>
    <t>RD INGENIEROS CIVILES S.A.S.</t>
  </si>
  <si>
    <t>RODRIGO ORLANDO DIAZ MARTINEZ</t>
  </si>
  <si>
    <t>CELQO SAS</t>
  </si>
  <si>
    <t>INTERDISEÑOS INTERNACIONAL S.A.S.</t>
  </si>
  <si>
    <t>INGENIERIA E HIDROSISTEMAS GRUPO DE CONSULTORIA S.A.</t>
  </si>
  <si>
    <t>IAR PROYECTOS SAS</t>
  </si>
  <si>
    <t>PHI INGENIERIA S.A.S.</t>
  </si>
  <si>
    <t>SIGA INGENIERIA S.A.S.</t>
  </si>
  <si>
    <t>GERMAN ALGIDO GARCIA MOLINA</t>
  </si>
  <si>
    <t>MARTHA EUGENIA GARCIA BETANCUR</t>
  </si>
  <si>
    <t>DESARRROLLO EN INGENIERIA SOCIEDAD ANONIMA (DIN S.A.)</t>
  </si>
  <si>
    <t>CONSORCIO MUISCA PUENTE</t>
  </si>
  <si>
    <t>CONSORCIO CIC - CONSULTEC 2016</t>
  </si>
  <si>
    <t>CONSORCIO PEATONAL</t>
  </si>
  <si>
    <t>CONSORCIO SPI</t>
  </si>
  <si>
    <t>CONSORCIO ÉPSILON SOACHA</t>
  </si>
  <si>
    <t>CONSORCIO MIRS-COVIL PUENTE</t>
  </si>
  <si>
    <t>CONSORCIO VILLALBA K.B.P.   S.A.S.</t>
  </si>
  <si>
    <t>CONSORCIO BBG-2016</t>
  </si>
  <si>
    <t>CONSORCIO INTER-VIAL VAS</t>
  </si>
  <si>
    <t>COSORCIO INTERPUENTES</t>
  </si>
  <si>
    <t>CONSORCIO GALET</t>
  </si>
  <si>
    <t>CONSORCIO CAYCO  - GPI</t>
  </si>
  <si>
    <t>CONSORCIO PUENTES</t>
  </si>
  <si>
    <t>CONSORCIO ARA-JARP</t>
  </si>
  <si>
    <t>CONSORCIO INFRAESTRUCTURA AIH</t>
  </si>
  <si>
    <t>CONSORCIO INF-JIVV</t>
  </si>
  <si>
    <t>CONSORCIO INTERPUENTE</t>
  </si>
  <si>
    <t>CONSORCIO INTERPUENTES 1</t>
  </si>
  <si>
    <t>CONSORCIO INTERPUENTES</t>
  </si>
  <si>
    <t>INTERVENTORIA PARA EL MEJORAMIENTO Y MANTENIMIENTO DE LA CARRETERA LA MANUELA- LA ESTRELLA-LA FELISA, DEPARTAMENTO DE CALDAS</t>
  </si>
  <si>
    <t>INTERVENTORIA TÉCNICA, ADMINISTRATIVA, FINANCIERA Y AMBIENTAL PARA LA REHABILITACIÓN Y MEJORAMIENTO DE LA VÍA PUENTE CAMACHO-GARAGOA-BOYACÁ</t>
  </si>
  <si>
    <t>INTERVENTORIA TÉCNICA, ADMINISTRATIVATIVA, FINANCIERA, LEGAL Y AMBIENTAL AL CONTRATO DE OBRA CUYO OBJETO ES CONSTRUCCIÓN DE PAVIMENTO RÍGIDO DE LAS VÍAS ALTERNAS DEL MUNICIPIO DE PISBA, DEPARTAMENTO DE BOYACÁ</t>
  </si>
  <si>
    <t>INTERVENTORIA DE LAS OBRAS PARA LA TERMINACIÓN DE LA CONSTRUCCIÓN Y MONTAJE DEL PUENTE SOGAMOSO DE LA CARRETERA CRUCE 45 (LA FORTUNA) – BUCARAMANGA, RUTA 6602, DEPARTAMENTO DE SANTANDER</t>
  </si>
  <si>
    <t>INVIAS</t>
  </si>
  <si>
    <t>GOBERNACIÓN DE BOYACÁ</t>
  </si>
  <si>
    <t>MUNICIPIO DE PISBA</t>
  </si>
  <si>
    <t>COLOMBIA</t>
  </si>
  <si>
    <t>2222-2007</t>
  </si>
  <si>
    <t>246-11</t>
  </si>
  <si>
    <t>001-2003</t>
  </si>
  <si>
    <t>P02-03</t>
  </si>
  <si>
    <t>1526-2012</t>
  </si>
  <si>
    <t>INTERVENTORIA DE LA OBRAS DE MEJORAMIENTO Y PAVIMENTACIÓN DE LOS SECTORES K6+300 AL K8+700 Y K12+880 AL K14+700 DE LA CARRETERA CAUASIA-ZARAGOZA</t>
  </si>
  <si>
    <t>INTERVENTORIA TÉCNICA, ADMINISTRATIVA, FINANCIERA, Y AMBIENTAL PARA EL MEJORAMIENTO CORRECTIVO Y PERIODICO DE LA CARRETERA BOGOTA-CHOACHI DESDE EL K2+000 AL K13+000 EN BOGOTA D.C.</t>
  </si>
  <si>
    <t>INTEREVNTORIA TÉCNICA, ADMINISTRATIVA, FINANCIERA Y AMBIENTAL PARA REALIZAR EL SEGUIMIENTO A LOS CONTRATOS DE OBRA CUYO OBJETO ES CONTRATAR EL DISEÑO, CONSTRUCCIÓN, ADECUACIÓN Y OBRAS COMPLEMENTARIAS PARA EL PUENTE FRANCISCO JOSÉ PEÑALOZA SOBRE EL RÍO MAGADALENA EN LA VÍA SUAREZ-ESPINAL DENTRO DEL PROYECTO DE APOYO AL SISTEMA VIAL REGIONAL – PLAN VIAL REGIONAL DEL TOLIMA</t>
  </si>
  <si>
    <t>INTERVENTORIA TÉCNICA, ADMINISTRATIVA Y FINANCIERA PARA REALIZAR EL SEGUIMIENTO AL CONTRATO DE REHABILITACIÓN Y MEJORAMIENTO DE LA VÍA PRADO – DOLORES – ALPUJARRA DEL DEPARTAMENTO DEL TOLIMA MEDIANTE EL SISTEMA DE PRECIOS UNITARIOS FIJOS SIN FÓRMULA DE REAJUSTE</t>
  </si>
  <si>
    <t>IDU</t>
  </si>
  <si>
    <t>GOBERNACIÓN DEL TOLIMA</t>
  </si>
  <si>
    <t>295-2003</t>
  </si>
  <si>
    <t>036-2007</t>
  </si>
  <si>
    <t>0927-2011</t>
  </si>
  <si>
    <t>0906-2011</t>
  </si>
  <si>
    <t>INTERVENTORIA PARA LA REHABILITACIÓN Y CONSERVACIÓN DE LOS PUENTES LA BALSA Y FAJARDO EN LA CARRETERA SAN BERNARDO DEL VIENTO-LORICA-DEPARTAMENTO DE CÓRDOBA</t>
  </si>
  <si>
    <t>INTERVENTORIA PARA LA REHABILITACIÓN Y CONSERVACIÓN DEL PUENTE GÜICHIRAL EN LA CARRETERA CRUCE DE PUERTO RICO-YE DE GRANADA, RUTA 6508 DEPARTAMENTO DEL META</t>
  </si>
  <si>
    <t>INTERVENTORIA PARA LA REHABILITACIÓN Y CONSERVACIÓN DEL PUENTE CHIGORODO DE LA CARRETERA CHIGORODO-DABEIBA, RUTA 6201</t>
  </si>
  <si>
    <t>1349-2014</t>
  </si>
  <si>
    <t>3434-2013</t>
  </si>
  <si>
    <t>INTERVENTORIA PARA EL MEJORAMIENTO Y MANTENIMIENTO DE LA CARRETERA YACOPI-LA PALMA, TRAMO PR 0+0000 AL PR 19+0500 Y DEL PR 21+05000 AL PR 24+05000 EN EL DEPARTAMENTO DE CUNDINAMARCA</t>
  </si>
  <si>
    <t>805-2012</t>
  </si>
  <si>
    <t>3101-2007</t>
  </si>
  <si>
    <t>INTERVENTORIA PARA LA REHABILITACIÓN Y CONSERVACIÓN DEL PUENTE GUAMAL EN LA CARRETERA YE DE GRANADA-VILLAVICENCIO</t>
  </si>
  <si>
    <t>INTERVENTORIA PARA LA CONSTRUCCIÓN DEL PUENTE RÍO CESAR DE LA CARRETERA VALLEDUPAR RÍO CESAR, RUTA 8004ª DEPARTAMENTO DE LA GUAJIRA</t>
  </si>
  <si>
    <t>INTERVENTORIA PARA LA CONSTRUCCIÓN ACCESOS PLACAS Y OBRAS COMPLEMENTARIAS TERMINACIÓN PUENTE PEATONAL, PASO MUNICIPIO DE LA VEGA – CUNDINAMARCA, CARRETERA HONDA- VILLETA-BOGOTA RUTA 5008</t>
  </si>
  <si>
    <t>INTERVENTORIA TÉCNICA, ADMINISTRATIVA, FINANCIERA Y AMBIENTAL PARA LA EVALUACIÓN, REHABILITACIÓN Y/O MANTENIMIENTO DE VÍAS PARA RUTAS ALIMENTADORAS DEL PROYECTO TM</t>
  </si>
  <si>
    <t>1315-2014</t>
  </si>
  <si>
    <t>2373-2013</t>
  </si>
  <si>
    <t>490-2013</t>
  </si>
  <si>
    <t>493-2001</t>
  </si>
  <si>
    <t>INTERVENTORIA TÉCNICA ADMINISTRATIVA, FINANCIERA Y AMBIENTAL PARA LOS PROYECTOS DE MEJORAMIENTO Y MANTENIMIENTO DE LA RED TERCIARIA NACIONAL EN EL DEPARTAMENTO DE BOYACÁ GRUPO2</t>
  </si>
  <si>
    <t>INTEREVENTORIA TÉCNICA, ADMINISTRATIVA, FINANCIERA, LEGAL, SOCIAL, Y AMBIENTAL PARA LA CONSTRUCCIÓN DEL CÓDIGO DE OBRA 130 DEL ACUERDO 180 DE 2005 DE VALORIZACIÓN, CORRESPONDIENTE  A LAS OREJAS NOR-ORIENTAL, SUR OCCIDENTAL, CONECTANTES NOR-ORIENTAL Y SUR-OCCIDENTAL, RETORNO SENTIDO NORTE-NORTE DE LA AVENIDA BOYACÁ Y REFORZAMIENTO ESTRCUTURAL DE LOS PUENTES VEHICULARES EXISTENTES DE LA INTERSECCIÓN DE LA AVENIDA VILLAVICENCIA CON LA AVENIDA BOYACÁ, EN BOGOTA D.C.</t>
  </si>
  <si>
    <t>INTERVENTORIA DE LA OBRA MEJORAMIENTO Y PAVIMENTACIÓN DE LA VÍA SAN MATEO-GUACAMAYAS, SECTOR PR0+PR13 DEPARTAMENTO DE BOYACÁ</t>
  </si>
  <si>
    <t>INTEREVENTORIA TÉCNICA, ADMINISTRATIVA, FINANCIERA, SOCIAL, Y AMBIENTAL PARA LOS ESTUDIOS Y DISEÑOS Y MANTENIMIENTO ESTRCUTURAL EN PUENTES VEHICULARES DE BOGOTA D.C. INCLUYE REEMPLAZO DE BARANDAS, CONSTRUCCIÓN DE BORDILLOS Y DRENAJES REPARACIÓN DE JUNTAS DE DILATACIÓN, TERRAPLENES DE ACCESO Y ELEMENTOS ESTRCUTURALES EN BOGOTA D.C.</t>
  </si>
  <si>
    <t>FONADE</t>
  </si>
  <si>
    <t>050-2009</t>
  </si>
  <si>
    <t>437-2006</t>
  </si>
  <si>
    <t>140-2005</t>
  </si>
  <si>
    <t>DEPARTAMENTO DE BOYACÁ</t>
  </si>
  <si>
    <t xml:space="preserve">
INTERVENTORIA CONTRATOS DE ESTUDIOS, DISEÑO Y CONSTRUCCIÓN DEL VIADUCTO SECTOR ENTRE LA INTERSECCIÓN CALLE 24 CON AVENIDA ORIENTAL-AVENIDA UNIVERSITARIA TUNJA Y ESTUDIOS, DISEÑO Y CONSTRUCCIÓN DE LA AVENIDA UNIVERSITARIA SECTOR ENTRE LA AVENIDA PLIMPICA-VÍA SALIDA A TOCA TUNJA, DEPARTAMENTO DE BOYACÁ
</t>
  </si>
  <si>
    <t>INTERVENTORIA PARA EL MEJORAMIENTO Y  MANTENIMIENTO DE LA CARRETERA PUEBLO NUEVO – BOSCONIA-VALLEDUPAR, SECTOR PR6+0500-PR7+0700, RUTA 80 TRAMO 8003</t>
  </si>
  <si>
    <t>INTERVENTORIA TÉCNICA, AMBIENTAL SOCIAL, ADMINISTRATIVA, FINNACIERA Y LEGAL, DE LOS ESTUDIOS DISEÑOS, Y CONSTRUCCIÓN DE LOS PUENTES PEATONALES EN MANITAS, NUEVA COLOMBIA Y LA TROMPETA DE LA LOCALIDAD DE CIUDAD BOLÍVAR, EN BOGOTÁ D.C.</t>
  </si>
  <si>
    <t>444-2006</t>
  </si>
  <si>
    <t>RTOL-104-2003</t>
  </si>
  <si>
    <t>INTERVENTORIA PARA LA CONSTRUCCIÓN PUENTE PEATONAL INCLUYE DISEÑO EN LA CARRETERA IBAGUE (PUENTE BLANCO) – CRUCE RUTA 45 (ESPINAL), PASO NACIONAL POR CHICORAL, RUTA 40 TRAMO 4004</t>
  </si>
  <si>
    <t>2217-2007</t>
  </si>
  <si>
    <t>059-2009</t>
  </si>
  <si>
    <t>INTERVENTORIA TÉCNICA, ADMINISTRATIVA Y FINANCIERA  PARA LA RECOSTRUCCIÓN PAVIMENTACIÓN Y/O REPAVIMENTACIÓN DE LAS VÍAS INCLUIDAS DENTRO DEL PROGRAMA DE PAVIMENTACIÓN DE INFRAESTRUCTURA VIAL DE INTEGRACIÓN Y DESARROLLO REGIONAL PLAN 2500 PARA LA VÍA PIENDAMO-SILVA PR22+000 AL PR025+000 CON UNA LONGITUD DE 3 KM EN EL DEPARTAMENTO DEL CAUCA</t>
  </si>
  <si>
    <t>INTERVENTORI TÉCNICA, LEGAL, ADMINISTRATIVA, FINANCIERA Y AMBIENTAL A LAS OBRAS DE APOYO AL MEJORAMIENTO DE LA TRANSITABILIDAD DE LAS VÍAS AFECTADAS POR LA OLA INVERNAL DE LA SUBREGIÓN OOCIDENTE CAÑASGORDAS-ABRIAQUI MANGLAR-GIRALDO, LIBORINA-SABANALARGA Y SAN ANTONIO DE PRADO – ALTO EL CHUSCAL</t>
  </si>
  <si>
    <t>INTERVENTORIA AL MEJORAMIENTO Y MANTENIMIENTO DE LA CARRETERA HONDA-RÍO ERMITAÑO RUTA 4510 SECTORES DEL PR0+0000 AL PR20+0000 DEL PR67+0000 AL PR86+0000 Y DEL PR106+0400 AL PR134+0400</t>
  </si>
  <si>
    <t>GOBERNACIÓN DE ANTIOQUIA</t>
  </si>
  <si>
    <t>458-2012</t>
  </si>
  <si>
    <t>2012-SS-20-8129</t>
  </si>
  <si>
    <t>1325-2006</t>
  </si>
  <si>
    <t>197-2004</t>
  </si>
  <si>
    <t>INTERVENTORIA ATENCIÓN  DE LA OBRAS DE EMERGENCIA EN EL PUENTE CUATROBOCAS EN LA VÍA SAN ROQUE-BOSCONIA CÓDIGO 4516 Y EL PUENTE TUCUY EN LA VÍA SAN ROQUE-BOSCONIA CÓDIGO 1901 EN EL DEPARTAMENTO DEL CESAR</t>
  </si>
  <si>
    <t>1173-2011</t>
  </si>
  <si>
    <t>INGENIEROS CONSULTORES Y CONSTRUCTORES ARG SAS</t>
  </si>
  <si>
    <t>INTERVENTOIA TÉCNICA, ADMINISTATIVA, FINANCIERA, SOCIAL, Y AMBIENTAL PARA LA CONSTRUCCIÓN, REHABILITACIÓN Y CONSERVACIÓN DE ACCESOS A BARRIOS Y PAVIMENTOS LOCALES PROGRAMA DE MEJORAMIENTO INTEGRAL DE BARRIOS DE LOCALIDAD DE USME GRUPO 8</t>
  </si>
  <si>
    <t>INTERVENTORIA DE LOS ESTUDIOS Y DISEÑOS, PAVIMENTACIÓN Y/O REPAVIMENTACIÓN DE LAS VÍAS INCLUIDAS DENTRO DEL PROGRAMA DE PAVIMENTACIÓN DE INFRAESTRUCTURA VIAL DE INTEGRACIÓN DE DESARROLLO GRUPO 23  VÍA BUENAVISTA-SIMIJACA CON UNA LONGITUD DE 13.75 KILOMETROS EN EL DEPARTAMENTO DE BOYACÁ</t>
  </si>
  <si>
    <t>INTERVENTORIA TÉCNICA, ADMINSITRATIVA Y DE CONTROL PRESUPUESTAL DEL PROYECTO ATACO-PLANADAS EN EL DEPARTAMENTO DEL TOLIMA</t>
  </si>
  <si>
    <t>INTERVENTORIA PARA EL MEJORAMIENTO Y MANTENIMIENTO DE LA CARRETERA CUCUTA-PUERTO SANTANDER RUTA 55 TRAMO 5507</t>
  </si>
  <si>
    <t>INTERVENTORIA PARA EL MEJORAMIENTO Y MANTENIMIENTO PARA EL MEJORAMIENTO Y MANTENIMIENTO DE LA CARRETERA BUCARAMANGA-CUESTABOBA, SECTOR PR3+4000 – PR37+000 RUTA 66 TRAMO 6603</t>
  </si>
  <si>
    <t>2304-2005</t>
  </si>
  <si>
    <t>1512-2006</t>
  </si>
  <si>
    <t>INTERVENTORIA TÉCNICA, ADMINISTRATIVA, FINANCIERA Y AMBIENTAL PARA EL MEJORAMIENTO DE LA VÍA INIRIDA – HUESITO – PUERTO  CARIBE  MEDIANTE LA CONSTRUCCIÓN DE PUENTES  Y MANTENIEMIENTO DE LA VÍA, DEPARTAMENTO DEL GUAINIA</t>
  </si>
  <si>
    <t>INTERVENTORIA PARA EL MEJORAMIENTO Y MANTENIMIENTO DE LA CARRETERA CHOCONTÁ-GUATEQUE SECTOR K10+100 AL K13+500 RUTA 56 TRAMO 5607</t>
  </si>
  <si>
    <t>INFICALDAS</t>
  </si>
  <si>
    <t>2834-2007</t>
  </si>
  <si>
    <t>INTERVENTORIA TÉCNICA, ADMINISTRATIVA, FINANCIERA Y AMBIENTAL DEL CONTRATO DE OBRA PÚBLICA PARA LA RECONSTRUCCIÓN, PAVIMENTACIÓN Y/O REPAVIMENTACIÓN EN EL TRAMO VIAL SALAMINA – LA MERCED, INCLUIDOS EN EL PROGRAMA DE PAVIMENTACIÓN DE LA GOBERNACIÓN DE CALDAS</t>
  </si>
  <si>
    <t>PV008</t>
  </si>
  <si>
    <t>2418-2007</t>
  </si>
  <si>
    <t>INTERVENTORIA PARA EL MEJORAMIENTO Y MANTENIMIENTO DEL SECTOR PUERTO BELLO-SAN JOSÉ DEL FRAGUA-FLORENCIA RUTA 65 TRAMO 6501 Y 6502</t>
  </si>
  <si>
    <t>INTERVENTORIA MEJORAMIENTO Y MANTENIMIENTO DE LA CARRETERA CHOCONTA-AGUACLARA SCTOR EL SISGA- GUATEQUE-AGUACLARA, 55CN03 Y RUTA 56 TRAMO 5607 Y  5608</t>
  </si>
  <si>
    <t>INTERVENTORIA AL MANTENIMIENTO DE LA CARRETERA SARDINATA – ASTILLEROS – CUCUTA, RUTA 7009 EN JURIDICCIÓN DE NORTE DE SANTANDER</t>
  </si>
  <si>
    <t>1735-2005</t>
  </si>
  <si>
    <t>695-2004</t>
  </si>
  <si>
    <t>037-2003</t>
  </si>
  <si>
    <t>INTERVENTORIA TÉCNICA, AMBIENTAL, Y SOCIAL DE LA CONSTRUCCIÓN DE LA CALZADA IZQUIERDA DE SERVICIO SENTIDO NORTE-SUR, INCLUYE PUENTE A NIVEL SOBRE EL RÍO CALI, OBRAS DE URBANISMO Y DEMÁS OBRAS COMPLEMENTARIAS DE LA CALLE 70, ENTRE AVENIDA 3N Y CARRERA 7</t>
  </si>
  <si>
    <t>INTEREVENTORIA PARA EL MEJORAMIENTO Y MANTENIMIENTO DE LA CARRETERA IBAGUE-ESPINAL  Y CRUCE RUTA 40 – LA TAMBORA, RUTA 40TL05-4004</t>
  </si>
  <si>
    <t>INTERVENTORIA PARA EL MEJORAMIENTO Y MANTENIMIENTO SECTOR MEDIACANOA -  ANSERMANUEVO – LA VIRGINIA RUTA 2302</t>
  </si>
  <si>
    <t>METROCALI S.A.</t>
  </si>
  <si>
    <t>METRO CALI S.A.</t>
  </si>
  <si>
    <t>MC-IT-01-2000</t>
  </si>
  <si>
    <t>2616-2004</t>
  </si>
  <si>
    <t>1684-2004</t>
  </si>
  <si>
    <t>ELSA TORRES ARENALES</t>
  </si>
  <si>
    <t>VALORZACION DEPARTAMENTAL DEL VALLE</t>
  </si>
  <si>
    <t>025 DE 1996</t>
  </si>
  <si>
    <t>INTERVENTORIA OBRA PAVIMENTACION DE LA VIA DARIEN-JIGUALES-PUENTE TIERRA</t>
  </si>
  <si>
    <t>SECRETARIA DE INFRAESTRUCTURA VIAL Y VALORIZACION CALI</t>
  </si>
  <si>
    <t>SIVV-VA-01-99</t>
  </si>
  <si>
    <t>INTERVENTORIA CON CONTROL DE CALIDAD DE LA CONSTRUCCION DE LA AVENIDA CIRCUNVALACION ENTRE EL PARQUE DEL ACUEDUCTO Y LA CARRERA 39 Y DEMAS OBRAS COMPLEMENTARIAS, SECTOR I CARRERA 39 (K0+000 - K02+070)</t>
  </si>
  <si>
    <t>MC-5.4.7.11.09</t>
  </si>
  <si>
    <t>INTERVENTORIA TECNICA, ADMINISTRATIVA, FINANCIERA, SOCIAL Y AMBIENTAL PARA LA REVISION Y AJSUTE DE LOS ESTUDIOS Y DISEÑOS, CONSTRUCCION DEL CORREDOR CENTRO TRONCAL DE AGUABLANCA Y OBRAS COMPLEMENTARIAS DEL SISTEMA INTEGRADO DE TRANSPORTE MASIVO DE PASAJEROS DE SANTIAGO DE CALI</t>
  </si>
  <si>
    <t>GOBERNACION DE SANTANDER</t>
  </si>
  <si>
    <t>1777 DE 2010</t>
  </si>
  <si>
    <t>INTERVENTORIA PARA EL MEJORAMIENTO Y PAVIMENTACION DE LA VIA ENCISO-CARCASI, SECTOR UNO (MUNICIPIO DE ENCISO: 4 KM) SECTOR DOS (MUNICIPIO DE CARACASI: 2,19 KM) DEPARTAMENTO DE SANTANDER</t>
  </si>
  <si>
    <t>096-97</t>
  </si>
  <si>
    <t>INTERVENTORIA TECNICA, OPERATIVA, FINANCIERA Y ADMINSITRATIVA PARA LA CONSTRUCCION DE ACCESOS KE-7 A LOS BARRIOS EL ROSARIO Y LAS PALMERAS</t>
  </si>
  <si>
    <t>MEGABUS S.A.</t>
  </si>
  <si>
    <t>036 DE 2012</t>
  </si>
  <si>
    <t>ASESORIA E INTERVENTORIA TECNICA, ADMINISTRATIVA, Y FINANCIERA PARA LA CONSTRUCCION DEL INTERCAMBIADOR DEL SISTEMA INTEGRADO DE TRANSPORTE MASIVO MEGABUS, CONEXIÓN VIAL CON LA AVNEIDA SIMON BOLIVAR Y LA CALLE 43 Y OBRAS DE URBANISMO EN EL MUNICIPIO DE DOSQUEBRADAS</t>
  </si>
  <si>
    <t>ALCALDIA DE PEREIRA</t>
  </si>
  <si>
    <t xml:space="preserve">INTERVENTORIA TECNICA, ADMINISTRATIVA Y FINANCIERA Y CONTABLE PARA LA CONSTRUCCION VIA CONEXIÓN BARRIO GUAYACANES SECTOR CARDAN BIRMANIA </t>
  </si>
  <si>
    <t>INSTITUTO DE VALORIZACION DE MANIZALES</t>
  </si>
  <si>
    <t>INTERVENTORIA TECNICA DE LA CONSTRUCCION DE UN INTERCAMBIADOR VIAL A DESNIVEL PASEO DE LOS ESTUDIANTES</t>
  </si>
  <si>
    <t>002/007</t>
  </si>
  <si>
    <t>CONSULTORIA PARA LA INTERVENTORIA TECNICA PARA LA CONSTRUCCION DE INTERCAMBIADORES DEL SISTEMA INTEGRADO DE TRANSPORTE MASIVO MEGABUS INTERCAMBIADOR PARQUE DE CUBA</t>
  </si>
  <si>
    <t>007 DE 2005</t>
  </si>
  <si>
    <t>ASESORIA E INTERVENTORIA TECNCIA, ADMINISTRATIVA Y FINANCIERA PARA LA CONSTRUCCION DE DOS TRAMOS DE CORREDOR PARA EL SISTEMA DE TRANSPORTE MASIVO. MEGABUS CARRERA 8 Y 10 Y CALLE 13 EN EL CENTRO DEL MUNICIPIO DE PEREIRA</t>
  </si>
  <si>
    <t>GOBERNACION DE RISARALDA</t>
  </si>
  <si>
    <t>500 DE 1994</t>
  </si>
  <si>
    <t>INTERVENTORIA TECNICA  Y ADMINISTRATIVA PARA LA AMPLIACION DE OBRAS DE DRENAJE Y PAVIMENTACION DE LA VIA QUINCHIA-IRRA</t>
  </si>
  <si>
    <t>4222 DE 2013</t>
  </si>
  <si>
    <t>INTERVENTORIA PARA LA CONSTRUCCION DE SIETE (7) PUENTES PEATONALES EN LAS CARRETERAS BELLO-SANTUARIO Y LA FE-EL RETIRO, RUTAS 6004 Y 56 AN 01, DEPARTAMENTO DE ANTIOQUIA</t>
  </si>
  <si>
    <t>IDEA</t>
  </si>
  <si>
    <t>07411 DE 2011</t>
  </si>
  <si>
    <t>INTERVENTORIA TECNICA, ADMINISTRATIVA, FINANCIERA Y AMBIENTAL AL CONTRATO DE OBRA CONSTRUCCION Y PAVIMENTACION DE LA CARRETERA BADILLO (CESAR) - SAN JUAN DE CESAR (GUAJIRA), SECTOR PR38+250 - PR52+674, RUTA 49</t>
  </si>
  <si>
    <t>712 DE 2015</t>
  </si>
  <si>
    <t>INTERVENTORIA PARA LA CONSTRUCCION DEL PUENTE RIO NEGRO EN LA CARRETERA SANTA CECILIA - ASIA, DEPARTAMENTO DE RISARALDA</t>
  </si>
  <si>
    <t>INTERVENTORIA TECNICA, ADMINISTRATIVA, FINANCIERA Y AMBIENTAL PARA EL PROYECTO DE MEJORAMIENTO DE LA VIA MONDOMO - TRES QUEBRADAS - SAN PEDRO, EN EL DEPARTAMENTO DEL CAUCA</t>
  </si>
  <si>
    <t>929 DE 2006</t>
  </si>
  <si>
    <t>INTERVENTORIA TECNICA ADMINISTRATIVA, FINANCIERA Y AMBIENTAL PARA EL MEJORAMIENTO DE LA VIA SUCRE - MAJAGUAL - GUARANDA - MUNCIPIO DE MAJAGUAL, DEPARTAMENTO DEL SUCRE</t>
  </si>
  <si>
    <t>INTERVENTORIA TECNICA, ADMINISTRATIVA, CONTABLE Y AMBIENTAL PARA LA CONSTRUCCION DE UN PUENTE SOBRE LA QUEBRADA LUCUCHUTA EN LA VEREDA LA OCANDA DEL MUNICIPIO DE PULI, DEPARTAMENTO DE CUNDINAMARCA.</t>
  </si>
  <si>
    <t>INTERVENTORIA TECNICA, ADMINISTRATIVA, FINANCIERA Y AMBIENTAL PARA LOS PROYECTOS DE MEJORAMIENTO Y MANTENIMIENTO DE LA RED TERCIARIA EN EL DEPARTAMENTO DE CALDAS.</t>
  </si>
  <si>
    <t>858 DE 2012</t>
  </si>
  <si>
    <t>INTERVENTORIA PARA EL MEJORAMIENTO Y MANTENIMIENTO DE LA CARRETERA SABANA-COVEÑAS, RUTA 90 EN EL DEPARTAMENTO DE SUCRE</t>
  </si>
  <si>
    <t>172 de 2007</t>
  </si>
  <si>
    <t>INTERVENTORIA TECNICA, ADMINISTRATIVA, LEGAL, FINANCIERA, AMBIENTAL, SOCIAL PARA LA EJECUCION DE LAS OBRAS DE CONSTRUCCION Y TODAS LAS ACTIVIDADES NECESARIAS PARA LA ADECUACION DE LA CALLE 26 (AVENIDA JORGE ELIECER GAITAN) Y DE LA CARRERA 10 (AVENIDA FERNANDO MAZUERA)</t>
  </si>
  <si>
    <t>3606 de 2008</t>
  </si>
  <si>
    <t>INTERVENTORIA PARA EL MEJORAMIENTO Y MANTENIMIENTO DE LAS CARRETERAS MEDIACANOA-ANSERMANUEVO-LA VIRGINIA, CODIGO 2302 Y MIRANDA-RIO DESBARATADO-PRADERA-PALMIRA, CODIGO 3105, MODULO 1</t>
  </si>
  <si>
    <t>001 de 2013</t>
  </si>
  <si>
    <t>INTERVENTORIA TECNICA, ADMINISTRATIVA, FINANCIERA, LEGAL, AMBIENTAL Y SOCIAL PARA LA COMPLEMENTACION DE LOS ESTUDIOS Y DISEÑOS, MANTENIMIENTO, REHABILITACION Y/O RECONSTRUCCION DE LA CALLE 169 B EN EL SECTOR COMPRENDIDO ENTRE EL CANAL DE CORDOBA Y LA AVENIDA BOYACA EN BOGOTA D.C.</t>
  </si>
  <si>
    <t>076 de 2012</t>
  </si>
  <si>
    <t>INTERVENTORIA TECNICA, ADMINISTRATIVA, FINANCIERA, LEGAL, SOCIAL Y AMBIENTAL PARA LA CONSTRUCCION DE LA INFRAESTRUCTURA DEL SISTEMA INTEGRADO DE TRANSPORTE PUBLICO, TRONCALES DEL SISTEMA TRANSMILENIO Y RUTAS AUXILIARES, ALIMENTADORAS, COMPLEMENTARIAS Y ESPECIALES, GRUPO 3: TRONCAL AVENIDA SUBA, COMPRENDIDA ENTRE EL INTERCAMBIADOR DE LA CALLE 80 Y LA AVENIDA CIUDAD DE CALI Y RUTAS AUXILIARES, ALIMENTADORAS, COMPLEMENTARIAS Y ESPECIALES LOCALIDAD DE SUBA, EN BOGOTA D.C.</t>
  </si>
  <si>
    <t>087 de 2008</t>
  </si>
  <si>
    <t>INTERVENTORIA TECNICA, ADMINISTRATIVA, FINANCIERA, LEGAL, SOCIAL Y AMBIENTAL PARA LOS ESTUDIOS, DISEÑOS, CONSTRUCCION Y REHABILITACION DE VIAS LOCALES, PROGRAMA ADOQUINA TU CUADRA, EN VARIAS LOCALIDADES DE BOGOTA D.C. GRUPO 2</t>
  </si>
  <si>
    <t>INTERVNETORIA TECNICA, ADMINISTRATIVA DE CONTROL, FINANCIERA Y AMBIENTAL A LA REVISION Y VALIDACION DE ESTUDIOS Y DISEÑOS, Y A LA CONSTRUCCION DE OBRAS VIALES EN LOS MUNICIPIOS DE AGUADAS-CALDAS, SANTAMARIA-HUILA Y TULUA-VALLE DEL CAUCA</t>
  </si>
  <si>
    <t>INTERVENTORIA TECNICA, ADMINISTRATIVA, SOCIAL, PREDIAL, AMBIENTAL Y DE CONTROL PRESUPUESTAL A LOS ESTUDIOS Y DISEÑOS, GESTION SOCIAL, PREDIAL, AMBIENTAL PARA EL MEJORAMIENTO Y/O CONBSTRUCCION DE LAS VIAS. "GRUPO 1 CARRETERA DE LA SOBERANIA, TRAMO LA LEJIA (NORTE DE SANTANDER - SARAVENA (ARAUCA; EN DESARROLLO DEL PROGRAMA DE CORREDORES ARTERIALES COMPLEMENTARIOS DE COMPETETIVIDAD)</t>
  </si>
  <si>
    <t>GOBERNACION CESAR</t>
  </si>
  <si>
    <t>1350-2009</t>
  </si>
  <si>
    <t>INTERVENTORIA TECNICA, ADMINSITRATIVA, FINANCIERA Y AMBIENTAL PARA LA TERMINACION DE LA PAVIMENTACION DE LAS VIAS SECUNDARIAS Y TERCIARIAS III ETAPA, FASE DEL GRUPO II TRAMO II "VIA TERCIARIA POPA-LA MESA DESDE EL PR10+950 HASTA EL PR14+250, EN EL MUNICIPIO DE VALLEDUPAR, DEPARTAMENTO DEL CESAR"</t>
  </si>
  <si>
    <t>084-2009</t>
  </si>
  <si>
    <t>INTERVENTORIA TECNICA, ADMINISTRATIVA, FINANCIERA, LEGAL, AMBIENTAL Y SOCIAL DEL MANTENIMIENTO CORRECTIVO, RUTINARIO Y PREVENTIVO DE LAS TRONCALES EJE AMBIENTAL AV. JIMENEZ, CALLE 13-AMERICAS, ENTRE EL PARQUE GERMANIA Y EL PORTAL AMERICAS Y LAS TRONCALES NQS ENTRE LA CALLE 92 Y EL LIMITE CON SOACHA Y SUBA ENTRE EL INTERCAMBIADOR DE LA CALLE 80 Y LA AV. CIUDAD DE CALI EN BOGOTA D.C.</t>
  </si>
  <si>
    <t>MUNICIPIO DE SAN ANTERO</t>
  </si>
  <si>
    <t>0756 de 2014</t>
  </si>
  <si>
    <t>INTERVENTORIA A LA REHABILITACION DE VIAS EN LOS CENTROS POBLADOS SAN MARTIN NO. 1 Y URBANIZACION BAJAO MUNICIPIO DE SAN ANTERO DEPARTAMENTO DEL CORDOBA</t>
  </si>
  <si>
    <t>SIVV-VA-21-97</t>
  </si>
  <si>
    <t xml:space="preserve">INTERVENTORIA TECNICA Y FINANCIERA CON CONTROL DE CALIDAD DE LA CONSTRUCCION SEGUNDA CALZADA PRINCIPAL DE LA AUTOPISTA SIMON BOLIVAR A PARTIR DE LA INTERECCION CON LA CRA. 50 CANAL C.V.C. HASTA EL EMPALME DE LA CRA. 100, INCLUYENDO LA CONSTRUCCION DE UN PUENTE VEHICULAR DE 22 M, LOCALIZADO SOBRE EL RIO MELENDEZ A LA ALTURA DE LA CRA. 80 Y EL DISEÑO Y CONSTRUCCION DE CUATRO PUENTES PEATONALES, LA INTERVENTORIA DE LAS OBRAS DE SEÑALIZACION DE LA VIA Y REDES DE ALUMBRADO ELECTRICO Y DEMAS OBRAS COMPLEMENTARIAS </t>
  </si>
  <si>
    <t>688/2000</t>
  </si>
  <si>
    <t>INTERVENTORIA TECNICA, ADMINISTRATIVA Y FINANCIERA Y AMBIENTAL A PRECIO GLOBAL FIJO PARA LOS TRABAJOS DE ESTUDIOS, DISEÑO Y CONSTRUCCION PUENTES PEATONALES FRENTES 1 (TUNJUELITO) Y 2 (KENNDY)</t>
  </si>
  <si>
    <t>EMPRESA DE ACUEDUCTO Y ALCANTARILLADO DE PEREIRA S.A. E.S.P</t>
  </si>
  <si>
    <t>075 DE 1997</t>
  </si>
  <si>
    <t>ASESORIA E INTERVENTORIA CONDUCCION SANTA-LA GIRALDA</t>
  </si>
  <si>
    <t>2735-2007</t>
  </si>
  <si>
    <t>INTERVENTORIA TECNICA, ADMINISTRATIVA, FINANCIERA Y AMBIENTAL PARA LA CONSTRUCCION DE PUENTES DE PROGRAMA DE AUDIENCIAS PUBLICAS, EN LOS DEPARTAMENTOS DE VICHADA Y GUAINIA, MODULO NO. 2 MEJORAMIENTO DE LA VIA PUERTO CARREÑO - CASUARITO PUERTO NARIÑO MEDIANTE LA TERMINACION DEL PUENTE BITA, MUNICIPIO DE PUERTO CARREÑO, DEPARTAMENTO DEL VICHADA</t>
  </si>
  <si>
    <t>UNIVERSIDAD DEL CAUCA</t>
  </si>
  <si>
    <t>2.3-31/022</t>
  </si>
  <si>
    <t>INTERVENTORIA TECNICA, ADMINISTRATIVA Y FINANCIERA PARA EL MEJORAMIENTO Y MANTENIMIENTO DE LA VIA SALAZAR - ARBOLEDAS, MUNICIPIO DE ARBOLEDAS, DEPARTAMENTO DE NORTE DE SANTANDER</t>
  </si>
  <si>
    <t>GOBERNACION DE BOYACA</t>
  </si>
  <si>
    <t>000714 DE 2011</t>
  </si>
  <si>
    <t xml:space="preserve">INTERVENTORIA TECNICA, ADMINISTRATIVA Y FINANCIERA PARA LA CONSTRUCCION GLORIETA EN LA INTERSECCION VIAL ENTRE LA AVENIDA OLIMPICA Y LA AVENIDA UNIVERSITARIA DE TUNJA - DEPARTAMENTO DE BOYACA </t>
  </si>
  <si>
    <t>INTERVENTORIA TECNICA, ADMINISTRATIVA, CONTABLE Y AMBIENTAL PARA LOS PROYECTOS DE LA RED VIAL TERCIARIA: GRUPOS 1-DEPARTAMENTO DE ATLANTICO, BOLIVAR, CESAR, GUAJIRA Y MAGDALENA</t>
  </si>
  <si>
    <t>943 DE 2013</t>
  </si>
  <si>
    <t>INTERVENTORIA TECNICA, ADMINISTRATIVO, LEGAL, FINANCIERA, SOCIAL, AMBIENAL Y SISO PARA LAS ACTIVIDADES PRELIMINARES Y DE LA CONSTRUCCION DEL PUENTE PEATONAL UBICADO EN LA AUTOPISTA NORTE CON CALLE 192 Y DEMAS OBRAS COMPLEMENTARIAS REQUERIDAS PARA SU FUNCIONAMIENTO EN BOGOTA. D.C.</t>
  </si>
  <si>
    <t>ANI</t>
  </si>
  <si>
    <t>283 DE 2010</t>
  </si>
  <si>
    <t>INTERVENTORIA INTEGRAL DEL CONTRATO DE CONCESION, QUE INCLUYE PERO NO SE LIMITA A LA INTERVENTORIA TECNICA, FINANCIERA, CONTABLE, JURIDICA, MEDIO-AMBIENTAL, SOCIO-PREDIAL, ADMINISTRATIVA, DE SEGUROS, OPERATIVA Y DE MANTENIMIENTO DEL CONTRATO DE CONCESION, EL CUAL HACE PARTE DEL PROYECTO VIAL RUTA DEL SOL Y QUE CORRESPONDE AL SECTOR 1 COMPRENDIDO ENTRE TOBIAGRANDEVILLETA - EL KORAN</t>
  </si>
  <si>
    <t>CONCESIONARIO CABG</t>
  </si>
  <si>
    <t>CABG-0012-11</t>
  </si>
  <si>
    <t>INTERVENTORIA TECNICA INTEGRAL DE LAS ACTIVIDADES EJECUTADAS DIRECTAMENTE O MEDIANTE SUBCONTRATOS POR EL CABG, REFERENTES AL DISEÑO, CONSTRUCCION, MANTENIMIENT, OPERACIÓN Y GESTION AMBIENTAL ENCAMINADAS AL CUMPLIMIENTO DEL CONTRATO DE CONCESION</t>
  </si>
  <si>
    <t>INTERVENTORIA TECNICA, ADMINISTRATIVA DE CONTROL, FINANCIERA Y AMBIENTAL A LA REVISION Y VALIDACION DE ESTUDIOS Y DISEÑOS, Y A LA CONSTRUCCION DE OBRAS VIALES EN LOS MUNICIPIOS DE AGUADAS-CALDAS, SANTAMARIA-HUILA Y TULUA-VALLE DEL CAUCA</t>
  </si>
  <si>
    <t>ALCALDIA DE SAN JOSE DE CUCUTA</t>
  </si>
  <si>
    <t>981-2006</t>
  </si>
  <si>
    <t>INTERVENTORIA TECNICA Y ADMNISTRATIVA DE LA  CONSTRUCCION DE LA INTERSECCION  DIAGONAL SANTANDER - CANAL BOGOTA. MEGAPROYECTO DE INTERES PUBLICO. EN EL MUNICIPIO DE SAN J DE CUCUTA.</t>
  </si>
  <si>
    <t>INSTITUTO DE DESARROLLO URBANO - IDU</t>
  </si>
  <si>
    <t>IDU - 077-2005</t>
  </si>
  <si>
    <t>INTERVENTORIA TECNICA,ADMINISTRATIVA,FINANCIERA Y AMBIENTAL PARA DOAGNOSTICO,MANTENIMIENTO RUTINARIO Y PERIODICO DE LA MALLA VIAL ARTERIAL PRINCIPAL Y MALLA VIAL COMPLEMENTARIA,CONFORMADA POR DISTRITOS DE MATENIMIENTOS 9 Y 10  DELA FASE 3. CORREDORES VIALES SEGMENTADOS EN BOGOTA  GRUPO 1.</t>
  </si>
  <si>
    <t>INSTITUTO NACIONAL DE VIAS -INVIAS</t>
  </si>
  <si>
    <t>3452 DE 2005</t>
  </si>
  <si>
    <t>INTERVENTORIA DE LOS ESTUDIOS Y DISEÑOS, PAVIMENTACION Y/O REPAVIMENTACION DE LAS VIAS INCLUIDAS DENTRO DEL PROGRAMA DE PAVIMENTACION DE INFRAESTRUCTURA VIAL DE INTEGRACION Y DESARROLLO GRUPO 76 VIA LA BELLEZA- JESUS MARIA CON UNA LON DE 12.5 KM EN EL DPTO DE SANTANDER.</t>
  </si>
  <si>
    <t xml:space="preserve">INSTITUTO NACIONAL DE VIAS - INVIAS </t>
  </si>
  <si>
    <t>1852 DE 2005</t>
  </si>
  <si>
    <t xml:space="preserve">INTERVENTORIA DE LOS ESTUDIOS Y DISEÑOS,PAVIMENTACION Y/O REPAVIMENTACION DE VIAS INCLUIDAS DENTRO DEL PROGRAMA  DE PAVIMENTACION DE INFRAESTRUCTURA VIAL DE INTEGRACION Y DESARROLLO GRUPO 17 VIA CRUCERO - AQUITANIA  CON UNA LON DE 2 KM VIA SOGAMOSO- FIRAVITOVA - IZA CON UNA LON 15.2 KM EN EL DPTO DE BOYACA. </t>
  </si>
  <si>
    <t>2185-2005</t>
  </si>
  <si>
    <t>INTERVENTORIA DE LOS ESTUDIOS Y DISEÑOS,PAVIMENTACION Y/O REPAVIMENTACION DE VIAS INCLUIDAS DENTRO DEL PROGRAMA  DE PAVIMENTACION DE INFRAESTRUCTURA VIAL DE INTEGRACION Y DESARROLLO GRUPO 50  VIA INIRIDA - CAÑO VITRINA ,   CON UNA LON DE 14 KM  EN EL DPTO DE GUAINIA</t>
  </si>
  <si>
    <t>586 -1999</t>
  </si>
  <si>
    <t>INETRERVENTORIA TECNICA,ADMINISTRATIVA Y FINANCIERA A PRECIO GLOBAL FIJO,PARA LAS OBRAS DE RECUPERACION,MANTENIMIENTO,REHABILITACION Y/O CONSTRUCCION DE VIAS EN LAS LOCALIDADES DE ENGATIVA Y SUBA EN SANTAFE DE BTA D.C</t>
  </si>
  <si>
    <t>1329 DE 2005</t>
  </si>
  <si>
    <t>INTERVENTORIA PARA EL MEJORAMIENTO Y MANTENIMIENTO DE LA CARRETERA HONDA- RIO ERMITAÑO , RUTA 4510 SECTORES….. Y SECTOR RIO ERMITAÑO - SAN ALBERTO RUTA 45 TRAMOS 4511 Y 4513.</t>
  </si>
  <si>
    <t>INSTITUTO DE FINANCIAMIENTO ,PROMOCION Y DESARROLLO DE CALDAS - INFICALDAS</t>
  </si>
  <si>
    <t>PV-20-2010</t>
  </si>
  <si>
    <t>INTERVENTORIA TECNICA ,ADMINISTRATIVA ,FINANCIERA Y AMBIENTAL DEL CONTRATO PARA LA RECONSTRUCCION ,PAVIMENTACION  Y /O  REPAVIMENTACION ,EN EL TRAMO  VIAL MANIZALES NEIRA</t>
  </si>
  <si>
    <t>IDU-191-2006</t>
  </si>
  <si>
    <t>INTERVENTORIA TECNICA ADMINISTRATIVA ,FINANCIERA,AMBIENTAL Y SOCIAL PARA LA REHABILITACION DE LOS TRAMOS ROJOS DE LAS VIAS DE LA MALLA VIAL ARTERIAL PRINCIPAL Y COMPLEMENTARIA CORRESPONDIENTE AL GRUPO 3 EN BOGOTA D.C</t>
  </si>
  <si>
    <t>834-2012</t>
  </si>
  <si>
    <t>INTERVENTORIA PARA EL MEJORAMIENTO Y MANTENIMIENTO DE LA VIA CAUCASIA - PLANETA RICA (RUTA 2513) - LA YE (RUTA 2514) EN EL DPTO DE CORDOBA.</t>
  </si>
  <si>
    <t>IDU-005-2011</t>
  </si>
  <si>
    <t xml:space="preserve">INTERVENTORIA TECNICA,ADMINISTRATIVA ,FINANCIERA,LEGAL,SOCIAL Y AMBIENTAL DELA CONSTRUCCION PARA LA AMPLIACION DE LA ESTACION ALCALA  DEL SISTEMA TRANSMILENIO UBICADA A LA ALTURA DE LA AUTOPISTA NORTE CON CALLE  134 EN BOGOTA D.C </t>
  </si>
  <si>
    <t>MATRIZ</t>
  </si>
  <si>
    <t>2414-2005</t>
  </si>
  <si>
    <t>INTERVENTORIA DE LOS ESTUDIOS Y DISEÑOS,PAVIMENTACION Y/O REPAVIMENTACION DE VIAS INCLUIDAS DENTRO DEL PROGRAMA  DE PAVIMENTACION DE INFRAESTRUCTURA VIAL DE INTEGRACION Y DESARROLLO GRUPO 56 TRAMO 1  VIA CRUCE PALERMO  - YAGUARA  CON UNA LON DE 23,64 KM TRAMO 2  VIA PALERMO - SANTAMARIA CON UNA LON 6,55 KM EN EL DPTO DEL HUILA.</t>
  </si>
  <si>
    <t>2419 -2005</t>
  </si>
  <si>
    <t>INTERVENTORIA DE LOS ESTUDIOS Y DISEÑOS,PAVIMENTACION Y/O REPAVIMENTACION DE VIAS INCLUIDAS DENTRO DEL PROGRAMA  DE PAVIMENTACION DE INFRAESTRUCTURA VIAL DE INTEGRACION Y DESARROLLO GRUPO 02 TRAMO 1  VIA ALTO DE DOLORES   -  MACEO  CON UNA LON DE 7,70 KM TRAMO 2  VIA SAN JORGE  - SAN ROQUE  CON UNA LON 11,30  KM TRAMO 3 VIA VEGACHI - EL TIGRE -SANTA ISABEL CON UNA LONG 6,97 KM  EN EL DPTO DEL ANTIOQUIA</t>
  </si>
  <si>
    <t>004-2013</t>
  </si>
  <si>
    <t>INTERVENTORIA TECNICA,ADMINISTRATIVA,FINANCIERA,SOCIAL ,AMBIENTAL  Y SISO PARA LA CONSTRUCCION DE LAS OBRAS DE LA CALZADA OCCIDENTAL DEL PAR VIAL DE LA AVENIDA GONZALO ARIZA ENTRE LA CALLE 72 Y SU EMPALME CON LA CARRERRA 111 C  EN BOGOTA D.C</t>
  </si>
  <si>
    <t>IDU-081-2009</t>
  </si>
  <si>
    <t>INTERVENTORIA TECNICA,ADMINISTRATIVA,FINANCIERA,LEGAL,AMBIENTAL Y SOCIAL DE MANTENIMIENTO CORRECTIVO,RUTINARIO Y PREBENTIVO DE LAS TRONCALES AUTOPISTA NORTE ENTRE LOS HEROES Y LA CALLE 183 Y AVENIDA CARACAS ENTRE LA CALLE 80 Y EL PORTAL DE USME 1 Y EL RAMAL TUNAL ENTRE LA AVENIDA CARACAS Y EL PORTAL TUNAL EN BOGOTA D.C ADICIONAL No1 AMPLIACION AUTOPISTA NORTE ENTRE CALLE 180 A 192 Y CONSTRUCCION DE LAS OBRAS COMPLEMENTARIAS DEL PUENTE NORTE DE LA CLL 183 (FUTURA AVE SAN ANTONIO ) POR AUTOPISTA NORTE Y DE LA CALLE 183 ........</t>
  </si>
  <si>
    <t>622-2012</t>
  </si>
  <si>
    <t>INTERVENTORIA INTEGRAL QUE INCLUYE PERO NO SE LIMITA A LA INTERVENTORIA TECNICA,FINANCIERA,ADMINISTRATIVA,JURIDICA,GESTION SOCIAL,PREDIAL Y AMBIENTAL PARA EL MEJORAMIENTO DEL PROYECTO CORREDOR HONDA MANIZALES FASE 2 EN EL PROGRAMA DE CORREDORES PRIORITARIOS PARA LA PROSPERIDAD .</t>
  </si>
  <si>
    <t>623-2012</t>
  </si>
  <si>
    <t>INTERVENTORIA INTEGRAL QUE INCLUYE PERO NO SE LIMITA A LA INTERVENTORIA TECNICA,FINANCIERA,ADMINISTRATIVA,JURIDICA,GESTION SOCIAL,PREDIAL Y AMBIENTAL PARA EL MEJORAMIENTO DEL PROYECTO TRANSVERSAL DEL CUSIANA FASE 2 EN EL PROGRAMA DE CORREDORES PRIORITARIOS PARA LA PROSPERIDAD.</t>
  </si>
  <si>
    <t>DPTO DE CUNDINAMARCA-INSTITUTO DE INFRAESTRUCTURA Y CONCESIONES DE CUNDINAMARCA</t>
  </si>
  <si>
    <t>SOP-V-259-2007</t>
  </si>
  <si>
    <t>INTERVENTORIA TECNICA,SOCIO AMBIETAL ADMINITRATIVA Y FINANCIERA PARA LOS PROYECTOS : MANTENIMIENTO,REJABILITACION DE PUENTES Y ESTRUCTURAS EN LAS VIAS SECUNDARIAS  Y TERCERIAS DEL DPTO DE CUNDINAMARCA( PUENTE SOBRE EL RIO HUMEA,MPIO DE MEDINA) DIAGNOSTICO,ESTUDIOS,DISEÑOS,CONSTRUCCION DE OBRAS DE DRENAJE,PUENTES PEATONALES Y VEHICULARES URBANOS, DE LA RED TERCIARIA Y SECUNDARIA DEL DPTO DE CUNMARCA DE LOS SIGUEINTES PUENTES: PUENTE SOBRE EL RIO GAZAUNTA VIA MEDINA-SAN PEDRO DE JUGUA,MPIO DE MEDINA, PUENTE ESMERALDA SOBRE EL RIO NEGRO,.......MPIO DE PACHO....PUENTE SOBRE EL RIO NEGRO EN EL MPIO DE GUAYABETAL.</t>
  </si>
  <si>
    <t>GOBERNACION DEL CESAR</t>
  </si>
  <si>
    <t>006-2009</t>
  </si>
  <si>
    <t>INTERVENTORIA PARA LA REHABILITACION Y PAVIMENTACION DE LA VIA EL BURRO TAMALAMEQUE DEL K0+000 AL K17+000 EN EL DPTO DEL CESAR.</t>
  </si>
  <si>
    <t>EJECUCION</t>
  </si>
  <si>
    <t>INSTITUTO NACIONAL DE VIAS - INVIAS</t>
  </si>
  <si>
    <t>2000 DE 2005</t>
  </si>
  <si>
    <t>INTERVENTORIA DE LOS ESTUDIOS Y DISEÑOS,PAVIMENTACION Y/O REPAVIMENTACION DE LAS VIAS INCLUIDAS DESDE EL PROGRAMA DE PAVIMENTACION  DE INFRAESTRUCTURA VIAL DE INTEGRACION Y DESARROLLO GRUPO 26 VIA SANTIAGO -BERRIO- PERALES…</t>
  </si>
  <si>
    <t>2003 DE 2005</t>
  </si>
  <si>
    <t>INTERVENTORIA DE LOS ESTUDIOS Y DISEÑOS,PAVIMENTACION Y/O REPAVIMENTACION DE LAS VIAS INCLUIDAS DESDE EL PROGRAMA DE PAVIMENTACION  DE INFRAESTRUCTURA VIAL DE INTEGRACION Y DESARROLLO GRUPO 55….</t>
  </si>
  <si>
    <t>025 - 2009</t>
  </si>
  <si>
    <t>INTERVENTORIA PARA LA RECONSTRUCCION,PAVIMENTACION Y/O REPAVIMENTACION DE 6 KM EN LA VIA NEIRA- ARANZAZU,SECTOR TAREAS -ARANZAZU EN EL MPIO DE ARANZAZU,INCLUIDOS EN EL PROGRAMA DE PAVIMENTACION DE LA GOBERNACION DE CALDAS.</t>
  </si>
  <si>
    <t>AGENCIA NACIONAL DE INFRAESTRUCTURA -ANI</t>
  </si>
  <si>
    <t>201-2015</t>
  </si>
  <si>
    <t>INTERVENTORIA TECNICA,ADMINISTRATIVA,FINANCIERA,JURIDICA,AMBIENTAL Y SOCIAL A LOS CONTRATOS DE CONCESION PORTUARIA No 010DE 1994. 001DE 2007,021 DE 1997 Y 001 DE 2009 SUSCRITOS ENTRE LA NACION…….. Y SOCIEDAD PORTUARIA DE LA PENINSULA S.A</t>
  </si>
  <si>
    <t>26/0572015</t>
  </si>
  <si>
    <t>IDU-069 DE 2009</t>
  </si>
  <si>
    <t>INTERVENTORIA TECNICA,ADMINISTRATIVA ,FINANCIERA,LEGAL,SOCIAL Y AMBIENTAL PARA LA  CONSTRUCCION  DEL PUENTE PEATONAL AVENIDA BOYACA POR LA CALLE 21 (CORRESPONDIENTES A LOS PROYECTOS CODIGOS DE OBRA 318 Y 317 DEL ACUERDO 180 DE VALORIZACION ) EN BOGOTA  D.C</t>
  </si>
  <si>
    <t>SEA-C-MVVC-089 DE 2004</t>
  </si>
  <si>
    <t>INTERVENTORIA TECNICA,FINANCIERA Y OPERATIVA EN LA ETAPA CONSTRUCCION DEL CONTRATO DE CONCESION No 005 DE 1999,MALLA VIAL DEL VALE DEL CAUCA  YCAUCA DE IGUAL MANERA DEBERA EFECTUAR LA INTERVENTORIA DE LAS ACTIVIDADES QUE SE REALICEN DURANTE LAS ETAPAS DE OPERACION DE LOS TRAMOS QUE SE DESARROLLEN DUARNTE LA VIGENCIA DEL CONTRATO.</t>
  </si>
  <si>
    <t>042 DE 2004</t>
  </si>
  <si>
    <t>EL INTERVENTOR SE OBLIGA A EJECUTAR PARA EL INSTITUTO LA INTERVENTORIA TECNICA,FINANCIERA Y OPERATIVA EN LA ETAPA DE OPERACIÓN  DEL CONTRATO DE CONCESION No 0937 DE 1995 SANTAFE DE BOGOTA (FONTIBON)- FACATATIVA  - LOS ALPES. DE IGUAL MANERA DEBERA EFECTUAR LA INTERVENTORIA  DE LAS ACTIIVDADES DE MTO QUE SE DESARROLLEN ...... CONTRATO.</t>
  </si>
  <si>
    <t>IDU-001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</si>
  <si>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</si>
  <si>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2569 DE 2007</t>
  </si>
  <si>
    <t>INTERVENTORIA PARA EL DISEÑO Y CONSTRUCCION DE UN (1) PUENTE PEATONAL EN LA DON JUANA DE LA CARRETERA PRESIDENTE -PAMPLONA - CUCUTA , RUTA 5505.</t>
  </si>
  <si>
    <t xml:space="preserve">GOBERNACION DEL META </t>
  </si>
  <si>
    <t>062-2007</t>
  </si>
  <si>
    <t>INTERVENTORIA TECNICA ADMINISTRATIVA Y FINANCIERA PARA LA CONSTRUCCION DEL PUENTE METALICO VEHICULAR  Y ACCESOS SOBRE CAÑO PARRADO SECTOR MESETAS - GALAN. EN EL MUNICIPIO DE VILLAVICENCIO META.</t>
  </si>
  <si>
    <t>1958 DE 2005</t>
  </si>
  <si>
    <t xml:space="preserve">INTERVENTORIA DE LOS ESTUDIOS Y DISEÑOS,PAVIMENTACION Y/O REPAVIMENTACION DE VIAS INCLUIDAS DENTRO DEL PROGRAMA DE PAVIMENTACION DE INFRAESTRUCTURA VIAL DE INTERGRACION Y DESARROLLO GRUPO 77 VIA LA PAZ - CHIPATA CON UNA LON 9.4 KM EN EL DPTO SANTANDER </t>
  </si>
  <si>
    <t>1853 -2005</t>
  </si>
  <si>
    <t>INTERVENTORIA DE LOS ESTUDIOS Y DISEÑOS,PAVIMENTACION Y/O REPAVIMENTACION DE VIAS INCLUIDAS DENTRO DEL PROGRAMA  DE PAVIMENTACION DE INFRAESTRUCTURA VIAL DE INTEGRACION Y DESARROLLO GRUPO 66 VIA GUACHUCAL - EL ESPINO CON UNA LON 6.98 KM  VIA SAMANIEGO - TUQUERRES CON UNA LOG 2.74 KM  VIA CHILES - CUMBAL  CO UNA LON 7 KM EN EL DPTO DE NARIÑO.</t>
  </si>
  <si>
    <t>INSTITUTO NACIONAL DE VIAS - INVIAS - CAMINOS VECINALES</t>
  </si>
  <si>
    <t>11-0869-0-2002</t>
  </si>
  <si>
    <t>INTERVENTORIA TECNICA,ADMINISTRATIVA Y AMBIENTAL,PARA  EL DISEÑO Y CONSTRUCCION PUENTE PINZON,SOBRE EL RIO CHICAMOCHA EN LA VIA SOATA-BOAVITA, MUNICIPIO DE SOATA Y BOAVITA DPTO DE BOYACA.</t>
  </si>
  <si>
    <t>1931-2004</t>
  </si>
  <si>
    <t>INTERVENTORIA PARA EL MEJORAMIENTO Y MANTENIMIENTO INTEGRAL DE LA RUTA IBAGUE - MARIQUITA Y FRESNO- HONDA DEL CORREDOR VIAL DEL CENTRO (INCLUIDO EL MANTENIMIENTO RUTINARIO….) RUTA 43 TRAMO 4305 Y RUTA 50 TRAMO 5007 DESDE EL PR….. HASTA …</t>
  </si>
  <si>
    <t>1333 -2005</t>
  </si>
  <si>
    <t>INTERVENTORIA TECNICA ,ADMINISTRATIVA ,FINANCIERA Y AMBIENTAL PARA LA CONSTRUCCION PUENTE VEHICULAR DEL PRIMER  BAHO VIA PAILITAS - BARRO BLANCO,MUNICIPIO DE PAILITAS DPTO DEL CESAR.</t>
  </si>
  <si>
    <t>1671-2006</t>
  </si>
  <si>
    <t>INTERVENTORIA TECNICA,ADMINISTRATIVA,FINANCIERA Y AMBIENTAL PARA MEJORAMIENTO DE LA VIA  Y - CONDAGUA-YUNGILLO,MEDIANTE LA CONSTRUCCION  DEL PUENTE  SOBRE EL RIO TILINGUARA,MUNICIPIO  DEMOCOA  DPTO DEL PUTUMAYO.</t>
  </si>
  <si>
    <t>2561-2005</t>
  </si>
  <si>
    <t>INTERVENTORIA TECNICA,ADMINISTRATIVA,FIANCIERA Y AMBEINTAL PARA EL MEJORAMIENTO DE LA RED TERCIARIA NACIONAL DEL DEPARTAMENTO DE BOYACA EN LA SIGUIENTES VIAS :  1. CARRETERA TOCA - VEREDA TUANECA 2.VIA CARRETERA HOTAL - LA CHAPA MUNICIPIO DE SIACHOQUE 3.......10. VIA CARRETERA SIGUIQUE- GUAYABAL MUNICIPIO DE SUTATENZA DPTO DE BOYACA.</t>
  </si>
  <si>
    <t>2561 -2005</t>
  </si>
  <si>
    <t>INTERVENTORIA PARA LA CONSTRUCCION DEL PUENTE PEATONAL EN EL PR68+0710 DE LA CARRETERA LA PINTADA- MEDELLIN,RUTA 2509,PASO POR ITAGUI.</t>
  </si>
  <si>
    <t>IDU-078-2008</t>
  </si>
  <si>
    <t>INTERVENTORIA TECNICA,ADMINISTRATIVA ,FINANCIERA,SOCIAL Y AMBIENTAL PARA LA CONSTRUCCION DEL PUENTE PEATONAL LOCALIZADO EN LA AVENIDA CENTENARIO POR CARRERA 78G Y OBRAS COMPLEMENTARIAS EN BOGOTA D.C</t>
  </si>
  <si>
    <t>ICCU-050-2015</t>
  </si>
  <si>
    <t>REALIZAR LA INTERVENTORIA TECNICA,ADMINISTRATIVA,FINANCIERA Y LEGAL PARA DIAGNOSTICOS,ESTUDIOS,DISEÑOS Y ATENCION Y PREVENCION A EMERGENCIAS VIALES Y DE PUENTES EN EL DPTO DE CUNDINAMARCA.</t>
  </si>
  <si>
    <t>INSTITUTO NACIONAL DE VÍAS - INVÍAS</t>
  </si>
  <si>
    <t>1569 DE 2009</t>
  </si>
  <si>
    <t>INTERVENTORÍA TÉCNICA, LEGAL, FINANCIERA, ADMINISTRATIVA, AMBIENTAL, PREDIAL Y SOCIAL DEL PROYECTO "ESTUDIOS Y DISEÑOS, GESTIÓN SOCIAL, PREDIAL, AMBIENTAL Y MEJORAMIENTO DEL PROYECTO CORREDOR DEL SUR Y MARGINAL DE LA SELVA".</t>
  </si>
  <si>
    <t>034/96</t>
  </si>
  <si>
    <t xml:space="preserve">INTERVENTORÍA TÉCNICA Y ADMINISTRATIVA PARA LA CONSTRUCCIÓN DE LAS VÍAS DE ACCESO A BARRIOS EN LA LICALIDAD DE USE, ASÍ: ACCESO UE-3 (BARRIOS EL VIRREY Y LOS COMUNEROS), ACCESO UE-5 (BARRIOS ALFONSO LÓPEZ, LA REFORMA, LA ALBORADA Y EL PROGRESO), ACCESO UE-6 (BARRIOS SERRANÍAS, LORENZO ALCANTUZ Y ANTONIO JOSÉ DE SUCRE) Y ACCESO UE-8 (BARRIOS EL DANUBIO Y LA FISCALÍA) EN BOGOTÁ D.C. </t>
  </si>
  <si>
    <t>INSTITUTO NACIONAL DE CONCESIONES - INCO</t>
  </si>
  <si>
    <t>SGC 012 2008</t>
  </si>
  <si>
    <t>INTERVENTORÍA TÉCNICA, FINANCIERA, OPERATIVA, PREDIAL, SOCIO-AMBIENTAL Y LEGAL DEL PROYECTO DE CONCESIÓN VIAL No. 503 DE 1994 "CARTAGENA - BARRANQUILLA".</t>
  </si>
  <si>
    <t>315 DE 1999</t>
  </si>
  <si>
    <t>INTERVENTORÍA TÉCNICA Y ADMINISTRATIVA PARA EL CONTRATO DE CONSTRUCCIÓN, A PRECIO GLOBAL FIJO SIN REAJUSTES DE LA CARRERA 39 ENTRE AVENIDA DE LOS COMUNEROS Y CALLE 13, EN BOGOTÁ D.C.</t>
  </si>
  <si>
    <t>W</t>
  </si>
  <si>
    <t>67 DE 2009</t>
  </si>
  <si>
    <t>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</si>
  <si>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IDU-075-2009</t>
  </si>
  <si>
    <t>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t>
  </si>
  <si>
    <t>ALCALDÍA LOCAL DE SUBA</t>
  </si>
  <si>
    <t>116 DE 2011</t>
  </si>
  <si>
    <t>INTERVENTORÍA DE SEGUIMIENTO TÉCNICO, ADMINISTRATIVA, LEGAL SOCIAL Y AMBIENTAL QUE REALICE EL SEGUIMIENTO SOBRE EL CONTRATO 070 DEL 2011 VÍAS URBANAS Y EL CONTRATO DE LOS ESTUDIOS Y CONSTRUCCIÓN DEL PONTÓN UBICADO EN LA CALLE 163B CON CARRERA 54 SOBRE EL CANAL CÓRDOBA.</t>
  </si>
  <si>
    <t>033 DE 2012</t>
  </si>
  <si>
    <t>INTERVENTORÍA TÉCNICA, ADMINISTRATIVA, FINANCIERA, LEGAL, SOCIAL Y AMBIENTAL A LA EJECUCIÓN DEL MEJORAMIENTO INTEGRAL DE LA MALLA VIAL INTERMEDIA Y LOCAL DE LA LOCALIDAD DE SUBA.</t>
  </si>
  <si>
    <t>SGC-C-VPLC-73 DE 2004</t>
  </si>
  <si>
    <t>INTERVENTORÍA TÉCNICA, FINANCIERA Y OPERATIVA EN LA ETAPA DE OPERACIÓN DEL CONTRATO DE CONCESIÓN No. 0446 DE 1994, PROYECTO VIAL VILLAVICENCIO - GRANADA; VILLAVICENCIO - PUERTO LÓPEZ Y VILLAVICENCIO - RESTREPO - CUMARAL- K7, VÍA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</si>
  <si>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</si>
  <si>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</si>
  <si>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AGENCIA NACIONAL DE INFRAESTRUCTURA</t>
  </si>
  <si>
    <t>44 DE 2008</t>
  </si>
  <si>
    <t xml:space="preserve">INTERVENTORÍA TÉCNICA, JURÍDICA, ADMINISTRATIVA, OPERATIVA Y FINANCIERA AL CONTRATO DE CONCESIÓN No. 007 DE 2007 CONCESIÓN “GIRARDOT – IBAGUÉ – CAJAMARCA” CELEBRADO ENTRE EL INSTITUTO NACIONAL DE CONCESIONES Y LA CONCESIONARIA SAN RAFAEL S.A. </t>
  </si>
  <si>
    <t>1908 DE 2008</t>
  </si>
  <si>
    <t>INTERVENTORÍA PARA EL MEJORAMIENTO Y MANTENIMIENTO DE LAS CARRETERAS CÚCUTA - PUERTO SANTANDER (SECTOR PR2 + 0900 - PUERTO SANTANDER) CÓDIGO 5507, AGUACLARA - OCAÑA CÓDIGO 7007, OCAÑA  - ALTO EL POZO - SARDINATA, CÓDIGO 7008, SARDINATA - CÚCUTA (SECTOR SARDINATA - EL ZULIA) CÓDIGO 7009, RIONEGRO - SAN ALBERTO CÓDIGO 45 A 08 Y OCAÑA - CONVENCIÓN (SECTOR LA ONDINA - CONVENCIÓN) CÓDIGO 70NS01.</t>
  </si>
  <si>
    <t>0133 DE 2001</t>
  </si>
  <si>
    <t>INTERVENTORÍA TÉCNICA Y ADMINISTRATIVA PARA EL MEJORAMIENTO DE LA CARRETERA FUENTE DE ORO - PUERTO LLERAS EN EL DEPARATAMENTO DEL META K20+000 - K34+000.</t>
  </si>
  <si>
    <t>90 DE 2012</t>
  </si>
  <si>
    <t>INTERVENTORÍA TÉCNICA, FINANCIERA, OPERATIVA, PREDIAL, SOCIO-AMBIENTAL Y LEGAL DEL PROYECTO CONCESIÓN VIAL ÁREA METROPOLITANA DE CÚCUTA Y NORTE DE SANTANDER EN EL MARCO DEL CONTRATO DE CONCESIÓN 006/2007 DE CONFORMIDAD CON LOS PLIEGOS DE CONDICIONES DEL CONCURSO. EL OBJETO DEL CONTRATO ES REVISAR, VERIFICAR, ANALIZAR Y CONCEPTUAR PERMANENTEMENTE TODOS LOS ASPECTOS TÉCNICOS, FINANCIEROS, PREDIALES, AMBIENTALES, OPERATIVOS, JURÍDICOS Y ADMINISTRATIVOS RELACIONADOS CON EL CONTRATO DE CONCESIÓN No. 006-2007</t>
  </si>
  <si>
    <t>635 DE 2012</t>
  </si>
  <si>
    <t>INTERVENTORÍA QUE INCLUYE PERO NO SE LIMITA A LA INTERVENTORÍA TÉCNICA, FINANCIERA, ADMINISTRATIVA, JURÍDICA, GESTIÓN SOCIAL, PREDIAL Y AMBIENTAL DEL PROYECTO CORREDOR DE LAS PALMERAS FASE 2 PARA EL PROGRAMA DE LA PROSPERIDAD – MÓDULO 1.</t>
  </si>
  <si>
    <t>922 DE 2001</t>
  </si>
  <si>
    <t>INTERVENTORÍA DE LAS OBRAS DE CONSTRUCCIÓN Y PAVIMENTACIÓN DE LA VÍA ALTERNA INTERNA, SECTOR PIÑAL (PR3) - SENA (PR4+300) INCLUYE INTERSECCIÓN A DESNIVEL A LA ALTURA DEL SENA RUTA 40 TRAMO 4001.</t>
  </si>
  <si>
    <t>IDU-054 DE 2012</t>
  </si>
  <si>
    <t>INTERVENTORÍA TÉCNICA, ADMINISTRATIVA, FINANCIERA, LEGAL Y AMBIENTAL PARA LA BRIGADA DE REACCIÓN VIAL EN LAS LOCALIDADES DE FONTIBÓN, SUBA, TEUSAQUILLO, BARRIOS UNIDOS, EN BOGOTÁ D.C. (GRUPO 2).</t>
  </si>
  <si>
    <t>1631 DE 2007</t>
  </si>
  <si>
    <t>INTERVENTORÍA PARA EL MEJORAMIENTO Y MANTENIMIENTO DE LA CARRETERA TUNJA - PÁEZ, PR78+349 - PR117+850, RUTA 60 TRAMO 6009. DEPARTAMENTO DE BOYACÁ.</t>
  </si>
  <si>
    <t>649 DE 2004</t>
  </si>
  <si>
    <t>INTERVENTORÍA PARA EL MEJORAMIENTO Y PAVIMENTACIÓN DE LA CARRETERA DUITAMA - BELÉN - LA PALMETA, RUTA 55 TRAMO 5503.</t>
  </si>
  <si>
    <t>3225 DE 2013</t>
  </si>
  <si>
    <t>INTERVENTORÍA PARA LA CONSTRUCCIÓN Y PAVIMENTACIÓN DE LA CARRETERA BADILLO - SAN JUAN DEL CESAR, SECTOR K47+500 - K52+674, RUTA 8004A EN EL DEPARTAMENTO DE LA GUAJIRA.</t>
  </si>
  <si>
    <t>1455 DE 2009</t>
  </si>
  <si>
    <t>INTERVENTORÍA PARA EL MEJORAMIENTO Y MANTENIMIENTO DEL SECTOR CANO - MOJARRAS DE LA TRONCAL DEL OCCIDENTE PR36+000 AL PR124+592, RUTA 2502.</t>
  </si>
  <si>
    <t>1160 DE 2009</t>
  </si>
  <si>
    <t>INTERVENTORÍA TÉCNICA, LEGAL, ADMINISTRATIVA Y FINANCIERA PARA LA RECONSTRUCCIÓN, PAVIMENTACIÓN Y/O REPAVIMENTACIÓN DE LAS VÍAS INCLUIDAS DENTRO DEL PROGRAMA DE PAVIMENTACIÓN DE INFRAESTRUCTURA VIAL DE INTEGRACIÓN Y DESARROLLO REGIONAL - PLAN 2500 DE LOS TRAMOS 1 VÍA CHARALÁ - LA CANTERA DEL K10+880 AL K12+589 CON UNA LONGITUD DE 1,709 KM; TRAMO 2 VÍA LA CANTERA - EL ENCINO DEL K13+590 CON UNA LONGITUD DE 3,999 KM; TRAMO 3: VÍA LOS CUROS - MÁLAGA DEL K11+125 AL K12+625 CON UNA LONGITUD DE 1,5 KM; TRAMO 4: DE LA VÍA TRONCAL (ALBANIA) - LA LLANA DEL K0+000 AL K1+830 CON UNA LONGITUD DE 1,83 KM; TRAMO 5: VÍA LA BELLEZA - JESÚS MARÍA, DEL K8+300 AL K12+500 CON UNA LONGITUD DE 5,2 KM; TRAMO 7: VÍA OIBA - GUADALUPE DEL K13+550 AK K18+250 CON UNA LONGITUD TOTAL DE 4,70 KM EN EL DEPARTAMENTO DE SANTANDER.</t>
  </si>
  <si>
    <t>GOBERNACIÓN DE CASANARE</t>
  </si>
  <si>
    <t>1801 DE 2010</t>
  </si>
  <si>
    <t>INTERVENTORÍA TÉCNICA, ADMINISTRATIVA, FINANCIERA Y AMBIENTAL PAVIMENTACIÓN EN CONCRETO RÍGIDO DE LA CARRERA 5 ENTRE CALLES 10 HASTA FRENTE COLISEO CUBIERTO MUNICIPIO DE TRINIDAD DEPARTAMENTO DE CASANARE.</t>
  </si>
  <si>
    <t>174 DE 2007</t>
  </si>
  <si>
    <t>INTERVENTORÍA TÉCNICA, ADMINISTRATIVA, LEGAL, FINANCIERA, AMBIENTAL Y SOCIAL PARA LA EJECUCIÓN DE LAS OBRAS DE CONSTRUCCIÓN Y TODAS LAS ACTIVIDADES NECESARIAS PARA LA ADECUACIÓN DE LA CALLE 26 (AVENIDA JORGE ELIECER GAITÁN) Y DE LA CARRERA 10 (AVENIDA FERNANDO MAZUERA), AL SISTEMA TRANSMILENIO, EN EL TRAMO 3 COMPRENDIDO ENTRE LA TRANSVERSAL 76 Y LA CARRERA 42B Y EL TRAMO 4 COMPRENDIDO ENTRE LA CARRERA 42B Y CARRERA 19, GRUPO 4 DE LA LICITACIÓN PÚBLICA IDU-LP-DG-022-2007 EN BOGOTÁ D.C.</t>
  </si>
  <si>
    <t>INTERVENTORÍA DE LOS ESTUDIOS Y DISEÑOS, PAVIMENTACIÓN Y/O REPAVIMENTACIÓN DE LAS VÍAS INCLUIDAS EN EL PROGRAMA DE PAVIMENTACIÓN DE INFRAESTRUCTURA VIAL DE INTEGRACIÓN Y DESARROLLO GRUPO 26 VÍA SANTIAGO - BERRÍO - PERALES CON UNA LONGITUD DE 16,00 KM EN EL DEPARTAMENTO DE ANTIOQUIA, VÍA TRANSVERSAL BOYACÁ (DOS Y MEDIO - EL OASIS) (SEGMENTO) CON UNA LONGITUD DE 20 KM EN EL DEPARTAMENTO DE BOYACÁ.</t>
  </si>
  <si>
    <t>INTERVENTORÍA DE LOS ESTUDIOS Y DISEÑOS, PAVIMENTACIÓN Y/O REPAVIMENTACIÓN DE LAS VÍAS INCLUIDAS EN EL PROGRAMA DE PAVIMENTACIÓN DE INFRAESTRUCTURA VIAL DE INTEGRACIÓN Y DESARROLLO GRUPO 55 VÍA ACEVEDO - PITALITO CON UNA LONGITUD DE 7 KM, VÍA RUTA 45 - GUACACAYO - LA LAGUNA (SEGMENTO) CON UNA LONGITUD DE 10 KM, VÍA SAN AGUSTÍN - EL ESTRECHO - OBANDO CON UNA LONGITUD DE 6,00 KM EN EL DEPARTAMENTO DEL HUILA.</t>
  </si>
  <si>
    <t>UNIDAD NACIONAL PARA LA GESTIÓN DEL RIESGO DE DESASTRES UNGRD</t>
  </si>
  <si>
    <t>9677-04-604-2012</t>
  </si>
  <si>
    <t>INTERVENTORÍA TÉCNICA, ADMINISTRATIVA, FINANCIERA Y AMBIENTAL PARA LOS ESTUDIOS Y DISEÑOS Y PARA LA ATENCIÓN DE SITIOS CRÍTICOS EN LA VÍA HATILLO - CISNEROS, PRS 11+040, 11+940, 13+450, 15+900, 16+235, 16+750, 18+100, 18+500, 19+500, 20+550, 20980, 22+000, 22+200, 22+500, 24+130, 24+600, 24+700, 37+080 Y 41+550, EN EL DEPARTAMENTO DE ANTIOQUIA Y LA ATENCIÓN DE SITIOS CRÍTICOS EN LA VÍA CISNEROS - PUERTO BERRÍO - CRUCE RUTA 45, TRAMO 6206, PRS 3+527, 13+550, 19+200, 19+350, 23+730, 24+515, 28+130, 36+120, 37+400, 42+270, 43+780, 44+400, 45+290 Y 50+650, EN EL DEPARTAMENTO DE ANTIOQUIA.</t>
  </si>
  <si>
    <t>SECRETARÍA DE DESARROLLO DEPARTAMENTAL</t>
  </si>
  <si>
    <t>U-031</t>
  </si>
  <si>
    <t>INTERVENTORÍA TÉCNICA Y ADMINISTRATIVA DE LAS OBRAS CIVILES DE CONSTRUCCIÓN Y PAVIMENTACIÓN DE LA CARRETERA SALAMINA - EL PIÑON.</t>
  </si>
  <si>
    <t>GOBERNACIÓN DEL ATLÁNTICO</t>
  </si>
  <si>
    <t>003 - 2000</t>
  </si>
  <si>
    <t>INTERVENTORÍA DE LA REHABILITACIÓN DE LA VÍA POLONUEVO - SANTO TOMÁS K5+000 HASTA INTERCEPTAR CON LA CARRETERA ORIENTAL.</t>
  </si>
  <si>
    <t>EMPRESA DE DESARROLLO URBANO DE BARRANQUILLA Y LA REGIÓN CARIBE S.A. - EDUBAR S.A.</t>
  </si>
  <si>
    <t>VAL-INT-001-05</t>
  </si>
  <si>
    <t>INTERVENTORÍA ADMINISTRATIVA Y AMBIENTAL DE LA CONSTRUCCIÓN DE LA SEGUNDA CALZADA DE LA CIRCUNVALAR, SECTOR 45 CALLE 51B DE LA CIUDAD DE BARRANQUILLA Y SUS OBRAS COMPLEMENTARIAS.</t>
  </si>
  <si>
    <t>0108*2009*000081</t>
  </si>
  <si>
    <t>INTERVENTORÍA TÉCNICA, AMBIENTA, ADMINISTRATIVA Y FINANCIERA DE LAS OBRAS DE MEJORAMIENTO DE LA VÍA AGUAS VIVAS - PIOJÓ, EN EL DEPARTAMENTO DEL ATLÁNTICO.</t>
  </si>
  <si>
    <t>024 DE 1997</t>
  </si>
  <si>
    <t>INTERVENTORÍA TÉCNICA Y ADMINISTRATIVA SOBRE EL CONTRATO DE OBRA No. 021/97, PARA LA CONSTRUCCIÓN DE CUATRO PUENTES PEATONALES LOCALIZADOS EN: AVENIDA DE LAS AMÉRICAS POR CARRERA 74; POR CARRERA 66 Y 67; AVENIDA PRIMERO DE MAYO POR CARRERA 39; CALLE 100 POR TRANSVERSAL 30.</t>
  </si>
  <si>
    <t>36 DE 2009</t>
  </si>
  <si>
    <t>INTERVENTORÍA TÉCNICA, ADMINISTRATIVA, FINANCIERA, LEGAL, SOCIAL Y AMBIENTAL DE LA CONSTRUCCIÓN DE DOS CICLOPUENTES EN LA INTERSECCIÓN DE LA AVENIDA CIUDAD DE CALI CON AVENIDA CENTENARIO (CALLE 13), COSTADOS NORTE Y OCCIDENTAL, CORRESPONDIENTES A LOS CÓDIGOS DE OBRA 314 Y 315 DEL ACUERDO 180 DE 2005 DE VALORIZACIÓN, EN BOGOTÁ D.C.</t>
  </si>
  <si>
    <t>70 DE 2009</t>
  </si>
  <si>
    <t>INTERVENTORÍA TÉCNICA, ADMINISTRATIVA, FINANCIERA Y AMBIENTAL PARA LA CONSTRUCCIÓN DEL PUENTE PEATONAL EN LA AVENIDA BOYACÁ CON CALLE 60 SUR-MEISEB (CORRESPONDIENTE AL PROYECTO CON CÓDIGO DE OBRA 337 DEL ACUERDO 180 DE 2005 DE VALORIZACIÓN), EN BOGOTÁ D.C.</t>
  </si>
  <si>
    <t>OJ-0273 DE 1995</t>
  </si>
  <si>
    <t>CONSULTORÍA, ASESORÍA E INTERVENTORÍA TÉCNICA, ADMINISTRATIVA Y AMBIENTAL PARA EL ESTUDIO, DISEÑO Y CONSTRUCCIÓN DEL PUENTE LA BALSA SOBRE EL RÍO NEGRO EN LA CARRETERA VILLAVICENCIO, PUERTO LÓPEZ.</t>
  </si>
  <si>
    <t>1607 DE 2011</t>
  </si>
  <si>
    <t>INTERVENTORÍA PARA MEJORAMIENTO DE LA VÍA DE ACCESO AL MUELLE DE TRANSFERENCIA DE CARGA LA BANQUETA - RÍO META, TERCERA ETAPA.</t>
  </si>
  <si>
    <t>2562 - 2007</t>
  </si>
  <si>
    <t>INTERVENTORÍA TÉCNICA, ADMINISTRATIVA, FINANCIERA Y AMBIENTAL DE LA CONSTRUCCIÓN DEL PUENTE SAN PABLO UBICADO SOBRE EL RÍO LA VIEJA EN LÍMITES CON EL VALLE DEL CAUCA Y QUINDÍO.</t>
  </si>
  <si>
    <t>IDU-039 DE 2006</t>
  </si>
  <si>
    <t>CONTINUACIÓN DE LA INTERVENTORÍA TÉCNICA, ADMINISTRATIVA, FINANCIERA Y AMBIENTAL PARA LA CULMINACIÓN DE LA TOTALIDAD DE OBRAS DE CONSTRUCCIÓN Y REHABILITACIÓN DE ACCESOS A BARRIOS Y PAVIMENTOS LOCALES, EJECUTADAS BAJO EL CONTRATO IDU-226-01, GRUPO 2: LOCALIDADES DE BOSA, KENNEDY, FONTIBÓN Y PUENTE ARANDA EN BOGOTÁ D.C.</t>
  </si>
  <si>
    <t>1146 DE 2015</t>
  </si>
  <si>
    <t>INTERVENTORÍA PARA EL MEJORAMIENTO Y MANTENIMIENTO DE LA CARRETERA BUCARAMANGA - CUESTABOBA, RUTA 6603, PR3+0400 AL PR8+000. DEPARTAMENTO DE SANTANDER.</t>
  </si>
  <si>
    <t>2363 DE 2009</t>
  </si>
  <si>
    <t>INTERVENTORÍA TÉCNICA, ADMINISTRATIVA Y FINANCIERA PARA LA RECONSTRUCCIÓN, PAVIMENTACIÓN Y/O REPAVIMENTACIÓN DE LAS VÍAS INCLUIDAS DENTRO DEL PROGRAMA DE PAVIMENTACIÓN DE INFRAESTRUCTURA DE INTEGRACIÓN Y DESARROLLO REGIONAL PLAN 2500, PARA LAS VÍAS TRAMO 1: LA PLATA - PITAL DEL PR8+900 AL PR10+600 CON UNA LONGITUD DE 1,7 KM, TRAMO 2: ACEVEDO - PITALITO DEL PR12+600 AL PR14+600 CON UNA LONGITUD DE 2,0 KM, TRAMO 3: SAN AGUSTÍN - EL ESTRECHO - OBANDO DEL PR5+100 AL PR8+700 Y DEL PR10+000 AL PR11+600 CON UNA LONGITUD DE 5,20 KM, TRAMO 4: CRUCE PALERMO - YAGUARÁ DEL PR0+000 AL PR1+440 CON UNA LONGITUD DE 1,44 KM, TRAMO 5: GARZÓN - ZULUAGA - GIGANTE DEL K19+000 AL K19+600 CON UNA LONGITUD DE 0,6 KM EN EL DEPARTAMENTO DEL HUILA.</t>
  </si>
  <si>
    <t>314 DE 2003</t>
  </si>
  <si>
    <t>INTERVENTORÍA PARA EL MEJORAMIENTO Y PAVIMENTACIÓN DE LA CARRETERA PASTO - BUESACO - MOJARRAS, SECTORES INTERSECCIÓN VARIANTE DE DAZA - BUESACO PR28+0500 - PR35+0500 Y LA UNIÓN - HIGUERONES PR92+0700 - PR93+0850 RUTA 2501-A.</t>
  </si>
  <si>
    <t>325 DE 2011</t>
  </si>
  <si>
    <t>INTERVENTORÍA TÉCNICA, ADMINISTRATIVA, FINANCIERA Y AMBIENTAL PARA LA TERMINACIÓN DE LA CONSTRUCCIÓN DE LA INFRAESTRUCTURA Y SUPERESTRUCTURA DEL PUENTE PEATONAL SOBRE EL RÍO PAUTO, LOCALIZADO EN EL PASO TABLONCITO VEREDA LA VICTORIA - ECCEHOMO, MUNICIPIO DE TAMARA DEPARTAMENTO DE CASANARE.</t>
  </si>
  <si>
    <t>IDU-067-2011</t>
  </si>
  <si>
    <t>INTERVENTORÍA TÉCNICA, ADMINISTRATIVA, FINANCIERA, LEGAL, SOCIAL Y AMBIENTAL, PARA LA CONSTRUCCIÓN DEL CICLOPUENTE UBICADO EN LA AVENIDA LA ESMERALDA ENTRE LA BIBLIOTECA VIRGILIO BARCO Y EL PARQUE METROPOLITANO SIMÓN BOLÍVAR, EN BOGOTÁ D.C.</t>
  </si>
  <si>
    <t>GOBERNACIÓN DE CÓRDOBA</t>
  </si>
  <si>
    <t>70 DE 1998</t>
  </si>
  <si>
    <t>INTERVENTORÍA PARA LA CONSTRUCCIÓN DE LA SEGUNDA ETAPA DEL PUENTE SOBRE EL RÍO SINÚ, MUNICIPIO DE SAN PELAYO.</t>
  </si>
  <si>
    <t>ACCION SOCIAL</t>
  </si>
  <si>
    <t>892 DE 2008</t>
  </si>
  <si>
    <t>INTERVENTORIA ADMINISTRATIVA, TECNICA, AMBIENTAL Y FINANCIERA PARA EL DISEÑO, LA REHABILITACIÓN Y RECUPERACIÓN DE LA VÍA RIOBLANCO - CHAPARRAL Y LA VÍA ATACO PLANADAS EN EL DEPARTAMENTO DEL TOLIMA POR PORCENTAJE SOBRE EL VALOR DE LOS DISEÑOS Y LAS OBRAS</t>
  </si>
  <si>
    <t>1937 DE 2004</t>
  </si>
  <si>
    <t>INTERVENTORIA DEL MEJORAMIENTO Y MANTENIMIENTO INTEGRAL DE LA RUTA LA MATA-BOSCONIA DEL CORREDOR VIAL DEL MAGDALENA (INCLUIDO EL MANTENIMIENTO RUTINARIO, LA SEÑALIZACIÓN, EL MONITOREO Y VIGILANCIA Y LOS CONTEOS DE TRANSITO) RUTA 45 TRAMO 4515 Y 4516</t>
  </si>
  <si>
    <t>FONDO DE PROGRAMAS ESPECIALES PARA LA PAZ</t>
  </si>
  <si>
    <t>079 DE 2012</t>
  </si>
  <si>
    <t>INTERVENTORIA ADMINISTRATIVA, TECNICA, FINANCIERA Y AMBIENTAL A LAS OBRAS QUE EJECUTE LA FEDERACIÓN NACIONAL DE CAFETEROS EN EL SECTOR "LA BRECHA", DE LA VIA QUE EL MUNICIPIO DE ATACO CONDUCE HACIA EL MUNICIPIO DE PLANADAS</t>
  </si>
  <si>
    <t>1948 DE 2004</t>
  </si>
  <si>
    <t>INTERVENTORIA DEL MEJORAMIENTO Y MANTENIMIENTO INTEGRAL DE LA RUTA BUENAVENTURA - BUGA DEL CORREDOR VIAL DEL PACIFICO (INCLUIDO EL MANTENIMIENTO RUTINARIO ¡, LA SEÑALIZACIÒN, EL MONITOREO Y VIGILANCIA Y LOS CONTEOS DE TRANSITO) RUTA 40 TRAMO 4001</t>
  </si>
  <si>
    <t>FONDO DE DESARROLLO LOCAL DE BOSA</t>
  </si>
  <si>
    <t>147 DE 2011</t>
  </si>
  <si>
    <t>REALIZAR LA INTERVENTORIA TECNICA, ADMINISTRATIVA Y FINANCIERA DEL CONTRATO QUE RESULTE DE LA LICITACIÓN PUBLICA No. 075-2001 QUE ACTUALMENTE ADELANTA EL FONDO DE DESARROLLO LOCAL DE BOSA PARA EL MEJORAMIENTO DE LA MALLA VIAL LOCAL A TRAVES DE DOS ACCIONES:
1. MANTENIMIENTO A TRAVES DEL SITEMA DE FRESADO ESTABILIZADO O/Y OTROS ADITIVOS DE ESTABILIZACIÓN 
2. CONSTRUCCIÓN DE VIAS DEL BARRIO VILLA EMMA</t>
  </si>
  <si>
    <t>445 DE 1994</t>
  </si>
  <si>
    <t>INTERVENTORIA TECNICA Y FINANCIERA PARA LA ETAPA DE OPERACIÓN DEL CONTRATO DE CONCESIÓN SANTA MARTA - RIOHACHA - PARAGUACHÓN</t>
  </si>
  <si>
    <t>2118 DE 2011</t>
  </si>
  <si>
    <t>INTERVENTORIA PARA LA ATENCION DE OBRAS DE EMERGENCIA EN EL PUENTE CAÑO AGUAS NEGRAS UBICADO EN EL PR34+0550 DE LA CARRETERA SALAMINA-PALERMO RUTA 2702 EN EL DEPARTAMENTO DEL MAGDALENA</t>
  </si>
  <si>
    <t>272 DE 2014</t>
  </si>
  <si>
    <t>INTERVENTORIA TECNICA, ADMINISTRATIVA, FINANCIERA Y AMBIENTAL PARA EL MEJORAMIENTO, MANTENIMIENTO Y CONSERVACIÓN DE VÍAS - CAMINOS DE PROSPERIDAD EN EL DEPARTAMENTO DE CUNDINAMARCA - MODULO 3</t>
  </si>
  <si>
    <t>284-201</t>
  </si>
  <si>
    <t>INTERVENTORIA TECNICA, ADMINISTRATIVA, FINANCIERA Y AMBIENTAL PARA EL MEJORAMIENTO, MANTENIMIENTO Y CONSERVACIÓN DE VÍAS - CAMINOS DE PROSPERIDAD EN EL DEPARTAMENTO DEL VALLE - MODULO 2 SUBREGION SUR 2</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</si>
  <si>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</si>
  <si>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</si>
  <si>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TRANSCARIBE S.A.</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</si>
  <si>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</si>
  <si>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</si>
  <si>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IDU-183-2002</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</si>
  <si>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</si>
  <si>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</si>
  <si>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</si>
  <si>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</si>
  <si>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2806 DE 2006</t>
  </si>
  <si>
    <t>INTERVENTORIA TECNICA, ADMINISTRATIVA, FINANCIERA Y AMBIENTAL PARA EL MEJORAMIENTO PAVIMENTO ASFALTICO DE LA TRANVERSAL DE LA SIERRA FLRO COLOSO - CHALAN - OVEJAS</t>
  </si>
  <si>
    <t>2010-SS-20-254</t>
  </si>
  <si>
    <t>INTERVENTORIA TECNICA, ADMINISTRATIVA, FINANCIERA Y AMBIENTAL PARA LA ATENCIÓN DE OBRAS EN LAS VIAS AFECTADAS POR LA OLA INVERNAL EN LA SUBREGION OCCIDENTE</t>
  </si>
  <si>
    <t>MUNICIPIO DE MEDELLIN</t>
  </si>
  <si>
    <t>4600035068 DE 2011</t>
  </si>
  <si>
    <t>INTERVENTORIA PARA LA CONSTRUCCIÓN OBRAS DE MEJORAMIENTO VIAL EN DIFERENTES SITIOS DE LA ZONA URBANA Y RURAL DEL MUNICIPIO MEDELLIN (PPI Y PP 2010-2011)</t>
  </si>
  <si>
    <t>MUNICIPIO DE BELLO</t>
  </si>
  <si>
    <t>633 DE 2015</t>
  </si>
  <si>
    <t>INTERVENTORIA TECNICA, ADMINISTRATIVA, FINANCIERA Y AMBIENTAL PARA EL PARCHEO Y PAVIMENTACIÓN ZONA URBANA Y RURAL DEL MUNICIPIO DE BELLO</t>
  </si>
  <si>
    <t>GOBERNACIÓN DE SUCRE</t>
  </si>
  <si>
    <t>CM-001-2014</t>
  </si>
  <si>
    <t>Interventoria Tecnica, Administrativa, Financiera y Ambiental para las obras de mejoramiento en pavimento asfaltico de la via Sampues - San Benito Abad Municipios de Sampues (K49+500) y San Benito Abad (K0+000) en el departamento de Sucre.</t>
  </si>
  <si>
    <t>CM-015-2014</t>
  </si>
  <si>
    <t>Interventoria Tecnica, Administrativa, Financiera, y Ambiental para el mejoramiento en pavimentos asfaltico de la via Sincelejo - Cerrito de la Palma, Laguna, Flor, San Antonio de Palmito departamento de Sucre.</t>
  </si>
  <si>
    <t>004 DE 2001</t>
  </si>
  <si>
    <t>INTERVENTORIA TECNICA , ADMINISTRATIVA, FINANCIERA Y AMBIENTAL A PRECIO GLOBAL FIJO PARA ESTUDIOS, DISEÑOS Y CONTRUCCIÓN DE LA ALAMEDA SANTAFE TRAMO 3 - EL PORVENIR INCLUYE LA INTERVENTORIA A LOS ESTUDIOS Y DISEÑOS Y CONSTRUCCIÓN DE UN PUENTE PEATONAL METALICO TIPO TRANSMILENIO</t>
  </si>
  <si>
    <t>1950 DE 2005</t>
  </si>
  <si>
    <t>INTERVENTORIA DE LOS ESTUDIOS Y DISEÑOS, PAVIMENTACIÓN Y/O REPAVIMENTACIÓN DE LAS VÍAS INCLUIDAS DENTRO DEL PROGRAMA DE PAVIMENTACIÓN DE INFRAESTRUCTURA VIAL DE INTEGRACIÓN Y DESARROLLO GRUPO 30 VIA EL PALO (K140+000) - TORIBIO - JAMBALO CON UNA LONGITUD DE 23,5 KM EN EL DEPARTAMENTO DEL CAUCA</t>
  </si>
  <si>
    <t>020 DE 2009</t>
  </si>
  <si>
    <t>Intervntoria tecnica ,administrativa ,legal,operativa,financiera,predial,social  y ambiental al contrato de concesion  No GG-040-2004,celebrado entre el instituto nacional de concesiones - INCO  y la sociedad concesion autopista Bogota-Girardot.</t>
  </si>
  <si>
    <t>049 DE 2008</t>
  </si>
  <si>
    <t>INTERVENTRORIA TECNICA, FINANCIERA, OPERATIVA, PREDIAL SOCIA-AMBIENTAL Y LEGAL DEL PROYECTO CONCESIÓN VIAL AREA METROPOLITANA DE CUCUTA Y NORTE DE SANTANDEREN EL MARCO DEL CONTRATO DE CONCESIÓN  No. 006 DE 2007 …</t>
  </si>
  <si>
    <t>INCO</t>
  </si>
  <si>
    <t>050 DE 2008</t>
  </si>
  <si>
    <t>INTERVENTRORIA TECNICA, FINANCIERA, OPERATIVA, PREDIAL SOCIA-AMBIENTAL Y LEGAL DEL PROYECTO CONCESIÓN VIAL DESARROLLO VIAL DEL ORIENTE DE MEDELLIN, VALLE DE RIO NEGRO Y CONEXIÒN PUERTO TRIUNFO EN EL MARCO DEL CONTRATO DE CONCESIÓN  No. 275 DE 1996 …</t>
  </si>
  <si>
    <t>2334 DE 2012</t>
  </si>
  <si>
    <t>INTERVENTORIA TECNICA, ADMINSTRATIVA, FINANCIERA, LEGAL Y AMBIENTAL PARA LA PAVIMENTACIÒN DE LA VÍA YOPAL, EN EL ALGARROBO, OROCUE SECTOR LA TURUPA, QUEBRADA SECA (K0+00 AL K16+000) DEL MUNICIPIO DE YOPAL DEPARTAMENTO DEL CASANARE</t>
  </si>
  <si>
    <t>ALCALDIA MUNICIPAL DE TOCANCIPA</t>
  </si>
  <si>
    <t>271 DE 2011</t>
  </si>
  <si>
    <t>INTERVENTORIA TECNICA, ADMISNTRATIVA Y FINANCIERA PARA LA AMPLIACIÓN, CONSTRUCCIÓN Y PAVIMENTACÓN DEL ANILLO VIAL VERGANZO - SEGUNDA ETAPA - EN EL MUNICIPIO  DE TOCANCIPA</t>
  </si>
  <si>
    <t>005 DE 2013</t>
  </si>
  <si>
    <t>INTERVENTORIA TECNICA, ADMINISTRATIVA, LEGA FINANCIERA, SOCIAL, AMBIENTAL Y S&amp;SO PARA LA CONSTRUCCIÓN DE LA AVENIDA GERMAN ARCINIEGAS (CRA 11) ENTRE LA AVENIDA CARLOS LLERAS RESTREPO (CLL 100) Y LA CALLE 106, EN BOGOTA</t>
  </si>
  <si>
    <t>138 DE 2010</t>
  </si>
  <si>
    <t>INTERVENTORIA TECNICA, ADMISNTRATIVA Y FINANCIERA PARA LA AMPLIACIÓN, CONSTRUCCIÓN Y PAVIMENTACÓN DEL ANILLO VIAL VERGANZO - SEGUNDA ETAPA 1 EN EL MUNICIPIO  DE TOCANCIPA</t>
  </si>
  <si>
    <t xml:space="preserve">EN EJECUCIÓN </t>
  </si>
  <si>
    <t>892 de 2008</t>
  </si>
  <si>
    <t>079 de 2012</t>
  </si>
  <si>
    <t>108 DE 2009</t>
  </si>
  <si>
    <t>INTERVENTORIA TECNICA, ADMINISTRATIVA, FINANCIERA, LEGAL SOCIAL Y AMBIENTAL, DE LA CONSTRUCCIÓN DEL PUENTE PEATONAL UBICADO EN LA AVENIDA CALLE 63 POR AVENIDA LA ESMERALDA (MESEO DE LOS NIÑOS), BOGOTA D.C.</t>
  </si>
  <si>
    <t>003 DE 2001</t>
  </si>
  <si>
    <t>UNIDAD ADMINISTRATIVA ESPECIAL DE REHABILITACIÓN Y MANTENIMIENTO VIAL</t>
  </si>
  <si>
    <t>360DE 2015</t>
  </si>
  <si>
    <t>INTERVENTORIA TECNICA, ADMINISTRATIVA, FINANCIERA, LEGAL, SOCIAL, SEGURIDAD Y SALUD EN EL TRABAJO Y MEDIO AMBIENTE DE LAS OBRAS DE MANTENIMIENTO Y REHABILITACIÓN PARA LA CONSERVACIÓN DE LA MALLA VIAL LOCAL, QUE PERMITA COMPLETAR LA EJCECUCIÓN MISIONAL DE LA UAERMV EN LOS PROGRAMAS Y PROYECTOS QUE SE ENCUENTREN A CARGO DE LA ENTIDAD, PARA LOS GRUPOS 1,2,3,4 Y 5 EN LA CIUDAD DE BOGOTA D.C.</t>
  </si>
  <si>
    <t>337 DE 2014</t>
  </si>
  <si>
    <t>INTERVENTORIA TECNICA, ADMINISTRATIVA, FINANCIERA Y AMBIENTAL PARA EL MEJORAMIENTO, MANTENIMIENTO Y CONSERVACIÓN DE VÍAS - CAMINOS DE PROSPERIDAD EN EL DEPARTAMENTO DE CUNDINAMARCA - MODULO 13</t>
  </si>
  <si>
    <t>EMPRESA DE ACUEDUCTO, AGUA Y ALCANTARILLADO DE BOGOTA</t>
  </si>
  <si>
    <t>1-15-33100-281-2004</t>
  </si>
  <si>
    <t>INTERVENTORIA TECNICA, ADMINISTRATIVA Y FINANCIERA PARA LA EJECUCIÓN DE OBRAS PARA LA REHABILITACIÓN DE ZONAS DE PRESERVACIÓN Y MANEJO AMBIENTAL DEL CANAL RIO FUCHA TRAMO ENTRE AVDA. 27A A TRANV. 50 - BOGOTA D.C. CONTRATO DE OBRA No. 1-01-30100-563-2003. NORMAS NS-019, NP-040 Y NS-100, CARTILLA DE ANDENES (IDU) ESPECIFICACIONES TECNICAS PARA LA RECUPERACIÓN DE ZONAS DE USO PUBLICO AFECTADAS POR EXCAVACIONES (IDU) ESPECIFICACIONES (IDU) Y MANUAL DE INTERVENTORIA DE LA EMPRESA DE ACUEDUCTOS . ESP</t>
  </si>
  <si>
    <t>METROLINEA S.A</t>
  </si>
  <si>
    <t>001 DE 2008</t>
  </si>
  <si>
    <t>INTERVENTORIA TECNICA, ADMINISTRATIVA , FINANCIERA Y AMBIENTAL PARA LA CONSTRUCCIÓN DE PUENTES PEATONALES Y ESTACIONES DE PARADA DEL SISTEMA INTEGRADO DE TRANSPORTE MASIVO PARA EL AERA METROPOLITANA DE BUCARAMANGA</t>
  </si>
  <si>
    <t>CONVENIO ANRES BELLO - SECAB</t>
  </si>
  <si>
    <t>008 - 05</t>
  </si>
  <si>
    <t>INTERVENTORIA TECNICA, ADMINISTRATIVA, FINANCIERA Y AMBIENTAL DE LA CONSTRUCCIÓN II ETAPA DEL PUENTE LA CHAPA EN EL RIO ARIPORO, MUNICIPIO DE HATO COROZAL, DEPARTAMENTO DEL CASANARE</t>
  </si>
  <si>
    <t>1829 DE 2013</t>
  </si>
  <si>
    <t>FONDO NACIONAL DE GESTIÓN DE DESASTRES</t>
  </si>
  <si>
    <t>9677-04-747-2012</t>
  </si>
  <si>
    <t>0701 DE 2013</t>
  </si>
  <si>
    <t>FIDUPREVISARA</t>
  </si>
  <si>
    <t>0108*2009*000080</t>
  </si>
  <si>
    <t>3-16</t>
  </si>
  <si>
    <t>17-</t>
  </si>
  <si>
    <t>18-</t>
  </si>
  <si>
    <t>19-</t>
  </si>
  <si>
    <t>3-6</t>
  </si>
  <si>
    <t>7-12</t>
  </si>
  <si>
    <t>13-19</t>
  </si>
  <si>
    <t>20-26</t>
  </si>
  <si>
    <t>3-5</t>
  </si>
  <si>
    <t>6-7</t>
  </si>
  <si>
    <t>8-9</t>
  </si>
  <si>
    <t>10-13</t>
  </si>
  <si>
    <t>73-86</t>
  </si>
  <si>
    <t>87-</t>
  </si>
  <si>
    <t>115-119</t>
  </si>
  <si>
    <t>120-125</t>
  </si>
  <si>
    <t>126-131</t>
  </si>
  <si>
    <t>132-137</t>
  </si>
  <si>
    <t>80-84</t>
  </si>
  <si>
    <t>85-95</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</si>
  <si>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</si>
  <si>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</si>
  <si>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</si>
  <si>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</si>
  <si>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K7-INTERSECCIÓN CITRONELA, RUTA40 TRAMO 4001</t>
  </si>
  <si>
    <t>235 DE 2003</t>
  </si>
  <si>
    <t>INTERVENTORÍA AL CONTRATO DE CONSECIÓN N° 180, PARA LA ADECUACIÓN DE LA TRONCAL NQS SECTOR SUR AL SISTEMA TRANSMILENIO, PARA EL TRAMO COMPRENDIDO ENTRE LA ESCUELA GENERAL SANTANDER Y LA AVENIDA CIUDAD DE VILLAVICENCIO EN BOGOTÁ DC</t>
  </si>
  <si>
    <t>IDU-044-2006</t>
  </si>
  <si>
    <t>INTERVENTORÍA TÉCNICA, ADMINISTRATIVA, FINANCIERA Y AMBIENTAL PARA EL DIAGNOSTICO, MANTENIMIENTO RUTINARIO Y PERIÓDICO DE LA MALLA VIAL ARTERIAL PRINCIPAL Y MALLA VIAL COMPLEMENTARIA  CONFORMADA POR DISTRITOS DE MANTENIMIENTO 1 Y 2 DE LA FASE II SEGUNDO GENERACIÓN CORREDORES VIALES EN BOGOTA DC</t>
  </si>
  <si>
    <t>189 DE 2005</t>
  </si>
  <si>
    <t>INTERVENTORÍA TÉCNICA ADMINISTRATIVA FINANCIERA SOCIAL Y AMBIENTAL PARA LA CONSTRUCCIÓN Y REHABILITACIÓN DE RUTAS ALIMENTADORAS DEL SISTEMA TRANSMILENIO, ZONA 1 GRUPO 2 EN BOGOTA DC</t>
  </si>
  <si>
    <t>BM 185 DE 2005</t>
  </si>
  <si>
    <t>INTERVENTORÍA TÉCNICA ADMINISTRATIVA FINANCIERA SOCIAL Y AMBIENTAL PARA LA CONSTRUCCIÓN Y REHABILITACIÓN DE RUTAS ALIMENTADORAS DEL SISTEMA TRANSMILENIO, ZONA 4 GRUPO 3 EN BOGOTA DC</t>
  </si>
  <si>
    <t>891 DE 2004</t>
  </si>
  <si>
    <t>INTERVENTORÍA MEJORAMIENTO Y PAVIMENTACIÓN DE LA CARRETERA VILLAGARZÓN-SARAVENA SECTOR LA CABUYA-HATO COROZAL, RUTA 65 TRAMO 6514</t>
  </si>
  <si>
    <t>10009 DE 1999</t>
  </si>
  <si>
    <t>CONSULTORÍA ASESORÍA E INTERVENTORÍA TÉCNICA Y ADMINISTRATIVA PARA LAS OBRAS DE CONSTRUCCIÓN Y PAVIMENTACIÓN DE LOS SECTORES K17+188 AL K8+942 Y DEL K10+600 AL K10+950 CONSTRUCCIÓN DEL PUENTE PEDREGALES  Y RODADURAS ASFALTICA ENTRE EL PUENTE  ESCONDIDO Y EL K10+600 DE LA VARIANTE LA ROMELIA-EL POLLO DE LA CARRETERA ALTERNA TRONCAL DE OCCIDENTE</t>
  </si>
  <si>
    <t>1279 DE 2006</t>
  </si>
  <si>
    <t>INTERVENTORIA PARA LA REHABILITACION Y CONSERVACION DEL PUENTE DOMENICO PARMA DE LA CARRETERA CHINCHINA- LA MANUELA, RUTA 29 CL 03</t>
  </si>
  <si>
    <t>INTERV ATENCION OBRAS DE EMERGENCIA EN PUENTE CUATRO BOCAS VIA SAN ROQUE BOSCONIA Y EL PUENTE CUCUY EN LA VIA SAN ROQUE LA PAZ CESAR</t>
  </si>
  <si>
    <t>552 DE 2010</t>
  </si>
  <si>
    <t>INTERVENTORÍA TÉCNICA, LEGAL, ADMINISTRACIÓN Y FINANCIERA PARA LA RECONSTRUCCIÓN, PAVIMENTACIÓN Y/O REPAVIMENTACIÓN DE LAS VÍAS INCLUIDAS DENTRO DEL PROGRAMA DE PAVIMENTACIÓN DE INFRAESTRUCTURA VIAL DE INTEGRACIÓN Y DESARROLLO REGIONAL PLAN 2500 DE LA VÍA: LA APARTADA-AYAPEL, CON UNA LONGITUD DE 3 KM EN EL DEPARTAMENTO DE CORDOBA</t>
  </si>
  <si>
    <t>1506 DE 2006</t>
  </si>
  <si>
    <t>INTERVENTORÍA DE LA CONSTRUCCIÓN DE OBRAS PARA SEGURIDAD VIAL EN LA CARRETERA MONTERIA-LORICA -2013</t>
  </si>
  <si>
    <t>TRANSMETRO S.A.</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</si>
  <si>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</si>
  <si>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</si>
  <si>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IDU-150 DE 2006</t>
  </si>
  <si>
    <t>INTERVENTORÍA TÉCNICA, ADMINISTRATIVA, FINANCIERA Y SOCIO AMBIENTAL PARA LA CONSTRUCCIÓN DE ACCESOS A BARRIOS Y PAVIMENTOS LOCALES, PROGRAMA DE PAVIMENTOS LOCALES, LOCALES, PROGRAMA DE PAVIMENTOS LOCALES GRUPO IV LOCALIDADES DE BOSA RAFAEL URIBE Y KENNEDY, EN BOGOTÁ DC</t>
  </si>
  <si>
    <t>100 DE 2014</t>
  </si>
  <si>
    <t>INTERVENTORÍA TÉCNICA ADMINISTRATIVA, FINANCIERA Y AMBIENTAL LEGAL Y SOCIAL A LAS ACTIVIDADES DE MANTENIMIENTO, REHABILITACIÓN RECONSTRUCCIÓN Y ACCIONES DE MOVILIDAD DE LA MALLA VIAL Y ESPACIO PUBLICO DE LA LOCALIDAD DE SUBA</t>
  </si>
  <si>
    <t>IDU-190 DE 2006</t>
  </si>
  <si>
    <t>INTERVENTORÍA TÉCNICA, ADMINISTRATIVA, FINANCIERA AMBIENTAL Y SOCIAL PARA LA REHABILITACIÓN DE LOS TRAMOS ROJOS DE LAS VÍAS DE LA MALLA VIAL ARTERIAL PRINCIPAL Y COMPLEMENTARIIA CORRESPONDIENTE AL GRUPO 2</t>
  </si>
  <si>
    <t>INTERVENTORÍA INTEGRAL DEL CONTRATO DE CONCESIÓN, QUE INCLUYE PERO NO SE LIMITA A LA INTERVENTORÍA TÉCNICA FINANCIERA, CONTABLE JURIDICA, MEDIO-AMBIENTAL, SOCIO-AMBIENTAL, SOCIO-PREDIAL, ADMINISTRATIVA, DE SEGUROS, OPERATIVA Y DE MANTENIMIENTO DEL CONTRATO DE CONCESIÓN, EL CUAL HACE PARTE DEL PROYECTO VIAL RUTA DEL SOL Y QUE CORRESPONDE AL SECTOR 1 COMPRENDIDO ENTRE TOBIA GRANDE/ VILLETA-GUADUAS EL KORAN.</t>
  </si>
  <si>
    <t>BM 250 DE 2004</t>
  </si>
  <si>
    <t>INTERVENTORÍA TÉCNICA, ADMINISTRATIVA, FINANCIERA, SOCIAL Y AMBIENTAL PARA LA CONSTRUCCIÓN, REHABILITACIÓN CONSERVACIÓN DE VÍAS PARA RUTAS ALIMENTADORAS DEL SISTEMA TRANSMILENIO ZONA 4 GRUPO 1 EN BOGOTÁ D.C.</t>
  </si>
  <si>
    <t>SECRETARÍA DE OBRAS PUBLICAS DEL MUNICIPIO DE MEDELLIN</t>
  </si>
  <si>
    <t>4600034678 DE 2011</t>
  </si>
  <si>
    <t>INTERVENTORÍA DE LA AMPLIACIÓN DE LA DOBLE CALZADA DE LA CARRETERA 65 ENTRE CALLES 101 Y 103E Y OBRAS COMPLEMENTARIAS</t>
  </si>
  <si>
    <t>3400 DE 2007</t>
  </si>
  <si>
    <t>INTERVENTORÍA PARA EL MEJORAMIENTO Y MANTENIMIENTO DE LA CARRETERA LA PLATA-LABERRITO RUTA 2402</t>
  </si>
  <si>
    <t>1571 DE 2007</t>
  </si>
  <si>
    <t>INTERVENTORÍA TÉCNICA ADMINISTRATIVA, FINANCIERA Y AMBIENTAL PARA EL MEJORAMIENTO DE LAS SIGUIENTES VÍAS  EN EL DEPARTAMENTO DE CUNDINAMARCA 1. EL ENCUENTRO-SAN FRANCISCO MUNICIPIO DE SAN FRANCISCO 2. SAN ANTONIO- SAN JOAQUIN LA VIRGEN MUNICIPIO DE LA MESA 3. TRONCAL DEL CAFE- PACHO-SUPATÁ MUNICIPIO DE PACHO Y 4. TRONCAL DEL CAFE-CUCUNUBÁ SECTOR EL PEÑÓN MUNICIPIO DE CUCUNUBA</t>
  </si>
  <si>
    <t>1601 DE 2008</t>
  </si>
  <si>
    <t xml:space="preserve">INTERVENTORÍA PARA LA CONSERVACIÓN DE LA CARRETERA EL PORTAL- EL ANTOJO-40 Y PASO POR CHIPAQUE </t>
  </si>
  <si>
    <t>2010-SS-20-261</t>
  </si>
  <si>
    <t>INTERVENTORÍA TÉCNICA, ADMINISTRATIVA Y AMBIENTAL PARA LA ATENCIÓN DE OBRAS EN LAS VÍAS AFECTADAS POR LA OLA INVERNAL EN LA SUBREGIÓN DEL NORDESTE DEL DEPARTAMENTO DE ANTIOQUIA</t>
  </si>
  <si>
    <t>ALCALDÍA DE MEDELLIN</t>
  </si>
  <si>
    <t>4600035134 DE 2011</t>
  </si>
  <si>
    <t>INTERVENTORÍA DE LOS ESTUDIOS TÉCNICOS, DISEÑOS Y CONSTRUCCIÓN DE OBRAS CIVILES PARA ATENDER PROCESOS DE INESTABILIDAD PRESENTES EN LA CALLE 43BB No. 120-45, CARRERA 120B No. 48B2--32, CALLE 48DD No.10-22 CORREGIMIENTO DE SANTA ELENA, VEREDA NARANJAL, SAN CRISTOBAL Y PUNTOS CRITICOS VEREDA UVITO SAN CRISTOBAL. DECLARATORIA DE URGENCIA MANIFIESTA MEDIANTE DECRETO 742 DEL 28 DE ABRIL DE 2011</t>
  </si>
  <si>
    <t>10 FOLIO 34</t>
  </si>
  <si>
    <t>25 FOLIO 53</t>
  </si>
  <si>
    <t>21 FOLIO 48</t>
  </si>
  <si>
    <t>42 FOLIO 29</t>
  </si>
  <si>
    <t>19 FOLIO 37</t>
  </si>
  <si>
    <t>20 FOLIO 37</t>
  </si>
  <si>
    <t>30 FOLIO</t>
  </si>
  <si>
    <t>47 FOLIO</t>
  </si>
  <si>
    <t>6 FOLIO 31</t>
  </si>
  <si>
    <t>33 FOLIO  55</t>
  </si>
  <si>
    <t>3 FOLIO 28</t>
  </si>
  <si>
    <t>4 FOLIO 29</t>
  </si>
  <si>
    <t>20 FOLIO 63</t>
  </si>
  <si>
    <t>12 FOLIO 60</t>
  </si>
  <si>
    <t>1 FOLIO 122</t>
  </si>
  <si>
    <t>EN EJECUCIÓN</t>
  </si>
  <si>
    <t>N/A</t>
  </si>
  <si>
    <t>1 DE VALNEC FOLIO 30</t>
  </si>
  <si>
    <t>1 FOLIO</t>
  </si>
  <si>
    <t>3 FOLIO</t>
  </si>
  <si>
    <t>4 FOLIO</t>
  </si>
  <si>
    <t>2 FOLIO</t>
  </si>
  <si>
    <t>7 FOLIO 29</t>
  </si>
  <si>
    <t>18 FOLIO</t>
  </si>
  <si>
    <t>INTERVENTORIA TÉCNICA, ADMINISTRATIVA, FINANCIERA, LEGAL, SOCIAL Y SEGURIDAD INDUSTRIAL, SALUD OCUPACIONAL Y MEDIO AMBIENTE PARA LAS OBRAS Y ACTIVIDADES PARA LA CONSERVACION DE LA MALLA VIAL ARTERIAL NO TRONCAL, EN LOS GRUPOS 5 FASE 1-2013, A PRECIO GLOBAL CON AJUSTE EN LA CIUDAD DE BOGOTA D.C.</t>
  </si>
  <si>
    <t>INTERVENTORIA TE´CNICA, ADMINISTRATIVA, FINANCIERA Y AMBIENTAL PARA LOS ESTUDIOS Y DISEÑOS Y LA ATENCIÓN DE SITIOS CRITICOS DE LOS PR10+0114 (PUENTE GUARINO) DE LA CARRETERA HONDA – RÍO ERMITAÑO RUTA 45 TRAMO 4510, PR34+0300 (PUENTE PADILLA), PR44+0500 (PUENTE PIRAGUA), PR46+1150 (PUENTE LUIS IGNACIO ANDRADE – COSTADO HONDA) DE LA CARRETERA FRESNO – HONDA RUTA 50 TRAMO 5007, DEPARTAMENTO DE TOLIMA</t>
  </si>
  <si>
    <t>INTREVENTORIA TÉCNICA, AMBIENTAL, ADMINISTRATIVA, FINANCIERA, CONTABLE Y JURÍDICA PARA LA PAVIMENTACIÓN EN CONCRETO ASFAÑTICO DE VÍAS URBANAS EN EL MUNICIPIO DE VILLANUEVA, DEPARTAMENTO DE CASANARE</t>
  </si>
  <si>
    <t>INTEREVENTORIA TÉCNICA, ADMINISTRATIVA Y FINANCIERA DE LAS OBRAS DE MEJORAMIENTO DE LA VÍA CIEN PESOS – LAS TABLAS, EN EL DEPARTAMENTO DEL ATLÁNTICO</t>
  </si>
  <si>
    <t>190 DE 2003</t>
  </si>
  <si>
    <t>INTERVENTORÍA TÉCNICA, ADMINISTRATIVA, FINANCIERA SOCIAL, AMBIENTAL Y LEGAL AL CONTRATO DE CONSECIÓN No. 146 DE 2003, PARA LA ADECUACIÓN DE LA TRONCAL AVENIDA SUBA AL SISTEMA TRANSMILENIO, PARA EL TRAMO No. 2: COMPRENDIDO ENTRE LA CALLE 127A Y LA AV CIUDAD DE CALI EN BOGOTÁ DC</t>
  </si>
  <si>
    <t>688/200</t>
  </si>
  <si>
    <t>INTERVENTORÍA TÉCNICA, ADMINISTRATIVA, FINANCIERA Y AMBIENTAL, A PRECIO GLOBAL FIJO, PARA LOS TRABAJOS DE ESTUDIO, DISEÑO Y CONSTRUCCIÓN PUENTES PEATONALES FRENTE 1 Y 2</t>
  </si>
  <si>
    <t>IDU-099-2006</t>
  </si>
  <si>
    <t>INTERVENTORÍA TÉCNICA, ADMINISTRATIVA, FINANCIERA Y AMBIENTAL, PARA EJECUTAR EL DIAGNOSTICO Y MANTENIMIENTO DE VÍAS, GRUPO 1, 2, 3 Y 4 A TRAVÉZ DEL PROGRAMA BRIGADA DE REACCIÓN VIAL EN BOGOTÁ, DC CONSORCIO VÍAS BOGOTÁ.</t>
  </si>
  <si>
    <t>IDU 051 DE 2003</t>
  </si>
  <si>
    <t>INTERVENTORÍA TÉCNICA, ADMINISTRATIVAY  FINANCIERA DE LA ADECUACIÓN DE LA TRONCAL DE LAS AMÉRICAS PARA EL SISTEMA TRANSMILENIO, TRAMO 4 POR LA AV CIUDAD DE CALI, DESDE LA AV MANUELA CEPEDA VARGAS HASTA EL PORTAL DE LAS AMERICAS EN BOGOTÁ DC</t>
  </si>
  <si>
    <t>0736 DE 2002</t>
  </si>
  <si>
    <t>INTERVENTORÍA PARA EL MANTENIMIENTO DE LA CARRETERA CARTAGO-CERRITOS-LA VIRGINIA-CAUYÁ, RUTA 25 TRAMO 2506-2507</t>
  </si>
  <si>
    <t>ISAGEN</t>
  </si>
  <si>
    <t>46/2989 DE 2009</t>
  </si>
  <si>
    <t xml:space="preserve">REALIZAR LOS TRABAJOS NESESARIOS PARA LLEVAR A CABO LA INTERVENTORÍA Y ASESORÍA DURANTE LA CONSTRUCCIÓN Y MANTENIMIENTO DE LAS VÍAS DE ACCESO A LOS FRENTES DE OBRA DEL PROYECTO HIDROELECTRICO SOGAMOSO, LO ANTERIOR, DE ACUERDO CON EL ALCANCE DETALLADO EN EL CONTRATO </t>
  </si>
  <si>
    <t>METROLINEA</t>
  </si>
  <si>
    <t>002 DE 2007</t>
  </si>
  <si>
    <t>INTERVENTORÍA TÉCNICA, ADMINISTRATIVA, LEGAL, FINANCIERA Y AMBIENTAL DE LA CONSTRUCCIÓN DE INFRAESTRUCTURA  DEL SISTEMA INTEGRADO DE TRANSPORTE MASIVO PARA EL ÁREA METROPOLITANA DE BUCARAMANGA SOBRE LA CARRETERA 27, ENTRE LA AVENIDA QUEBRADA SECA (K1+093) Y LA CALLE 55 A (K3+150) Y ENTRE LA CALLE 58 (K3+300) Y EL INTERCAMBIADOR DE LA PUERTA DEL SOL (K3+570)</t>
  </si>
  <si>
    <t>062 DE 2005</t>
  </si>
  <si>
    <t>INTERVENTORÍA TÉCNICA, ADMINISTRATIVA, AMBIENTAL, LEGAL, ADMINBISTRATRIVA, PREDIAL, FINANCIERA Y OPERATIVA EN LA ETAPA DE OPERACIÓN DEL CONTRATO DE CONCESIÓN # 0849 DE 1995 DESARROLLO VIAL CARRETERA NEIVA-ESPINAL-GIRARDOT.</t>
  </si>
  <si>
    <t>1170 DE 2009</t>
  </si>
  <si>
    <t>INTERVENTORÍA TÉCNICA LEGAL, ADMINISTRATIVA Y FINANCIERA PARA LA RECONSTRUCCIÓN, PAVIMENTACIÓN Y/O REPAVIMENTACIÓN DE LAS VÍAS INCLUIDAS DENTRO DEL PROGRAMA DE PAVIMENTACIÓN DE INFRAESTRUCTURA VIAL DE INTEGRACIÓN Y DESARROLLO REGIONAL DEL PLAN 2500 FACE II EN LOS SIGUIENTES TRAMO: TRAMO 1 CARAMANTA-VALPARAISO EN LOS TRAMOS DEL K9+800 AL K10+130, DEL K12+150 AL K12+260, DEL K13+380 AL K14+900 Y DEL 14+970 AL K16+500 CON UNA LONGITUD DE 3,4KM; TRAMO 2 VIAS ANIMAS-ITSMINA DEL 6+200 AL 9+500 Y DEL K13+515 AL 15+000 CON UNA LONGITUD; TRAMO 3 VIA BAHIA SOLANO EL VALLE DEL K7+200 AL K10+000 CON UNA LONGITUD DE 2,8KM; TRAMO 4 VIA ANIMAS-TADO- PLAYA DE ORO-MUMBU DEL K4+000 AL K7+500 CON UNA LONGITUD DE 3,5 KM EN LOS DEPARTAMENTOS DE ANTIOQUIA Y CHOCÓ</t>
  </si>
  <si>
    <t>IDU-35-2003</t>
  </si>
  <si>
    <t>INTERVENTORÍA TÉCNICA, ADMINISTRATIVA, FINANCIERA Y AMBIENTAL PARA LA TERMINACIÓN DEL PUENTE PEATONAL DE LA CARRERA 39 CON TRONCAL CALLE 80, EN BOGOTA</t>
  </si>
  <si>
    <t>3324 DE 2006</t>
  </si>
  <si>
    <t>INTERVENTORÍA DE LA CONSTRUCCIONES  DE LA AVENIDA CUNDINAMARCA VIA PERIMETRAL DE LA SABANA  EN SANTAFE DE BOGOTÁ, SECTOR COMPREDIDO ENTRE CANOAS Y EL RÍO BOGOTÁ</t>
  </si>
  <si>
    <t>DEPARTAMENTO ADMINISTRATIVO DE LA PRESIDENCIA DE LA REPUBLICA - FONDO DE PROGRAMAS PARA LA PAZ</t>
  </si>
  <si>
    <t>101 DE 2013</t>
  </si>
  <si>
    <t>INTERVENTORÍA ADMINISTRATIVA, TÉCNICA FINANCIERA Y AMBIENTAL PARA LAS OBRAS DE MEJORAMIENTO, REHABILITACIÓN Y RECUPERACIÓN DE LA VÍA QUE DEL MUNICIPIO DE ATACO CONDUCE AL MUNICIPIO DE PLANADAS, EN EL SUR DEL DEPARTAMENTO DEL TOLIMA (QUINTO ALCANCE: INTERVENTORÍA TÉCNICA, ADMINISTRATIVA, FINANCIERA Y AMBIENTAL RESPECTO DE LAS OBRAS DE MANTENIMIENTO DEL PUENTE METALICO EN EL SECTOR EL CONDOR EN EL SUR DEL DEPARTAMENTO DEL TOLIMA)</t>
  </si>
  <si>
    <t>FEDERACIÓN NACIONAL DE CAFETEROS DE COLOMBIA</t>
  </si>
  <si>
    <t>97 DE 2009</t>
  </si>
  <si>
    <t>INTERVENTORÍA TÉCNICA, ADMINISTRATIVA AMBIENTAL Y FINANCIERA DEL DISEÑO ADECUACIÓN DE LOS ACCESOS Y CONSTRUCCIÓN DE LAS OBRAS DEL NUEVO PUENTE SOBRE EL RÍO GUEJAR EN LA VEREDA PIÑALITO MUNICIPIO DE VISTA HERMOSA  (META)</t>
  </si>
  <si>
    <t>211-SS-20-137CH</t>
  </si>
  <si>
    <t>INTERVENTORÍA TÉCNICA, ADMINISTRATIVA Y FINANCIERA DEL CONTRATO DE OBRA PUBLICA No. 2011-OO-20-117CH, CUYO OBJETO ES LA REHABILITACIÓN DE LA VÍA EL CINCO VENECIA BOLOMBOLO DEL DEPARTAMENTO DE ANTIOQUIA (REMOCIÓN DE DERRUMBES, CONSTRUCCIÓN Y VARIANTE)</t>
  </si>
  <si>
    <t>ALCALDÍA DE SABANETA</t>
  </si>
  <si>
    <t>931 DE 2010</t>
  </si>
  <si>
    <t>INTERVENTORÍA TÉCNICA, ADMINISTRATIVA, FINANCIERA Y AMBIENTAL PARA LA CONSTRUCCIÓN DE LA SEGUNDA CALZADA DE LA AVENIDA LAS VEGAS Y OBRAS COMPLEMENTARIAS EN EL MUNICIPIO DE SABANETA</t>
  </si>
  <si>
    <t>2012-SS-20-047</t>
  </si>
  <si>
    <t>INTERVENTORÍA TÉCNICA,  AMBIENTAL ADMINISTRATIVA Y FINANCIERA Y LEGAL AL MANTENIMIENTO RUTINARIO DE LAS VÍAS A CARGO DEL DEPARTAMENTO DE ANTIOQUIA EN LA SUB-REGIÓN OCCIDENTE, INCLUYENDO LOS MUNICIPIOS PRIORIZADOS POR EL DESPLAZAMIENTO</t>
  </si>
  <si>
    <t>2015-CN-26-001</t>
  </si>
  <si>
    <t>INTERVENTORÍA TÉCNICA, FINANCIERA, ADMINISTRATIVA, AMBIENTAL Y LEGAL AL CONTRATO DE OBRA No. 2015-CO-26-001,</t>
  </si>
  <si>
    <t>HABIL</t>
  </si>
  <si>
    <t>87 FOLIO145</t>
  </si>
  <si>
    <t>CM-008</t>
  </si>
  <si>
    <t>5)</t>
  </si>
  <si>
    <t xml:space="preserve">(a) este conformado por al menos una Mipyme nacional que tenga una participación de por lo menos el veinticinco por ciento (25%); </t>
  </si>
  <si>
    <t>(b) la Mipyme aporte mínimo el veinticinco por ciento (25%) de la experiencia acreditada en la oferta</t>
  </si>
  <si>
    <t>(c) ni la Mipyme, ni sus accionistas, socios o representantes legales sean empleados, socios o accionistas de los miembros del Consorcio o Unión Temporal</t>
  </si>
  <si>
    <t xml:space="preserve">4) Las oferta presentada por una Mipyme nacional. </t>
  </si>
  <si>
    <t xml:space="preserve">CALIFICACIÓN </t>
  </si>
  <si>
    <t xml:space="preserve">SMMLV finalización del contrato PONDERADO </t>
  </si>
  <si>
    <t>Cumplimiento Exp. Min por contrato</t>
  </si>
  <si>
    <t xml:space="preserve">PUNTAJE </t>
  </si>
  <si>
    <t>RECHAZADO</t>
  </si>
  <si>
    <t>RCH</t>
  </si>
  <si>
    <t>NO ACREDITA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</si>
</sst>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s>
  <fonts count="6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b/>
      <sz val="11"/>
      <color rgb="FF000000"/>
      <name val="Arial"/>
      <family val="2"/>
    </font>
    <font>
      <sz val="36"/>
      <color theme="1"/>
      <name val="Arial"/>
      <family val="2"/>
    </font>
    <font>
      <b/>
      <u/>
      <sz val="11"/>
      <color theme="0"/>
      <name val="Arial"/>
      <family val="2"/>
    </font>
    <font>
      <sz val="11"/>
      <color rgb="FFFF0000"/>
      <name val="Arial"/>
      <family val="2"/>
    </font>
    <font>
      <sz val="12"/>
      <color rgb="FFFF0000"/>
      <name val="Calibri"/>
      <family val="2"/>
      <scheme val="minor"/>
    </font>
    <font>
      <sz val="8"/>
      <color theme="1"/>
      <name val="Arial"/>
      <family val="2"/>
    </font>
    <font>
      <sz val="8"/>
      <color theme="9" tint="-0.499984740745262"/>
      <name val="Calibri"/>
      <family val="2"/>
      <scheme val="minor"/>
    </font>
    <font>
      <sz val="7"/>
      <color rgb="FFFFFFFF"/>
      <name val="Calibri"/>
      <family val="2"/>
      <scheme val="minor"/>
    </font>
    <font>
      <b/>
      <sz val="14"/>
      <color theme="1"/>
      <name val="Arial"/>
      <family val="2"/>
    </font>
    <font>
      <sz val="14"/>
      <color theme="1"/>
      <name val="Arial"/>
      <family val="2"/>
    </font>
    <font>
      <b/>
      <sz val="8"/>
      <color rgb="FFFF0000"/>
      <name val="Arial"/>
      <family val="2"/>
    </font>
    <font>
      <sz val="36"/>
      <color rgb="FFFF0000"/>
      <name val="Arial"/>
      <family val="2"/>
    </font>
    <font>
      <sz val="8"/>
      <color theme="0"/>
      <name val="Arial"/>
      <family val="2"/>
    </font>
    <font>
      <sz val="8"/>
      <name val="Arial"/>
      <family val="2"/>
    </font>
    <font>
      <b/>
      <sz val="8"/>
      <color theme="9" tint="-0.499984740745262"/>
      <name val="Calibri"/>
      <family val="2"/>
      <scheme val="minor"/>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rgb="FFC00000"/>
        <bgColor indexed="64"/>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style="medium">
        <color indexed="64"/>
      </left>
      <right/>
      <top style="thin">
        <color auto="1"/>
      </top>
      <bottom/>
      <diagonal/>
    </border>
  </borders>
  <cellStyleXfs count="90">
    <xf numFmtId="0" fontId="0"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12" fillId="0" borderId="0" applyNumberFormat="0" applyFill="0" applyBorder="0" applyAlignment="0" applyProtection="0">
      <alignment vertical="top"/>
      <protection locked="0"/>
    </xf>
    <xf numFmtId="41" fontId="7" fillId="0" borderId="0" applyFont="0" applyFill="0" applyBorder="0" applyAlignment="0" applyProtection="0"/>
    <xf numFmtId="169" fontId="13" fillId="0" borderId="0" applyFont="0" applyFill="0" applyBorder="0" applyAlignment="0" applyProtection="0"/>
    <xf numFmtId="42" fontId="7" fillId="0" borderId="0" applyFont="0" applyFill="0" applyBorder="0" applyAlignment="0" applyProtection="0"/>
    <xf numFmtId="167" fontId="13" fillId="0" borderId="0" applyFont="0" applyFill="0" applyBorder="0" applyAlignment="0" applyProtection="0"/>
    <xf numFmtId="0" fontId="14" fillId="0" borderId="0"/>
    <xf numFmtId="0" fontId="13" fillId="0" borderId="0"/>
    <xf numFmtId="0" fontId="13" fillId="0" borderId="0"/>
    <xf numFmtId="9"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xf numFmtId="0" fontId="6" fillId="0" borderId="0"/>
    <xf numFmtId="9" fontId="7"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7" fillId="0" borderId="0" applyFont="0" applyFill="0" applyBorder="0" applyAlignment="0" applyProtection="0"/>
    <xf numFmtId="167" fontId="31"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 fillId="0" borderId="0"/>
    <xf numFmtId="0" fontId="6" fillId="0" borderId="0"/>
    <xf numFmtId="0" fontId="13" fillId="0" borderId="0"/>
    <xf numFmtId="9" fontId="31" fillId="0" borderId="0" applyFont="0" applyFill="0" applyBorder="0" applyAlignment="0" applyProtection="0"/>
    <xf numFmtId="0" fontId="5" fillId="0" borderId="0"/>
    <xf numFmtId="0" fontId="34" fillId="2" borderId="0" applyNumberFormat="0" applyBorder="0" applyAlignment="0" applyProtection="0"/>
    <xf numFmtId="0" fontId="29" fillId="0" borderId="0"/>
    <xf numFmtId="164" fontId="7" fillId="0" borderId="0" applyFont="0" applyFill="0" applyBorder="0" applyAlignment="0" applyProtection="0"/>
    <xf numFmtId="0" fontId="2" fillId="0" borderId="0"/>
  </cellStyleXfs>
  <cellXfs count="1067">
    <xf numFmtId="0" fontId="0" fillId="0" borderId="0" xfId="0"/>
    <xf numFmtId="41" fontId="23" fillId="9"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168" fontId="18" fillId="5" borderId="7" xfId="2"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1" fontId="26" fillId="0" borderId="4" xfId="0" applyNumberFormat="1" applyFont="1" applyFill="1" applyBorder="1" applyAlignment="1">
      <alignment horizontal="center" vertical="center" wrapText="1"/>
    </xf>
    <xf numFmtId="9" fontId="9" fillId="0" borderId="4" xfId="12" applyFont="1" applyFill="1" applyBorder="1" applyAlignment="1">
      <alignment horizontal="center" vertical="center"/>
    </xf>
    <xf numFmtId="168"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xf>
    <xf numFmtId="4" fontId="9" fillId="0" borderId="4"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9" fontId="0" fillId="0" borderId="4" xfId="1" applyFont="1" applyFill="1" applyBorder="1" applyAlignment="1">
      <alignment horizontal="center" vertical="center"/>
    </xf>
    <xf numFmtId="9" fontId="9" fillId="0" borderId="4" xfId="1" applyFont="1" applyFill="1" applyBorder="1" applyAlignment="1">
      <alignment horizontal="center" vertical="center"/>
    </xf>
    <xf numFmtId="0" fontId="11" fillId="0" borderId="4" xfId="0" applyFont="1" applyFill="1" applyBorder="1" applyAlignment="1">
      <alignment vertical="center" wrapText="1"/>
    </xf>
    <xf numFmtId="9" fontId="11" fillId="0" borderId="4" xfId="0" applyNumberFormat="1" applyFont="1" applyFill="1" applyBorder="1" applyAlignment="1">
      <alignment horizontal="center" vertical="center"/>
    </xf>
    <xf numFmtId="170" fontId="11" fillId="0" borderId="4" xfId="0" applyNumberFormat="1" applyFont="1" applyFill="1" applyBorder="1" applyAlignment="1">
      <alignment horizontal="center" vertical="center"/>
    </xf>
    <xf numFmtId="0" fontId="9" fillId="0" borderId="24" xfId="0" applyFont="1" applyFill="1" applyBorder="1" applyAlignment="1">
      <alignment horizontal="center" vertical="center"/>
    </xf>
    <xf numFmtId="9" fontId="9" fillId="0" borderId="24" xfId="12" applyFont="1" applyFill="1" applyBorder="1" applyAlignment="1">
      <alignment horizontal="center" vertical="center"/>
    </xf>
    <xf numFmtId="170" fontId="9" fillId="0" borderId="24" xfId="0" applyNumberFormat="1" applyFont="1" applyFill="1" applyBorder="1" applyAlignment="1">
      <alignment horizontal="center" vertical="center" wrapText="1"/>
    </xf>
    <xf numFmtId="170" fontId="9" fillId="0" borderId="24" xfId="0" applyNumberFormat="1" applyFont="1" applyFill="1" applyBorder="1" applyAlignment="1">
      <alignment horizontal="center" vertical="center"/>
    </xf>
    <xf numFmtId="4" fontId="9" fillId="0" borderId="24" xfId="1" applyNumberFormat="1" applyFont="1" applyFill="1" applyBorder="1" applyAlignment="1">
      <alignment horizontal="center" vertical="center"/>
    </xf>
    <xf numFmtId="0" fontId="9"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30" xfId="0" applyFont="1" applyFill="1" applyBorder="1" applyAlignment="1">
      <alignment vertical="center" wrapText="1"/>
    </xf>
    <xf numFmtId="1" fontId="26" fillId="0" borderId="30" xfId="0" applyNumberFormat="1" applyFont="1" applyFill="1" applyBorder="1" applyAlignment="1">
      <alignment horizontal="center" vertical="center" wrapText="1"/>
    </xf>
    <xf numFmtId="9" fontId="9" fillId="0" borderId="30" xfId="12" applyFont="1" applyFill="1" applyBorder="1" applyAlignment="1">
      <alignment horizontal="center" vertical="center"/>
    </xf>
    <xf numFmtId="168" fontId="9" fillId="0" borderId="30" xfId="0" applyNumberFormat="1" applyFont="1" applyFill="1" applyBorder="1" applyAlignment="1">
      <alignment horizontal="center" vertical="center" wrapText="1"/>
    </xf>
    <xf numFmtId="0" fontId="9" fillId="0" borderId="30" xfId="0" applyNumberFormat="1" applyFont="1" applyFill="1" applyBorder="1" applyAlignment="1">
      <alignment horizontal="center" vertical="center" wrapText="1"/>
    </xf>
    <xf numFmtId="170" fontId="9" fillId="0" borderId="30" xfId="0" applyNumberFormat="1" applyFont="1" applyFill="1" applyBorder="1" applyAlignment="1">
      <alignment horizontal="center" vertical="center" wrapText="1"/>
    </xf>
    <xf numFmtId="170" fontId="9" fillId="0" borderId="30" xfId="0" applyNumberFormat="1" applyFont="1" applyFill="1" applyBorder="1" applyAlignment="1">
      <alignment horizontal="center" vertical="center"/>
    </xf>
    <xf numFmtId="4" fontId="9" fillId="0" borderId="30" xfId="1" applyNumberFormat="1" applyFont="1" applyFill="1" applyBorder="1" applyAlignment="1">
      <alignment horizontal="center" vertical="center"/>
    </xf>
    <xf numFmtId="4" fontId="9" fillId="0" borderId="3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5" xfId="0" applyFont="1" applyFill="1" applyBorder="1" applyAlignment="1">
      <alignment vertical="center" wrapText="1"/>
    </xf>
    <xf numFmtId="1" fontId="26" fillId="0" borderId="35" xfId="0" applyNumberFormat="1" applyFont="1" applyFill="1" applyBorder="1" applyAlignment="1">
      <alignment horizontal="center" vertical="center" wrapText="1"/>
    </xf>
    <xf numFmtId="9" fontId="9" fillId="0" borderId="35" xfId="12" applyFont="1" applyFill="1" applyBorder="1" applyAlignment="1">
      <alignment horizontal="center" vertical="center"/>
    </xf>
    <xf numFmtId="0" fontId="9" fillId="0" borderId="35"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xf>
    <xf numFmtId="4" fontId="9" fillId="0" borderId="35" xfId="1" applyNumberFormat="1" applyFont="1" applyFill="1" applyBorder="1" applyAlignment="1">
      <alignment horizontal="center" vertical="center"/>
    </xf>
    <xf numFmtId="4" fontId="9"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9" fillId="0" borderId="24" xfId="0" applyNumberFormat="1" applyFont="1" applyFill="1" applyBorder="1" applyAlignment="1">
      <alignment horizontal="center" vertical="center" wrapText="1"/>
    </xf>
    <xf numFmtId="9" fontId="9" fillId="0" borderId="30" xfId="12" applyFont="1" applyFill="1" applyBorder="1" applyAlignment="1">
      <alignment horizontal="center" vertical="center" wrapText="1"/>
    </xf>
    <xf numFmtId="9" fontId="9" fillId="0" borderId="35" xfId="12"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center" vertical="center" wrapText="1"/>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0" xfId="0" applyFont="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0" fontId="24" fillId="0" borderId="35" xfId="0"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3" fontId="24" fillId="0" borderId="30" xfId="1" applyNumberFormat="1" applyFont="1" applyBorder="1" applyAlignment="1">
      <alignment horizontal="center" vertical="center" wrapText="1"/>
    </xf>
    <xf numFmtId="173"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10"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9" fillId="0" borderId="7"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4" xfId="0" applyFont="1" applyFill="1" applyBorder="1" applyAlignment="1">
      <alignment horizontal="center" vertical="center"/>
    </xf>
    <xf numFmtId="0" fontId="9" fillId="0" borderId="35" xfId="0" applyFont="1" applyFill="1" applyBorder="1" applyAlignment="1">
      <alignment horizontal="center" vertical="center" wrapText="1"/>
    </xf>
    <xf numFmtId="170" fontId="9" fillId="0" borderId="27" xfId="0" applyNumberFormat="1" applyFont="1" applyFill="1" applyBorder="1" applyAlignment="1">
      <alignment horizontal="center" vertical="center" wrapText="1"/>
    </xf>
    <xf numFmtId="4" fontId="9" fillId="0" borderId="27" xfId="1" applyNumberFormat="1" applyFont="1" applyFill="1" applyBorder="1" applyAlignment="1">
      <alignment horizontal="center" vertical="center"/>
    </xf>
    <xf numFmtId="0" fontId="19"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5" xfId="0" applyFont="1" applyFill="1" applyBorder="1" applyAlignment="1">
      <alignment horizontal="center" vertical="center"/>
    </xf>
    <xf numFmtId="0" fontId="32" fillId="12" borderId="50" xfId="85" applyFont="1" applyFill="1" applyBorder="1" applyAlignment="1">
      <alignment horizontal="center" vertical="center"/>
    </xf>
    <xf numFmtId="177" fontId="32" fillId="12" borderId="7" xfId="85" applyNumberFormat="1" applyFont="1" applyFill="1" applyBorder="1" applyAlignment="1">
      <alignment horizontal="center" vertical="center"/>
    </xf>
    <xf numFmtId="177" fontId="32" fillId="12" borderId="48" xfId="85" applyNumberFormat="1" applyFont="1" applyFill="1" applyBorder="1" applyAlignment="1">
      <alignment horizontal="center" vertical="center"/>
    </xf>
    <xf numFmtId="0" fontId="5" fillId="0" borderId="4" xfId="85" applyBorder="1" applyAlignment="1">
      <alignment vertical="center" wrapText="1"/>
    </xf>
    <xf numFmtId="175" fontId="5" fillId="0" borderId="4" xfId="85" applyNumberFormat="1" applyBorder="1" applyAlignment="1">
      <alignment vertical="center" wrapText="1"/>
    </xf>
    <xf numFmtId="177" fontId="5" fillId="0" borderId="4" xfId="85" applyNumberFormat="1" applyBorder="1" applyAlignment="1">
      <alignment horizontal="center" vertical="center" wrapText="1"/>
    </xf>
    <xf numFmtId="0" fontId="5" fillId="0" borderId="4" xfId="85" applyBorder="1" applyAlignment="1">
      <alignment horizontal="center" vertical="center" wrapText="1"/>
    </xf>
    <xf numFmtId="0" fontId="5" fillId="0" borderId="4" xfId="85" applyBorder="1" applyAlignment="1">
      <alignment vertical="center"/>
    </xf>
    <xf numFmtId="175" fontId="5" fillId="0" borderId="4" xfId="85" applyNumberFormat="1" applyFill="1" applyBorder="1" applyAlignment="1">
      <alignment vertical="center"/>
    </xf>
    <xf numFmtId="0" fontId="5" fillId="0" borderId="4" xfId="85" applyBorder="1" applyAlignment="1">
      <alignment horizontal="center" vertical="center"/>
    </xf>
    <xf numFmtId="175" fontId="5" fillId="0" borderId="4" xfId="85" applyNumberFormat="1" applyBorder="1" applyAlignment="1">
      <alignment vertical="center"/>
    </xf>
    <xf numFmtId="177" fontId="5" fillId="0" borderId="9" xfId="85" applyNumberFormat="1" applyBorder="1" applyAlignment="1">
      <alignment horizontal="center" vertical="center" wrapText="1"/>
    </xf>
    <xf numFmtId="0" fontId="5" fillId="0" borderId="32" xfId="85" applyBorder="1" applyAlignment="1">
      <alignment horizontal="center" vertical="center" wrapText="1"/>
    </xf>
    <xf numFmtId="0" fontId="5" fillId="0" borderId="32" xfId="85" applyBorder="1" applyAlignment="1">
      <alignment horizontal="center" vertical="center"/>
    </xf>
    <xf numFmtId="0" fontId="5" fillId="0" borderId="60" xfId="85" applyBorder="1" applyAlignment="1">
      <alignment horizontal="center" vertical="center" wrapText="1"/>
    </xf>
    <xf numFmtId="0" fontId="5" fillId="0" borderId="60" xfId="85" applyBorder="1" applyAlignment="1">
      <alignment horizontal="center" vertical="center"/>
    </xf>
    <xf numFmtId="0" fontId="5" fillId="0" borderId="33" xfId="85" applyBorder="1" applyAlignment="1">
      <alignment horizontal="center" vertical="center" wrapText="1"/>
    </xf>
    <xf numFmtId="0" fontId="5" fillId="0" borderId="33" xfId="85" applyBorder="1" applyAlignment="1">
      <alignment horizontal="center" vertical="center"/>
    </xf>
    <xf numFmtId="0" fontId="5" fillId="11" borderId="0" xfId="85" applyFill="1" applyAlignment="1">
      <alignment horizontal="center" vertical="center" wrapText="1"/>
    </xf>
    <xf numFmtId="0" fontId="5" fillId="11" borderId="0" xfId="85" applyFill="1" applyAlignment="1">
      <alignment horizontal="center" vertical="center"/>
    </xf>
    <xf numFmtId="0" fontId="5" fillId="11" borderId="0" xfId="85" applyFill="1" applyAlignment="1">
      <alignment vertical="center" wrapText="1"/>
    </xf>
    <xf numFmtId="0" fontId="5" fillId="11" borderId="0" xfId="85" applyFill="1" applyAlignment="1">
      <alignment vertical="center"/>
    </xf>
    <xf numFmtId="0" fontId="5" fillId="11" borderId="0" xfId="85" applyFill="1" applyBorder="1" applyAlignment="1">
      <alignment vertical="center"/>
    </xf>
    <xf numFmtId="175" fontId="5" fillId="11" borderId="0" xfId="85" applyNumberFormat="1" applyFill="1" applyBorder="1" applyAlignment="1">
      <alignment vertical="center"/>
    </xf>
    <xf numFmtId="177" fontId="5" fillId="11" borderId="16" xfId="85" applyNumberFormat="1" applyFill="1" applyBorder="1" applyAlignment="1">
      <alignment horizontal="center" vertical="center"/>
    </xf>
    <xf numFmtId="0" fontId="5" fillId="11" borderId="15" xfId="85" applyFill="1" applyBorder="1" applyAlignment="1">
      <alignment horizontal="center" vertical="center"/>
    </xf>
    <xf numFmtId="0" fontId="5" fillId="11" borderId="0" xfId="85" applyFill="1" applyBorder="1" applyAlignment="1">
      <alignment horizontal="center" vertical="center"/>
    </xf>
    <xf numFmtId="177" fontId="5" fillId="11" borderId="0" xfId="85" applyNumberFormat="1" applyFill="1" applyBorder="1" applyAlignment="1">
      <alignment horizontal="center" vertical="center"/>
    </xf>
    <xf numFmtId="177" fontId="5" fillId="11" borderId="16" xfId="85" applyNumberFormat="1" applyFill="1" applyBorder="1" applyAlignment="1">
      <alignment vertical="center"/>
    </xf>
    <xf numFmtId="14" fontId="5" fillId="11" borderId="15" xfId="85" applyNumberFormat="1" applyFill="1" applyBorder="1" applyAlignment="1">
      <alignment vertical="center"/>
    </xf>
    <xf numFmtId="14" fontId="5" fillId="11" borderId="16" xfId="85" applyNumberFormat="1" applyFill="1" applyBorder="1" applyAlignment="1">
      <alignment vertical="center"/>
    </xf>
    <xf numFmtId="0" fontId="5" fillId="11" borderId="28" xfId="85" applyFill="1" applyBorder="1" applyAlignment="1">
      <alignment horizontal="center" vertical="center"/>
    </xf>
    <xf numFmtId="0" fontId="5" fillId="11" borderId="16" xfId="85" applyFill="1" applyBorder="1" applyAlignment="1">
      <alignment horizontal="center" vertical="center"/>
    </xf>
    <xf numFmtId="0" fontId="5" fillId="11" borderId="16" xfId="85" applyFill="1" applyBorder="1" applyAlignment="1">
      <alignment horizontal="left" vertical="center"/>
    </xf>
    <xf numFmtId="0" fontId="5" fillId="11" borderId="8" xfId="85" applyFill="1" applyBorder="1" applyAlignment="1">
      <alignment vertical="center"/>
    </xf>
    <xf numFmtId="175" fontId="5" fillId="11" borderId="8" xfId="85" applyNumberFormat="1" applyFill="1" applyBorder="1" applyAlignment="1">
      <alignment vertical="center"/>
    </xf>
    <xf numFmtId="177" fontId="5" fillId="11" borderId="19" xfId="85" applyNumberFormat="1" applyFill="1" applyBorder="1" applyAlignment="1">
      <alignment horizontal="center" vertical="center"/>
    </xf>
    <xf numFmtId="0" fontId="5" fillId="11" borderId="18" xfId="85" applyFill="1" applyBorder="1" applyAlignment="1">
      <alignment horizontal="center" vertical="center"/>
    </xf>
    <xf numFmtId="0" fontId="5" fillId="11" borderId="8" xfId="85" applyFill="1" applyBorder="1" applyAlignment="1">
      <alignment horizontal="center" vertical="center"/>
    </xf>
    <xf numFmtId="177" fontId="5" fillId="11" borderId="8" xfId="85" applyNumberFormat="1" applyFill="1" applyBorder="1" applyAlignment="1">
      <alignment horizontal="center" vertical="center"/>
    </xf>
    <xf numFmtId="177" fontId="5" fillId="11" borderId="19" xfId="85" applyNumberFormat="1" applyFill="1" applyBorder="1" applyAlignment="1">
      <alignment vertical="center"/>
    </xf>
    <xf numFmtId="14" fontId="5" fillId="11" borderId="18" xfId="85" applyNumberFormat="1" applyFill="1" applyBorder="1" applyAlignment="1">
      <alignment vertical="center"/>
    </xf>
    <xf numFmtId="14" fontId="5" fillId="11" borderId="19" xfId="85" applyNumberFormat="1" applyFill="1" applyBorder="1" applyAlignment="1">
      <alignment vertical="center"/>
    </xf>
    <xf numFmtId="0" fontId="5" fillId="11" borderId="17" xfId="85" applyFill="1" applyBorder="1" applyAlignment="1">
      <alignment horizontal="center" vertical="center"/>
    </xf>
    <xf numFmtId="0" fontId="5" fillId="11" borderId="19" xfId="85" applyFill="1" applyBorder="1" applyAlignment="1">
      <alignment horizontal="center" vertical="center"/>
    </xf>
    <xf numFmtId="0" fontId="5" fillId="11" borderId="19" xfId="85" applyFill="1" applyBorder="1" applyAlignment="1">
      <alignment horizontal="left" vertical="center"/>
    </xf>
    <xf numFmtId="175" fontId="5" fillId="11" borderId="0" xfId="85" applyNumberFormat="1" applyFill="1" applyAlignment="1">
      <alignment vertical="center"/>
    </xf>
    <xf numFmtId="177" fontId="5" fillId="11" borderId="0" xfId="85" applyNumberFormat="1" applyFill="1" applyAlignment="1">
      <alignment horizontal="center" vertical="center"/>
    </xf>
    <xf numFmtId="177" fontId="5" fillId="11" borderId="0" xfId="85" applyNumberFormat="1" applyFill="1" applyAlignment="1">
      <alignment vertical="center"/>
    </xf>
    <xf numFmtId="14" fontId="5" fillId="11" borderId="0" xfId="85" applyNumberFormat="1" applyFill="1" applyAlignment="1">
      <alignment vertical="center"/>
    </xf>
    <xf numFmtId="0" fontId="5" fillId="11" borderId="0" xfId="85" applyFill="1" applyAlignment="1">
      <alignment horizontal="left" vertical="center"/>
    </xf>
    <xf numFmtId="0" fontId="10" fillId="11" borderId="14" xfId="86" applyFont="1" applyFill="1" applyBorder="1" applyAlignment="1">
      <alignment horizontal="center" vertical="center"/>
    </xf>
    <xf numFmtId="0" fontId="5" fillId="0" borderId="4" xfId="85" applyBorder="1" applyAlignment="1">
      <alignment horizontal="justify" vertical="center" wrapText="1"/>
    </xf>
    <xf numFmtId="0" fontId="5" fillId="11" borderId="15" xfId="85" applyFill="1" applyBorder="1" applyAlignment="1">
      <alignment horizontal="justify" vertical="center" wrapText="1"/>
    </xf>
    <xf numFmtId="0" fontId="5" fillId="11" borderId="18" xfId="85" applyFill="1" applyBorder="1" applyAlignment="1">
      <alignment horizontal="justify" vertical="center" wrapText="1"/>
    </xf>
    <xf numFmtId="0" fontId="5" fillId="11" borderId="0" xfId="85" applyFill="1" applyAlignment="1">
      <alignment horizontal="justify" vertical="center" wrapText="1"/>
    </xf>
    <xf numFmtId="0" fontId="10" fillId="11" borderId="13" xfId="86" applyFont="1" applyFill="1" applyBorder="1" applyAlignment="1">
      <alignment horizontal="justify" vertical="center"/>
    </xf>
    <xf numFmtId="0" fontId="9" fillId="11" borderId="37" xfId="85" applyFont="1" applyFill="1" applyBorder="1" applyAlignment="1">
      <alignment horizontal="center" vertical="center"/>
    </xf>
    <xf numFmtId="172" fontId="9" fillId="11" borderId="38" xfId="85" applyNumberFormat="1" applyFont="1" applyFill="1" applyBorder="1" applyAlignment="1">
      <alignment vertical="center"/>
    </xf>
    <xf numFmtId="0" fontId="9" fillId="11" borderId="32" xfId="85" applyFont="1" applyFill="1" applyBorder="1" applyAlignment="1">
      <alignment horizontal="center" vertical="center"/>
    </xf>
    <xf numFmtId="172" fontId="9" fillId="11" borderId="33" xfId="85" applyNumberFormat="1" applyFont="1" applyFill="1" applyBorder="1" applyAlignment="1">
      <alignment vertical="center"/>
    </xf>
    <xf numFmtId="0" fontId="10" fillId="5" borderId="32" xfId="86" applyFont="1" applyFill="1" applyBorder="1" applyAlignment="1">
      <alignment horizontal="center" vertical="center"/>
    </xf>
    <xf numFmtId="0" fontId="10" fillId="5" borderId="33" xfId="86" applyFont="1" applyFill="1" applyBorder="1" applyAlignment="1">
      <alignment horizontal="center" vertical="center"/>
    </xf>
    <xf numFmtId="9" fontId="5" fillId="0" borderId="32" xfId="1" applyFont="1" applyBorder="1" applyAlignment="1">
      <alignment horizontal="center" vertical="center"/>
    </xf>
    <xf numFmtId="9" fontId="5" fillId="0" borderId="32" xfId="1" applyFont="1" applyBorder="1" applyAlignment="1">
      <alignment horizontal="center" vertical="center" wrapText="1"/>
    </xf>
    <xf numFmtId="0" fontId="32" fillId="12" borderId="50" xfId="85" applyFont="1" applyFill="1" applyBorder="1" applyAlignment="1">
      <alignment horizontal="center" vertical="center" wrapText="1"/>
    </xf>
    <xf numFmtId="0" fontId="32" fillId="12" borderId="7" xfId="85" applyFont="1" applyFill="1" applyBorder="1" applyAlignment="1">
      <alignment horizontal="center" vertical="center" wrapText="1"/>
    </xf>
    <xf numFmtId="10" fontId="5" fillId="0" borderId="4" xfId="1" applyNumberFormat="1" applyFont="1" applyBorder="1" applyAlignment="1">
      <alignment horizontal="center" vertical="center" wrapText="1"/>
    </xf>
    <xf numFmtId="10" fontId="5" fillId="0" borderId="4" xfId="1" applyNumberFormat="1" applyFont="1" applyBorder="1" applyAlignment="1">
      <alignment horizontal="center" vertical="center"/>
    </xf>
    <xf numFmtId="177" fontId="5" fillId="0" borderId="33" xfId="85" applyNumberFormat="1" applyBorder="1" applyAlignment="1">
      <alignment horizontal="center" vertical="center" wrapText="1"/>
    </xf>
    <xf numFmtId="10" fontId="5" fillId="0" borderId="32" xfId="1" applyNumberFormat="1" applyFont="1" applyBorder="1" applyAlignment="1">
      <alignment horizontal="center" vertical="center" wrapText="1"/>
    </xf>
    <xf numFmtId="14" fontId="5" fillId="0" borderId="32" xfId="85" applyNumberFormat="1" applyBorder="1" applyAlignment="1">
      <alignment horizontal="center" vertical="center" wrapText="1"/>
    </xf>
    <xf numFmtId="14" fontId="5" fillId="0" borderId="33" xfId="85" applyNumberFormat="1" applyBorder="1" applyAlignment="1">
      <alignment horizontal="center" vertical="center" wrapText="1"/>
    </xf>
    <xf numFmtId="14" fontId="5" fillId="0" borderId="32" xfId="85" applyNumberFormat="1" applyBorder="1" applyAlignment="1">
      <alignment horizontal="center" vertical="center"/>
    </xf>
    <xf numFmtId="14" fontId="5" fillId="0" borderId="33" xfId="85" applyNumberFormat="1" applyBorder="1" applyAlignment="1">
      <alignment horizontal="center" vertical="center"/>
    </xf>
    <xf numFmtId="14" fontId="4" fillId="0" borderId="32" xfId="85" applyNumberFormat="1" applyFont="1" applyBorder="1" applyAlignment="1">
      <alignment horizontal="center" vertical="center"/>
    </xf>
    <xf numFmtId="0" fontId="5" fillId="0" borderId="33" xfId="85" applyBorder="1" applyAlignment="1">
      <alignment horizontal="justify" vertical="center" wrapText="1"/>
    </xf>
    <xf numFmtId="0" fontId="32" fillId="13" borderId="37" xfId="85" applyFont="1" applyFill="1" applyBorder="1" applyAlignment="1">
      <alignment horizontal="center" vertical="center" wrapText="1"/>
    </xf>
    <xf numFmtId="0" fontId="32" fillId="13" borderId="38" xfId="85" applyFont="1" applyFill="1" applyBorder="1" applyAlignment="1">
      <alignment horizontal="center" vertical="center" wrapText="1"/>
    </xf>
    <xf numFmtId="0" fontId="9" fillId="11" borderId="0" xfId="0" applyFont="1" applyFill="1" applyAlignment="1">
      <alignment vertical="center"/>
    </xf>
    <xf numFmtId="0" fontId="9" fillId="11" borderId="0" xfId="0" applyFont="1" applyFill="1"/>
    <xf numFmtId="0" fontId="0" fillId="11" borderId="0" xfId="0" applyFill="1"/>
    <xf numFmtId="0" fontId="0" fillId="11" borderId="0" xfId="0" applyFont="1" applyFill="1"/>
    <xf numFmtId="0" fontId="9" fillId="11" borderId="0" xfId="0" applyFont="1" applyFill="1" applyAlignment="1">
      <alignment wrapText="1"/>
    </xf>
    <xf numFmtId="0" fontId="0" fillId="11" borderId="0" xfId="0" applyFill="1" applyAlignment="1">
      <alignment wrapText="1"/>
    </xf>
    <xf numFmtId="0" fontId="24" fillId="11" borderId="0" xfId="0" applyFont="1" applyFill="1"/>
    <xf numFmtId="41" fontId="24" fillId="11" borderId="0" xfId="0" applyNumberFormat="1" applyFont="1" applyFill="1" applyAlignment="1">
      <alignment horizontal="center"/>
    </xf>
    <xf numFmtId="1" fontId="9"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29" fillId="0" borderId="0" xfId="87"/>
    <xf numFmtId="0" fontId="29" fillId="0" borderId="0" xfId="87" applyAlignment="1">
      <alignment horizontal="center" vertical="center" wrapText="1"/>
    </xf>
    <xf numFmtId="0" fontId="39" fillId="14" borderId="64" xfId="87" applyFont="1" applyFill="1" applyBorder="1" applyAlignment="1">
      <alignment horizontal="center" vertical="center" wrapText="1"/>
    </xf>
    <xf numFmtId="0" fontId="39" fillId="14" borderId="65" xfId="87" applyFont="1" applyFill="1" applyBorder="1" applyAlignment="1">
      <alignment horizontal="center" vertical="center" wrapText="1"/>
    </xf>
    <xf numFmtId="14" fontId="29" fillId="15" borderId="64" xfId="87" applyNumberFormat="1" applyFill="1" applyBorder="1" applyAlignment="1">
      <alignment horizontal="center" vertical="center" wrapText="1"/>
    </xf>
    <xf numFmtId="176" fontId="29" fillId="14" borderId="65" xfId="87" applyNumberFormat="1" applyFill="1" applyBorder="1" applyAlignment="1">
      <alignment horizontal="center" vertical="center" wrapText="1"/>
    </xf>
    <xf numFmtId="176" fontId="29" fillId="0" borderId="0" xfId="87" applyNumberFormat="1"/>
    <xf numFmtId="176" fontId="29" fillId="16" borderId="65" xfId="87" applyNumberFormat="1" applyFill="1" applyBorder="1" applyAlignment="1">
      <alignment horizontal="center" vertical="center" wrapText="1"/>
    </xf>
    <xf numFmtId="14" fontId="29" fillId="15" borderId="66" xfId="87" applyNumberFormat="1" applyFill="1" applyBorder="1" applyAlignment="1">
      <alignment horizontal="center" vertical="center" wrapText="1"/>
    </xf>
    <xf numFmtId="176" fontId="29" fillId="16" borderId="67" xfId="87" applyNumberFormat="1" applyFill="1" applyBorder="1" applyAlignment="1">
      <alignment horizontal="center" vertical="center" wrapText="1"/>
    </xf>
    <xf numFmtId="178" fontId="29" fillId="16" borderId="64" xfId="87" applyNumberFormat="1" applyFill="1" applyBorder="1" applyAlignment="1">
      <alignment horizontal="center" vertical="center" wrapText="1"/>
    </xf>
    <xf numFmtId="176" fontId="29" fillId="16" borderId="64" xfId="87" applyNumberFormat="1" applyFill="1" applyBorder="1" applyAlignment="1">
      <alignment horizontal="center" vertical="center" wrapText="1"/>
    </xf>
    <xf numFmtId="178" fontId="29" fillId="14" borderId="64" xfId="87" applyNumberFormat="1" applyFill="1" applyBorder="1" applyAlignment="1">
      <alignment horizontal="center" vertical="center" wrapText="1"/>
    </xf>
    <xf numFmtId="176" fontId="29" fillId="14" borderId="64" xfId="87" applyNumberFormat="1" applyFill="1" applyBorder="1" applyAlignment="1">
      <alignment horizontal="center" vertical="center" wrapText="1"/>
    </xf>
    <xf numFmtId="178" fontId="29" fillId="16" borderId="66" xfId="87" applyNumberFormat="1" applyFill="1" applyBorder="1" applyAlignment="1">
      <alignment horizontal="center" vertical="center" wrapText="1"/>
    </xf>
    <xf numFmtId="176" fontId="29" fillId="16" borderId="66" xfId="87" applyNumberFormat="1" applyFill="1" applyBorder="1" applyAlignment="1">
      <alignment horizontal="center" vertical="center" wrapText="1"/>
    </xf>
    <xf numFmtId="168" fontId="18" fillId="11" borderId="2" xfId="2" applyNumberFormat="1" applyFont="1" applyFill="1" applyBorder="1" applyAlignment="1">
      <alignment horizontal="center" vertical="center" wrapText="1"/>
    </xf>
    <xf numFmtId="168" fontId="18" fillId="11" borderId="0" xfId="2" applyNumberFormat="1" applyFont="1" applyFill="1" applyBorder="1" applyAlignment="1">
      <alignment horizontal="center" vertical="center" wrapText="1"/>
    </xf>
    <xf numFmtId="0" fontId="9"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 fillId="0" borderId="4" xfId="85" applyFont="1" applyBorder="1" applyAlignment="1">
      <alignment vertical="center"/>
    </xf>
    <xf numFmtId="1" fontId="9" fillId="0"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64" fontId="9" fillId="11" borderId="0" xfId="88" applyFont="1" applyFill="1" applyBorder="1" applyAlignment="1">
      <alignment vertical="center"/>
    </xf>
    <xf numFmtId="164" fontId="18"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0" fillId="0" borderId="4" xfId="0" applyFill="1" applyBorder="1" applyAlignment="1">
      <alignment horizontal="justify" vertical="center" wrapText="1"/>
    </xf>
    <xf numFmtId="0" fontId="11" fillId="0" borderId="4" xfId="0" applyFont="1" applyFill="1" applyBorder="1" applyAlignment="1">
      <alignment horizontal="justify" vertical="center" wrapText="1"/>
    </xf>
    <xf numFmtId="0" fontId="30" fillId="0" borderId="35"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43" fillId="0" borderId="4"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9" fillId="11" borderId="0" xfId="1" applyNumberFormat="1" applyFont="1" applyFill="1" applyBorder="1" applyAlignment="1">
      <alignment vertical="center"/>
    </xf>
    <xf numFmtId="0" fontId="24" fillId="0" borderId="1" xfId="0"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4" fillId="0" borderId="4" xfId="0" applyNumberFormat="1" applyFont="1" applyFill="1" applyBorder="1" applyAlignment="1">
      <alignment horizontal="center" vertical="center"/>
    </xf>
    <xf numFmtId="4" fontId="9" fillId="0" borderId="38" xfId="0" applyNumberFormat="1" applyFont="1" applyFill="1" applyBorder="1" applyAlignment="1">
      <alignment horizontal="justify" vertical="center" wrapText="1"/>
    </xf>
    <xf numFmtId="4" fontId="9" fillId="0" borderId="33" xfId="0" applyNumberFormat="1" applyFont="1" applyFill="1" applyBorder="1" applyAlignment="1">
      <alignment horizontal="justify" vertical="center" wrapText="1"/>
    </xf>
    <xf numFmtId="0" fontId="44" fillId="0" borderId="35" xfId="0" applyNumberFormat="1" applyFont="1" applyFill="1" applyBorder="1" applyAlignment="1">
      <alignment horizontal="center" vertical="center"/>
    </xf>
    <xf numFmtId="0" fontId="24" fillId="11" borderId="0" xfId="0" applyFont="1" applyFill="1" applyAlignment="1">
      <alignment wrapText="1"/>
    </xf>
    <xf numFmtId="164" fontId="45" fillId="11" borderId="0" xfId="88" applyFont="1" applyFill="1" applyAlignment="1">
      <alignment horizontal="center" vertical="center" wrapText="1"/>
    </xf>
    <xf numFmtId="4" fontId="9" fillId="11" borderId="0" xfId="0" applyNumberFormat="1" applyFont="1" applyFill="1" applyBorder="1" applyAlignment="1">
      <alignment vertical="center"/>
    </xf>
    <xf numFmtId="0" fontId="44" fillId="0" borderId="30"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0" fontId="42" fillId="11" borderId="53" xfId="0" applyFont="1" applyFill="1" applyBorder="1" applyAlignment="1">
      <alignment horizontal="justify" vertical="center" wrapText="1"/>
    </xf>
    <xf numFmtId="0" fontId="42" fillId="11" borderId="33" xfId="0" applyFont="1" applyFill="1" applyBorder="1" applyAlignment="1">
      <alignment horizontal="justify" vertical="center" wrapText="1"/>
    </xf>
    <xf numFmtId="0" fontId="42" fillId="11" borderId="31" xfId="0" applyFont="1" applyFill="1" applyBorder="1" applyAlignment="1">
      <alignment horizontal="justify" vertical="center" wrapText="1"/>
    </xf>
    <xf numFmtId="1" fontId="20" fillId="11" borderId="30" xfId="0" applyNumberFormat="1" applyFont="1" applyFill="1" applyBorder="1" applyAlignment="1">
      <alignment horizontal="center" vertical="center" wrapText="1"/>
    </xf>
    <xf numFmtId="0" fontId="46" fillId="11" borderId="33" xfId="0" applyFont="1" applyFill="1" applyBorder="1" applyAlignment="1">
      <alignment horizontal="justify" vertical="center" wrapText="1"/>
    </xf>
    <xf numFmtId="168" fontId="20" fillId="0" borderId="4" xfId="0" applyNumberFormat="1" applyFont="1" applyFill="1" applyBorder="1" applyAlignment="1">
      <alignment horizontal="center" vertical="center" wrapText="1"/>
    </xf>
    <xf numFmtId="174" fontId="20" fillId="0" borderId="30" xfId="0" applyNumberFormat="1" applyFont="1" applyFill="1" applyBorder="1" applyAlignment="1">
      <alignment vertical="center"/>
    </xf>
    <xf numFmtId="174" fontId="20" fillId="0" borderId="4" xfId="0" applyNumberFormat="1" applyFont="1" applyFill="1" applyBorder="1" applyAlignment="1">
      <alignment vertical="center" wrapText="1"/>
    </xf>
    <xf numFmtId="0" fontId="24" fillId="11" borderId="30" xfId="0" applyFont="1" applyFill="1" applyBorder="1" applyAlignment="1">
      <alignment horizontal="center" vertical="center" wrapText="1"/>
    </xf>
    <xf numFmtId="0" fontId="24" fillId="11" borderId="30" xfId="0" applyFont="1" applyFill="1" applyBorder="1" applyAlignment="1">
      <alignment horizontal="left" vertical="center" wrapText="1"/>
    </xf>
    <xf numFmtId="9" fontId="24" fillId="11" borderId="30" xfId="1" applyNumberFormat="1" applyFont="1" applyFill="1" applyBorder="1" applyAlignment="1">
      <alignment horizontal="center" vertical="center" wrapText="1"/>
    </xf>
    <xf numFmtId="0" fontId="28" fillId="11" borderId="30" xfId="0" applyNumberFormat="1" applyFont="1" applyFill="1" applyBorder="1" applyAlignment="1">
      <alignment horizontal="center" vertical="center"/>
    </xf>
    <xf numFmtId="0" fontId="24" fillId="11" borderId="4" xfId="0" applyFont="1" applyFill="1" applyBorder="1" applyAlignment="1">
      <alignment horizontal="center" vertical="center" wrapText="1"/>
    </xf>
    <xf numFmtId="0" fontId="24" fillId="11" borderId="4" xfId="0" applyFont="1" applyFill="1" applyBorder="1" applyAlignment="1">
      <alignment horizontal="left" vertical="center" wrapText="1"/>
    </xf>
    <xf numFmtId="9" fontId="24" fillId="11" borderId="4" xfId="1" applyNumberFormat="1" applyFont="1" applyFill="1" applyBorder="1" applyAlignment="1">
      <alignment horizontal="center" vertical="center" wrapText="1"/>
    </xf>
    <xf numFmtId="0" fontId="28" fillId="11" borderId="4" xfId="0" applyNumberFormat="1" applyFont="1" applyFill="1" applyBorder="1" applyAlignment="1">
      <alignment horizontal="center" vertical="center"/>
    </xf>
    <xf numFmtId="0" fontId="24" fillId="11" borderId="35" xfId="0" applyFont="1" applyFill="1" applyBorder="1" applyAlignment="1">
      <alignment horizontal="center" vertical="center" wrapText="1"/>
    </xf>
    <xf numFmtId="0" fontId="24" fillId="11" borderId="35" xfId="0" applyFont="1" applyFill="1" applyBorder="1" applyAlignment="1">
      <alignment horizontal="left" vertical="center" wrapText="1"/>
    </xf>
    <xf numFmtId="9" fontId="24" fillId="11" borderId="35" xfId="1" applyNumberFormat="1" applyFont="1" applyFill="1" applyBorder="1" applyAlignment="1">
      <alignment horizontal="center" vertical="center" wrapText="1"/>
    </xf>
    <xf numFmtId="0" fontId="28" fillId="11" borderId="35" xfId="0" applyNumberFormat="1" applyFont="1" applyFill="1" applyBorder="1" applyAlignment="1">
      <alignment horizontal="center" vertical="center"/>
    </xf>
    <xf numFmtId="0" fontId="24" fillId="11" borderId="27" xfId="0" applyFont="1" applyFill="1" applyBorder="1" applyAlignment="1">
      <alignment horizontal="center" vertical="center" wrapText="1"/>
    </xf>
    <xf numFmtId="0" fontId="24" fillId="11" borderId="27" xfId="0" applyFont="1" applyFill="1" applyBorder="1" applyAlignment="1">
      <alignment horizontal="left" vertical="center" wrapText="1"/>
    </xf>
    <xf numFmtId="9" fontId="24" fillId="11" borderId="27" xfId="1" applyNumberFormat="1" applyFont="1" applyFill="1" applyBorder="1" applyAlignment="1">
      <alignment horizontal="center" vertical="center" wrapText="1"/>
    </xf>
    <xf numFmtId="0" fontId="28" fillId="11" borderId="1" xfId="0" applyNumberFormat="1" applyFont="1" applyFill="1" applyBorder="1" applyAlignment="1">
      <alignment horizontal="center" vertical="center"/>
    </xf>
    <xf numFmtId="0" fontId="24" fillId="11" borderId="24" xfId="0" applyFont="1" applyFill="1" applyBorder="1" applyAlignment="1">
      <alignment horizontal="center" vertical="center" wrapText="1"/>
    </xf>
    <xf numFmtId="0" fontId="24" fillId="11" borderId="1" xfId="0" applyFont="1" applyFill="1" applyBorder="1" applyAlignment="1">
      <alignment horizontal="left" vertical="center" wrapText="1"/>
    </xf>
    <xf numFmtId="9" fontId="24" fillId="11" borderId="1" xfId="1" applyNumberFormat="1" applyFont="1" applyFill="1" applyBorder="1" applyAlignment="1">
      <alignment horizontal="center" vertical="center" wrapText="1"/>
    </xf>
    <xf numFmtId="9" fontId="24" fillId="11" borderId="30" xfId="0" applyNumberFormat="1" applyFont="1" applyFill="1" applyBorder="1" applyAlignment="1">
      <alignment horizontal="center" vertical="center" wrapText="1"/>
    </xf>
    <xf numFmtId="9" fontId="24" fillId="11" borderId="35" xfId="0" applyNumberFormat="1" applyFont="1" applyFill="1" applyBorder="1" applyAlignment="1">
      <alignment horizontal="center" vertical="center" wrapText="1"/>
    </xf>
    <xf numFmtId="9" fontId="24" fillId="11" borderId="4" xfId="0" applyNumberFormat="1" applyFont="1" applyFill="1" applyBorder="1" applyAlignment="1">
      <alignment horizontal="center" vertical="center" wrapText="1"/>
    </xf>
    <xf numFmtId="0" fontId="24" fillId="11" borderId="30" xfId="0" applyFont="1" applyFill="1" applyBorder="1" applyAlignment="1">
      <alignment horizontal="left" wrapText="1"/>
    </xf>
    <xf numFmtId="9" fontId="24" fillId="11" borderId="30" xfId="0" applyNumberFormat="1" applyFont="1" applyFill="1" applyBorder="1" applyAlignment="1">
      <alignment horizontal="center" vertical="center"/>
    </xf>
    <xf numFmtId="9" fontId="24" fillId="11" borderId="4" xfId="0" applyNumberFormat="1" applyFont="1" applyFill="1" applyBorder="1" applyAlignment="1">
      <alignment horizontal="center" vertical="center"/>
    </xf>
    <xf numFmtId="0" fontId="24" fillId="11" borderId="35" xfId="0" applyFont="1" applyFill="1" applyBorder="1" applyAlignment="1">
      <alignment horizontal="left" wrapText="1"/>
    </xf>
    <xf numFmtId="9" fontId="24" fillId="11" borderId="35" xfId="0" applyNumberFormat="1" applyFont="1" applyFill="1" applyBorder="1" applyAlignment="1">
      <alignment horizontal="center" vertical="center"/>
    </xf>
    <xf numFmtId="0" fontId="24" fillId="11" borderId="1" xfId="0" applyFont="1" applyFill="1" applyBorder="1" applyAlignment="1">
      <alignment horizontal="left" wrapText="1"/>
    </xf>
    <xf numFmtId="9" fontId="24" fillId="11" borderId="1" xfId="0" applyNumberFormat="1" applyFont="1" applyFill="1" applyBorder="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wrapText="1"/>
    </xf>
    <xf numFmtId="9" fontId="24" fillId="11" borderId="0" xfId="0" applyNumberFormat="1" applyFont="1" applyFill="1" applyAlignment="1">
      <alignment horizontal="center" vertical="center"/>
    </xf>
    <xf numFmtId="0" fontId="24" fillId="11" borderId="0" xfId="0" applyFont="1" applyFill="1" applyBorder="1" applyAlignment="1">
      <alignment horizontal="center" vertical="center"/>
    </xf>
    <xf numFmtId="0" fontId="5" fillId="11" borderId="32" xfId="85" applyFill="1" applyBorder="1" applyAlignment="1">
      <alignment horizontal="justify" vertical="center" wrapText="1"/>
    </xf>
    <xf numFmtId="175" fontId="5" fillId="11" borderId="4" xfId="85" applyNumberFormat="1" applyFill="1" applyBorder="1" applyAlignment="1">
      <alignment vertical="center"/>
    </xf>
    <xf numFmtId="0" fontId="5" fillId="11" borderId="4" xfId="85" applyFill="1" applyBorder="1" applyAlignment="1">
      <alignment horizontal="center" vertical="center"/>
    </xf>
    <xf numFmtId="177" fontId="5" fillId="11" borderId="33" xfId="85" applyNumberFormat="1" applyFill="1" applyBorder="1" applyAlignment="1">
      <alignment horizontal="center" vertical="center"/>
    </xf>
    <xf numFmtId="177" fontId="5" fillId="11" borderId="4" xfId="85" applyNumberFormat="1" applyFill="1" applyBorder="1" applyAlignment="1">
      <alignment horizontal="center" vertical="center"/>
    </xf>
    <xf numFmtId="177" fontId="5" fillId="11" borderId="33" xfId="85" applyNumberFormat="1" applyFill="1" applyBorder="1" applyAlignment="1">
      <alignment vertical="center"/>
    </xf>
    <xf numFmtId="10" fontId="5" fillId="11" borderId="4" xfId="1" applyNumberFormat="1"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4" xfId="0" applyFont="1" applyFill="1" applyBorder="1" applyAlignment="1">
      <alignment horizontal="center" vertical="center" wrapText="1"/>
    </xf>
    <xf numFmtId="9" fontId="5" fillId="11" borderId="32" xfId="1" applyFont="1" applyFill="1" applyBorder="1" applyAlignment="1">
      <alignment horizontal="center" vertical="center"/>
    </xf>
    <xf numFmtId="9" fontId="5" fillId="11" borderId="32" xfId="1" applyNumberFormat="1" applyFont="1" applyFill="1" applyBorder="1" applyAlignment="1">
      <alignment horizontal="center" vertical="center"/>
    </xf>
    <xf numFmtId="14" fontId="5" fillId="11" borderId="32" xfId="85" applyNumberFormat="1" applyFill="1" applyBorder="1" applyAlignment="1">
      <alignment vertical="center"/>
    </xf>
    <xf numFmtId="14" fontId="5" fillId="11" borderId="33" xfId="85" applyNumberFormat="1" applyFill="1" applyBorder="1" applyAlignment="1">
      <alignment vertical="center"/>
    </xf>
    <xf numFmtId="0" fontId="5" fillId="11" borderId="60" xfId="85" applyFill="1" applyBorder="1" applyAlignment="1">
      <alignment horizontal="center" vertical="center"/>
    </xf>
    <xf numFmtId="168" fontId="20" fillId="0" borderId="30" xfId="0" applyNumberFormat="1" applyFont="1" applyFill="1" applyBorder="1" applyAlignment="1">
      <alignment horizontal="center" vertical="center" wrapText="1"/>
    </xf>
    <xf numFmtId="168" fontId="20" fillId="0" borderId="35" xfId="0" applyNumberFormat="1" applyFont="1" applyFill="1" applyBorder="1" applyAlignment="1">
      <alignment horizontal="center" vertical="center" wrapText="1"/>
    </xf>
    <xf numFmtId="168" fontId="20" fillId="0" borderId="24" xfId="0" applyNumberFormat="1" applyFont="1" applyFill="1" applyBorder="1" applyAlignment="1">
      <alignment horizontal="center" vertical="center" wrapText="1"/>
    </xf>
    <xf numFmtId="168" fontId="20" fillId="11" borderId="30" xfId="0" applyNumberFormat="1" applyFont="1" applyFill="1" applyBorder="1" applyAlignment="1">
      <alignment horizontal="center" vertical="center" wrapText="1"/>
    </xf>
    <xf numFmtId="14" fontId="20" fillId="0" borderId="4" xfId="12" applyNumberFormat="1" applyFont="1" applyFill="1" applyBorder="1" applyAlignment="1">
      <alignment horizontal="center" vertical="center"/>
    </xf>
    <xf numFmtId="14" fontId="20" fillId="0" borderId="4" xfId="0" applyNumberFormat="1" applyFont="1" applyFill="1" applyBorder="1" applyAlignment="1">
      <alignment horizontal="center" vertical="center"/>
    </xf>
    <xf numFmtId="0" fontId="24" fillId="11" borderId="31" xfId="0" applyFont="1" applyFill="1" applyBorder="1" applyAlignment="1">
      <alignment horizontal="center" vertical="center" wrapText="1"/>
    </xf>
    <xf numFmtId="0" fontId="2" fillId="11" borderId="0" xfId="89" applyFill="1"/>
    <xf numFmtId="0" fontId="33" fillId="11" borderId="4" xfId="89" applyFont="1" applyFill="1" applyBorder="1" applyAlignment="1">
      <alignment horizontal="center" vertical="center"/>
    </xf>
    <xf numFmtId="0" fontId="43" fillId="0" borderId="35"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6" fillId="0" borderId="4" xfId="0" applyFont="1" applyFill="1" applyBorder="1" applyAlignment="1">
      <alignment horizontal="center" vertical="center" wrapText="1"/>
    </xf>
    <xf numFmtId="2" fontId="28" fillId="11" borderId="30" xfId="0" applyNumberFormat="1" applyFont="1" applyFill="1" applyBorder="1" applyAlignment="1">
      <alignment horizontal="center" vertical="center"/>
    </xf>
    <xf numFmtId="2" fontId="28" fillId="11" borderId="35" xfId="0" applyNumberFormat="1" applyFont="1" applyFill="1" applyBorder="1" applyAlignment="1">
      <alignment horizontal="center" vertical="center"/>
    </xf>
    <xf numFmtId="2" fontId="28" fillId="11" borderId="1" xfId="0" applyNumberFormat="1"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32" fillId="20" borderId="50" xfId="85" applyFont="1" applyFill="1" applyBorder="1" applyAlignment="1">
      <alignment horizontal="center" vertical="center"/>
    </xf>
    <xf numFmtId="0" fontId="32" fillId="20" borderId="7" xfId="85" applyFont="1" applyFill="1" applyBorder="1" applyAlignment="1">
      <alignment horizontal="center" vertical="center"/>
    </xf>
    <xf numFmtId="0" fontId="32" fillId="20" borderId="48" xfId="85" applyFont="1" applyFill="1" applyBorder="1" applyAlignment="1">
      <alignment horizontal="center" vertical="center"/>
    </xf>
    <xf numFmtId="0" fontId="32" fillId="20" borderId="49" xfId="85" applyFont="1" applyFill="1" applyBorder="1" applyAlignment="1">
      <alignment horizontal="center" vertical="center"/>
    </xf>
    <xf numFmtId="0" fontId="32" fillId="20" borderId="1" xfId="85" applyFont="1" applyFill="1" applyBorder="1" applyAlignment="1">
      <alignment horizontal="center" vertical="center"/>
    </xf>
    <xf numFmtId="0" fontId="32" fillId="20" borderId="55" xfId="85" applyFont="1" applyFill="1" applyBorder="1" applyAlignment="1">
      <alignment horizontal="center" vertical="center"/>
    </xf>
    <xf numFmtId="14" fontId="5" fillId="0" borderId="41" xfId="85" applyNumberFormat="1" applyBorder="1" applyAlignment="1">
      <alignment horizontal="center" vertical="center" wrapText="1"/>
    </xf>
    <xf numFmtId="14" fontId="5" fillId="0" borderId="41" xfId="85" applyNumberFormat="1" applyBorder="1" applyAlignment="1">
      <alignment horizontal="center" vertical="center"/>
    </xf>
    <xf numFmtId="14" fontId="5" fillId="11" borderId="41" xfId="85" applyNumberFormat="1" applyFill="1" applyBorder="1" applyAlignment="1">
      <alignment vertical="center"/>
    </xf>
    <xf numFmtId="14" fontId="5" fillId="11" borderId="52" xfId="85" applyNumberFormat="1" applyFill="1" applyBorder="1" applyAlignment="1">
      <alignment vertical="center"/>
    </xf>
    <xf numFmtId="9" fontId="5" fillId="11" borderId="32" xfId="85" applyNumberFormat="1" applyFill="1" applyBorder="1" applyAlignment="1">
      <alignment horizontal="center" vertical="center"/>
    </xf>
    <xf numFmtId="9" fontId="5" fillId="11" borderId="4" xfId="1" applyFont="1" applyFill="1" applyBorder="1" applyAlignment="1">
      <alignment horizontal="center" vertical="center"/>
    </xf>
    <xf numFmtId="177" fontId="5" fillId="11" borderId="4" xfId="85" applyNumberFormat="1" applyFill="1" applyBorder="1" applyAlignment="1">
      <alignment horizontal="right" vertical="center"/>
    </xf>
    <xf numFmtId="177" fontId="5" fillId="11" borderId="33" xfId="85" applyNumberFormat="1" applyFill="1" applyBorder="1" applyAlignment="1">
      <alignment horizontal="right" vertical="center"/>
    </xf>
    <xf numFmtId="0" fontId="24" fillId="11"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1" xfId="0" applyFont="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58" xfId="0" applyNumberFormat="1" applyFont="1" applyFill="1" applyBorder="1" applyAlignment="1">
      <alignment horizontal="center" vertical="center" wrapText="1"/>
    </xf>
    <xf numFmtId="1" fontId="9" fillId="0" borderId="53" xfId="0" applyNumberFormat="1" applyFont="1" applyFill="1" applyBorder="1" applyAlignment="1">
      <alignment horizontal="center" vertical="center" wrapText="1"/>
    </xf>
    <xf numFmtId="1" fontId="9" fillId="0" borderId="33" xfId="0" applyNumberFormat="1"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6" xfId="0" applyFont="1" applyFill="1" applyBorder="1" applyAlignment="1">
      <alignment horizontal="center" vertical="center" wrapText="1"/>
    </xf>
    <xf numFmtId="4" fontId="9" fillId="0" borderId="72"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3" fontId="9" fillId="0" borderId="71"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xf>
    <xf numFmtId="4" fontId="9" fillId="0" borderId="71" xfId="0" applyNumberFormat="1" applyFont="1" applyFill="1" applyBorder="1" applyAlignment="1">
      <alignment horizontal="center" vertical="center" wrapText="1"/>
    </xf>
    <xf numFmtId="1" fontId="9" fillId="0" borderId="36" xfId="0" applyNumberFormat="1" applyFont="1" applyFill="1" applyBorder="1" applyAlignment="1">
      <alignment horizontal="center" vertical="center" wrapText="1"/>
    </xf>
    <xf numFmtId="4" fontId="9" fillId="0" borderId="31" xfId="0" applyNumberFormat="1" applyFont="1" applyFill="1" applyBorder="1" applyAlignment="1">
      <alignment horizontal="center" vertical="center" wrapText="1"/>
    </xf>
    <xf numFmtId="4" fontId="9" fillId="0" borderId="33" xfId="0" applyNumberFormat="1" applyFont="1" applyFill="1" applyBorder="1" applyAlignment="1">
      <alignment horizontal="center" vertical="center" wrapText="1"/>
    </xf>
    <xf numFmtId="4" fontId="9" fillId="0" borderId="36" xfId="0" applyNumberFormat="1" applyFont="1" applyFill="1" applyBorder="1" applyAlignment="1">
      <alignment horizontal="center" vertical="center" wrapText="1"/>
    </xf>
    <xf numFmtId="4" fontId="9" fillId="0" borderId="38"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4" fontId="42" fillId="11" borderId="40" xfId="0" applyNumberFormat="1" applyFont="1" applyFill="1" applyBorder="1" applyAlignment="1">
      <alignment horizontal="justify" vertical="center" wrapText="1"/>
    </xf>
    <xf numFmtId="0" fontId="9" fillId="0" borderId="41" xfId="0" applyFont="1" applyFill="1" applyBorder="1" applyAlignment="1">
      <alignment horizontal="justify" vertical="center" wrapText="1"/>
    </xf>
    <xf numFmtId="170" fontId="20" fillId="0" borderId="41" xfId="0" applyNumberFormat="1" applyFont="1" applyFill="1" applyBorder="1" applyAlignment="1">
      <alignment horizontal="justify" vertical="center" wrapText="1"/>
    </xf>
    <xf numFmtId="0" fontId="20" fillId="0" borderId="43" xfId="0" applyFont="1" applyFill="1" applyBorder="1" applyAlignment="1">
      <alignment horizontal="justify" vertical="center" wrapText="1"/>
    </xf>
    <xf numFmtId="4" fontId="9" fillId="0" borderId="54" xfId="0" applyNumberFormat="1" applyFont="1" applyFill="1" applyBorder="1" applyAlignment="1">
      <alignment horizontal="justify" vertical="center" wrapText="1"/>
    </xf>
    <xf numFmtId="0" fontId="42" fillId="11" borderId="40" xfId="0" applyFont="1" applyFill="1" applyBorder="1" applyAlignment="1">
      <alignment horizontal="justify" vertical="center" wrapText="1"/>
    </xf>
    <xf numFmtId="0" fontId="42" fillId="11" borderId="41"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20" fillId="0" borderId="41" xfId="0" applyFont="1" applyFill="1" applyBorder="1" applyAlignment="1">
      <alignment horizontal="justify" vertical="center" wrapText="1"/>
    </xf>
    <xf numFmtId="0" fontId="9" fillId="0" borderId="43" xfId="0" applyFont="1" applyFill="1" applyBorder="1" applyAlignment="1">
      <alignment horizontal="justify" vertical="center" wrapText="1"/>
    </xf>
    <xf numFmtId="168" fontId="22" fillId="21" borderId="21" xfId="2" applyNumberFormat="1" applyFont="1" applyFill="1" applyBorder="1" applyAlignment="1">
      <alignment horizontal="center" vertical="center" wrapText="1"/>
    </xf>
    <xf numFmtId="168" fontId="22" fillId="21" borderId="7" xfId="2" applyNumberFormat="1" applyFont="1" applyFill="1" applyBorder="1" applyAlignment="1">
      <alignment horizontal="center" vertical="center" wrapText="1"/>
    </xf>
    <xf numFmtId="0" fontId="30" fillId="11" borderId="0" xfId="0" applyFont="1" applyFill="1"/>
    <xf numFmtId="0" fontId="9" fillId="11" borderId="0" xfId="0" applyFont="1" applyFill="1" applyAlignment="1">
      <alignment horizontal="center"/>
    </xf>
    <xf numFmtId="0" fontId="28" fillId="11" borderId="24" xfId="0" applyNumberFormat="1" applyFont="1" applyFill="1" applyBorder="1" applyAlignment="1">
      <alignment horizontal="center" vertical="center"/>
    </xf>
    <xf numFmtId="0" fontId="24" fillId="11" borderId="24" xfId="0" applyFont="1" applyFill="1" applyBorder="1" applyAlignment="1">
      <alignment horizontal="left" vertical="center" wrapText="1"/>
    </xf>
    <xf numFmtId="9" fontId="24" fillId="11" borderId="24" xfId="0" applyNumberFormat="1" applyFont="1" applyFill="1" applyBorder="1" applyAlignment="1">
      <alignment horizontal="center" vertical="center" wrapText="1"/>
    </xf>
    <xf numFmtId="0" fontId="24" fillId="11" borderId="38" xfId="0" applyFont="1" applyFill="1" applyBorder="1" applyAlignment="1">
      <alignment horizontal="center" vertical="center" wrapText="1"/>
    </xf>
    <xf numFmtId="9" fontId="24" fillId="0" borderId="30" xfId="0" applyNumberFormat="1" applyFont="1" applyBorder="1" applyAlignment="1">
      <alignment horizontal="center" vertical="center" wrapText="1"/>
    </xf>
    <xf numFmtId="9" fontId="24" fillId="0" borderId="35" xfId="0" applyNumberFormat="1" applyFont="1" applyFill="1" applyBorder="1" applyAlignment="1">
      <alignment horizontal="center" vertical="center" wrapText="1"/>
    </xf>
    <xf numFmtId="9" fontId="24" fillId="0" borderId="35" xfId="0" applyNumberFormat="1" applyFont="1" applyBorder="1" applyAlignment="1">
      <alignment horizontal="center" vertical="center" wrapText="1"/>
    </xf>
    <xf numFmtId="0" fontId="24" fillId="0" borderId="30" xfId="0" applyFont="1" applyBorder="1" applyAlignment="1">
      <alignment horizontal="left" wrapText="1"/>
    </xf>
    <xf numFmtId="0" fontId="24" fillId="0" borderId="35" xfId="0" applyFont="1" applyBorder="1" applyAlignment="1">
      <alignment horizontal="left" wrapText="1"/>
    </xf>
    <xf numFmtId="0" fontId="24" fillId="0" borderId="4" xfId="0" applyFont="1" applyBorder="1" applyAlignment="1">
      <alignment horizontal="left" wrapText="1"/>
    </xf>
    <xf numFmtId="0" fontId="24" fillId="0" borderId="45" xfId="0" applyFont="1" applyBorder="1" applyAlignment="1">
      <alignment horizontal="center"/>
    </xf>
    <xf numFmtId="0" fontId="24" fillId="0" borderId="45" xfId="0" applyFont="1" applyBorder="1" applyAlignment="1">
      <alignment horizontal="left" wrapText="1"/>
    </xf>
    <xf numFmtId="164" fontId="9" fillId="11" borderId="0" xfId="88" applyNumberFormat="1" applyFont="1" applyFill="1" applyAlignment="1">
      <alignment horizontal="center"/>
    </xf>
    <xf numFmtId="0" fontId="19" fillId="0" borderId="1" xfId="0" applyFont="1" applyFill="1" applyBorder="1" applyAlignment="1">
      <alignment horizontal="center" vertical="center" wrapText="1"/>
    </xf>
    <xf numFmtId="1" fontId="9" fillId="0" borderId="38" xfId="0" applyNumberFormat="1" applyFont="1" applyFill="1" applyBorder="1" applyAlignment="1">
      <alignment horizontal="center" vertical="center" wrapText="1"/>
    </xf>
    <xf numFmtId="168" fontId="9" fillId="0" borderId="24" xfId="0" applyNumberFormat="1" applyFont="1" applyFill="1" applyBorder="1" applyAlignment="1">
      <alignment horizontal="center" vertical="center" wrapText="1"/>
    </xf>
    <xf numFmtId="174" fontId="20" fillId="0" borderId="24" xfId="0" applyNumberFormat="1" applyFont="1" applyFill="1" applyBorder="1" applyAlignment="1">
      <alignment vertical="center" wrapText="1"/>
    </xf>
    <xf numFmtId="4" fontId="9" fillId="0" borderId="24" xfId="0" applyNumberFormat="1" applyFont="1" applyFill="1" applyBorder="1" applyAlignment="1">
      <alignment horizontal="center" vertical="center" wrapText="1"/>
    </xf>
    <xf numFmtId="168" fontId="9" fillId="0" borderId="35" xfId="0" applyNumberFormat="1" applyFont="1" applyFill="1" applyBorder="1" applyAlignment="1">
      <alignment horizontal="center" vertical="center" wrapText="1"/>
    </xf>
    <xf numFmtId="174" fontId="20" fillId="0" borderId="35" xfId="0" applyNumberFormat="1" applyFont="1" applyFill="1" applyBorder="1" applyAlignment="1">
      <alignment vertical="center" wrapText="1"/>
    </xf>
    <xf numFmtId="4" fontId="9" fillId="0" borderId="72" xfId="0" applyNumberFormat="1" applyFont="1" applyFill="1" applyBorder="1" applyAlignment="1">
      <alignment horizontal="center" vertical="center"/>
    </xf>
    <xf numFmtId="0" fontId="9" fillId="0" borderId="27" xfId="0" applyFont="1" applyFill="1" applyBorder="1" applyAlignment="1">
      <alignment horizontal="center" vertical="center"/>
    </xf>
    <xf numFmtId="0" fontId="21" fillId="0" borderId="27" xfId="0" applyFont="1" applyFill="1" applyBorder="1" applyAlignment="1">
      <alignment horizontal="center" vertical="center"/>
    </xf>
    <xf numFmtId="0" fontId="43" fillId="0" borderId="27"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21"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1" fontId="26" fillId="0" borderId="7" xfId="0" applyNumberFormat="1" applyFont="1" applyFill="1" applyBorder="1" applyAlignment="1">
      <alignment horizontal="center" vertical="center" wrapText="1"/>
    </xf>
    <xf numFmtId="1" fontId="26" fillId="0" borderId="24" xfId="0" applyNumberFormat="1" applyFont="1" applyFill="1" applyBorder="1" applyAlignment="1">
      <alignment horizontal="center" vertical="center" wrapText="1"/>
    </xf>
    <xf numFmtId="0" fontId="9" fillId="0" borderId="53" xfId="0" applyFont="1" applyFill="1" applyBorder="1" applyAlignment="1">
      <alignment horizontal="justify" vertical="center" wrapText="1"/>
    </xf>
    <xf numFmtId="0" fontId="9" fillId="0" borderId="48" xfId="0" applyFont="1" applyFill="1" applyBorder="1" applyAlignment="1">
      <alignment horizontal="justify" vertical="center" wrapText="1"/>
    </xf>
    <xf numFmtId="177" fontId="5" fillId="11" borderId="0" xfId="85" applyNumberFormat="1" applyFill="1" applyBorder="1" applyAlignment="1">
      <alignment vertical="center"/>
    </xf>
    <xf numFmtId="14" fontId="5" fillId="11" borderId="0" xfId="85" applyNumberFormat="1" applyFill="1" applyBorder="1" applyAlignment="1">
      <alignment vertical="center"/>
    </xf>
    <xf numFmtId="0" fontId="5" fillId="11" borderId="0" xfId="85" applyFill="1" applyBorder="1" applyAlignment="1">
      <alignment horizontal="left" vertical="center"/>
    </xf>
    <xf numFmtId="0" fontId="5" fillId="11" borderId="73" xfId="85" applyFill="1" applyBorder="1" applyAlignment="1">
      <alignment horizontal="center" vertical="center"/>
    </xf>
    <xf numFmtId="0" fontId="24" fillId="11" borderId="30"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1" borderId="27" xfId="0" applyFont="1" applyFill="1" applyBorder="1" applyAlignment="1">
      <alignment horizontal="center" vertical="center" wrapText="1"/>
    </xf>
    <xf numFmtId="0" fontId="24" fillId="0" borderId="30" xfId="0" applyFont="1" applyBorder="1" applyAlignment="1">
      <alignment horizontal="center" vertical="center"/>
    </xf>
    <xf numFmtId="9" fontId="24" fillId="0" borderId="30" xfId="0" applyNumberFormat="1" applyFont="1" applyBorder="1" applyAlignment="1">
      <alignment horizontal="center" vertical="center"/>
    </xf>
    <xf numFmtId="9" fontId="24" fillId="0" borderId="35" xfId="0" applyNumberFormat="1" applyFont="1" applyBorder="1" applyAlignment="1">
      <alignment horizontal="center" vertical="center"/>
    </xf>
    <xf numFmtId="9" fontId="24" fillId="0" borderId="4" xfId="0" applyNumberFormat="1" applyFont="1" applyBorder="1" applyAlignment="1">
      <alignment horizontal="center" vertical="center"/>
    </xf>
    <xf numFmtId="9" fontId="24" fillId="0" borderId="45" xfId="0" applyNumberFormat="1" applyFont="1" applyBorder="1" applyAlignment="1">
      <alignment horizontal="center" vertical="center"/>
    </xf>
    <xf numFmtId="0" fontId="24" fillId="11" borderId="0" xfId="0" applyFont="1" applyFill="1" applyAlignment="1">
      <alignment horizontal="center" vertical="center"/>
    </xf>
    <xf numFmtId="0" fontId="54" fillId="0" borderId="4"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9" fillId="11" borderId="20" xfId="0" applyFont="1" applyFill="1" applyBorder="1" applyAlignment="1">
      <alignment horizontal="center" vertical="center"/>
    </xf>
    <xf numFmtId="0" fontId="9" fillId="11" borderId="11" xfId="0" applyFont="1" applyFill="1" applyBorder="1" applyAlignment="1">
      <alignment horizontal="center" vertical="center"/>
    </xf>
    <xf numFmtId="0" fontId="21" fillId="11" borderId="11" xfId="0" applyFont="1" applyFill="1" applyBorder="1" applyAlignment="1">
      <alignment horizontal="center" vertical="center"/>
    </xf>
    <xf numFmtId="0" fontId="9" fillId="11" borderId="11" xfId="0" applyFont="1" applyFill="1" applyBorder="1" applyAlignment="1">
      <alignment horizontal="center" vertical="center" wrapText="1"/>
    </xf>
    <xf numFmtId="0" fontId="30" fillId="11" borderId="11" xfId="0" applyFont="1" applyFill="1" applyBorder="1" applyAlignment="1">
      <alignment horizontal="center" vertical="center" wrapText="1"/>
    </xf>
    <xf numFmtId="0" fontId="9" fillId="11" borderId="11" xfId="0" applyFont="1" applyFill="1" applyBorder="1" applyAlignment="1">
      <alignment vertical="center" wrapText="1"/>
    </xf>
    <xf numFmtId="1" fontId="26" fillId="11" borderId="0" xfId="0" applyNumberFormat="1" applyFont="1" applyFill="1" applyBorder="1" applyAlignment="1">
      <alignment horizontal="center" vertical="center" wrapText="1"/>
    </xf>
    <xf numFmtId="14" fontId="9" fillId="11" borderId="0" xfId="12" applyNumberFormat="1" applyFont="1" applyFill="1" applyBorder="1" applyAlignment="1">
      <alignment horizontal="center" vertical="center"/>
    </xf>
    <xf numFmtId="14" fontId="9" fillId="11" borderId="0" xfId="0" applyNumberFormat="1" applyFont="1" applyFill="1" applyBorder="1" applyAlignment="1">
      <alignment horizontal="center" vertical="center"/>
    </xf>
    <xf numFmtId="0" fontId="9" fillId="11" borderId="0" xfId="0" applyNumberFormat="1" applyFont="1" applyFill="1" applyBorder="1" applyAlignment="1">
      <alignment horizontal="center" vertical="center"/>
    </xf>
    <xf numFmtId="170" fontId="9" fillId="11" borderId="0" xfId="0" applyNumberFormat="1" applyFont="1" applyFill="1" applyBorder="1" applyAlignment="1">
      <alignment horizontal="center" vertical="center"/>
    </xf>
    <xf numFmtId="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4" fontId="9" fillId="11" borderId="11" xfId="0" applyNumberFormat="1" applyFont="1" applyFill="1" applyBorder="1" applyAlignment="1">
      <alignment horizontal="center" vertical="center"/>
    </xf>
    <xf numFmtId="171" fontId="9" fillId="11" borderId="11" xfId="0" applyNumberFormat="1" applyFont="1" applyFill="1" applyBorder="1" applyAlignment="1">
      <alignment horizontal="center" vertical="center"/>
    </xf>
    <xf numFmtId="0" fontId="9" fillId="11" borderId="0" xfId="0" applyFont="1" applyFill="1" applyBorder="1" applyAlignment="1">
      <alignment horizontal="justify" vertical="center" wrapText="1"/>
    </xf>
    <xf numFmtId="0" fontId="9" fillId="11" borderId="2" xfId="0" applyFont="1" applyFill="1" applyBorder="1" applyAlignment="1">
      <alignment horizontal="center" vertical="center"/>
    </xf>
    <xf numFmtId="0" fontId="21" fillId="11" borderId="0" xfId="0" applyFont="1" applyFill="1" applyBorder="1" applyAlignment="1">
      <alignment horizontal="center" vertical="center"/>
    </xf>
    <xf numFmtId="0" fontId="30" fillId="11" borderId="0" xfId="0" applyFont="1" applyFill="1" applyBorder="1" applyAlignment="1">
      <alignment horizontal="center" vertical="center" wrapText="1"/>
    </xf>
    <xf numFmtId="0" fontId="9" fillId="11" borderId="0" xfId="0" applyFont="1" applyFill="1" applyBorder="1" applyAlignment="1">
      <alignment vertical="center" wrapText="1"/>
    </xf>
    <xf numFmtId="171" fontId="9" fillId="11" borderId="0" xfId="0" applyNumberFormat="1" applyFont="1" applyFill="1" applyBorder="1" applyAlignment="1">
      <alignment horizontal="center" vertical="center"/>
    </xf>
    <xf numFmtId="168" fontId="18" fillId="5" borderId="7" xfId="2" quotePrefix="1"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xf>
    <xf numFmtId="0" fontId="30"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4" xfId="0" applyFont="1" applyFill="1" applyBorder="1" applyAlignment="1">
      <alignment horizontal="justify" vertical="center" wrapText="1"/>
    </xf>
    <xf numFmtId="0" fontId="9" fillId="6" borderId="4" xfId="0" applyFont="1" applyFill="1" applyBorder="1" applyAlignment="1">
      <alignment vertical="center" wrapText="1"/>
    </xf>
    <xf numFmtId="14" fontId="9" fillId="6" borderId="4" xfId="12" applyNumberFormat="1" applyFont="1" applyFill="1" applyBorder="1" applyAlignment="1">
      <alignment horizontal="center" vertical="center"/>
    </xf>
    <xf numFmtId="14" fontId="9" fillId="6" borderId="4"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170" fontId="9" fillId="6" borderId="4" xfId="0" applyNumberFormat="1" applyFont="1" applyFill="1" applyBorder="1" applyAlignment="1">
      <alignment horizontal="center" vertical="center"/>
    </xf>
    <xf numFmtId="170" fontId="9" fillId="0" borderId="33"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6" borderId="6" xfId="0" applyFont="1" applyFill="1" applyBorder="1" applyAlignment="1">
      <alignment horizontal="left" vertical="center" wrapText="1"/>
    </xf>
    <xf numFmtId="0" fontId="9" fillId="11" borderId="74" xfId="0" applyFont="1" applyFill="1" applyBorder="1" applyAlignment="1">
      <alignment horizontal="center" vertical="center"/>
    </xf>
    <xf numFmtId="0" fontId="30" fillId="11" borderId="74" xfId="0" applyFont="1" applyFill="1" applyBorder="1" applyAlignment="1">
      <alignment horizontal="center" vertical="center"/>
    </xf>
    <xf numFmtId="0" fontId="9" fillId="11" borderId="74" xfId="0" applyFont="1" applyFill="1" applyBorder="1" applyAlignment="1">
      <alignment horizontal="center" vertical="center" wrapText="1"/>
    </xf>
    <xf numFmtId="0" fontId="9" fillId="11" borderId="74" xfId="0" applyFont="1" applyFill="1" applyBorder="1" applyAlignment="1">
      <alignment horizontal="justify" vertical="center" wrapText="1"/>
    </xf>
    <xf numFmtId="0" fontId="30" fillId="11" borderId="0" xfId="0" applyFont="1" applyFill="1" applyBorder="1" applyAlignment="1">
      <alignment horizontal="center" vertical="center"/>
    </xf>
    <xf numFmtId="0" fontId="9" fillId="11" borderId="0" xfId="0" applyFont="1" applyFill="1" applyBorder="1" applyAlignment="1">
      <alignment horizontal="left" vertical="center" wrapText="1"/>
    </xf>
    <xf numFmtId="0" fontId="19" fillId="11" borderId="74" xfId="0" applyFont="1" applyFill="1" applyBorder="1" applyAlignment="1">
      <alignment horizontal="center" vertical="center" wrapText="1"/>
    </xf>
    <xf numFmtId="0" fontId="0" fillId="11" borderId="74" xfId="0" applyFont="1" applyFill="1" applyBorder="1" applyAlignment="1">
      <alignment horizontal="center" vertical="center" wrapText="1"/>
    </xf>
    <xf numFmtId="1" fontId="9" fillId="11" borderId="74" xfId="0" applyNumberFormat="1" applyFont="1" applyFill="1" applyBorder="1" applyAlignment="1">
      <alignment horizontal="center" vertical="center" wrapText="1"/>
    </xf>
    <xf numFmtId="168" fontId="20" fillId="11" borderId="74" xfId="0" applyNumberFormat="1" applyFont="1" applyFill="1" applyBorder="1" applyAlignment="1">
      <alignment horizontal="center" vertical="center" wrapText="1"/>
    </xf>
    <xf numFmtId="0" fontId="9" fillId="11" borderId="74" xfId="0" applyNumberFormat="1" applyFont="1" applyFill="1" applyBorder="1" applyAlignment="1">
      <alignment horizontal="center" vertical="center" wrapText="1"/>
    </xf>
    <xf numFmtId="170" fontId="9" fillId="11" borderId="74" xfId="0" applyNumberFormat="1" applyFont="1" applyFill="1" applyBorder="1" applyAlignment="1">
      <alignment horizontal="center" vertical="center" wrapText="1"/>
    </xf>
    <xf numFmtId="170" fontId="9" fillId="11" borderId="74" xfId="0" applyNumberFormat="1" applyFont="1" applyFill="1" applyBorder="1" applyAlignment="1">
      <alignment vertical="center" wrapText="1"/>
    </xf>
    <xf numFmtId="3" fontId="9" fillId="11" borderId="74" xfId="1" applyNumberFormat="1" applyFont="1" applyFill="1" applyBorder="1" applyAlignment="1">
      <alignment horizontal="center" vertical="center"/>
    </xf>
    <xf numFmtId="4" fontId="9" fillId="11" borderId="74" xfId="1" applyNumberFormat="1" applyFont="1" applyFill="1" applyBorder="1" applyAlignment="1">
      <alignment horizontal="center" vertical="center"/>
    </xf>
    <xf numFmtId="4" fontId="9" fillId="11" borderId="74" xfId="0" applyNumberFormat="1" applyFont="1" applyFill="1" applyBorder="1" applyAlignment="1">
      <alignment horizontal="center" vertical="center" wrapText="1"/>
    </xf>
    <xf numFmtId="0" fontId="19" fillId="11" borderId="0" xfId="0" applyFont="1" applyFill="1" applyBorder="1" applyAlignment="1">
      <alignment horizontal="center" vertical="center" wrapText="1"/>
    </xf>
    <xf numFmtId="0" fontId="0" fillId="11" borderId="0" xfId="0" applyFont="1" applyFill="1" applyBorder="1" applyAlignment="1">
      <alignment horizontal="center" vertical="center" wrapText="1"/>
    </xf>
    <xf numFmtId="1" fontId="9" fillId="11" borderId="0" xfId="0" applyNumberFormat="1" applyFont="1" applyFill="1" applyBorder="1" applyAlignment="1">
      <alignment horizontal="center" vertical="center" wrapText="1"/>
    </xf>
    <xf numFmtId="168" fontId="20" fillId="11" borderId="0" xfId="0" applyNumberFormat="1" applyFont="1" applyFill="1" applyBorder="1" applyAlignment="1">
      <alignment horizontal="center" vertical="center" wrapText="1"/>
    </xf>
    <xf numFmtId="0" fontId="9" fillId="11" borderId="0" xfId="0" applyNumberFormat="1" applyFont="1" applyFill="1" applyBorder="1" applyAlignment="1">
      <alignment horizontal="center" vertical="center" wrapText="1"/>
    </xf>
    <xf numFmtId="170" fontId="9" fillId="11" borderId="0" xfId="0" applyNumberFormat="1" applyFont="1" applyFill="1" applyBorder="1" applyAlignment="1">
      <alignment horizontal="center" vertical="center" wrapText="1"/>
    </xf>
    <xf numFmtId="170" fontId="9" fillId="11" borderId="0" xfId="0" applyNumberFormat="1" applyFont="1" applyFill="1" applyBorder="1" applyAlignment="1">
      <alignment vertical="center" wrapText="1"/>
    </xf>
    <xf numFmtId="3" fontId="9" fillId="11" borderId="0" xfId="1" applyNumberFormat="1" applyFont="1" applyFill="1" applyBorder="1" applyAlignment="1">
      <alignment horizontal="center" vertical="center"/>
    </xf>
    <xf numFmtId="4" fontId="9" fillId="11" borderId="0" xfId="1" applyNumberFormat="1" applyFont="1" applyFill="1" applyBorder="1" applyAlignment="1">
      <alignment horizontal="center" vertical="center"/>
    </xf>
    <xf numFmtId="4" fontId="9" fillId="11" borderId="0" xfId="0" applyNumberFormat="1" applyFont="1" applyFill="1" applyBorder="1" applyAlignment="1">
      <alignment horizontal="center" vertical="center" wrapText="1"/>
    </xf>
    <xf numFmtId="179" fontId="9" fillId="0" borderId="30" xfId="1" applyNumberFormat="1" applyFont="1" applyFill="1" applyBorder="1" applyAlignment="1">
      <alignment horizontal="center" vertical="center" wrapText="1"/>
    </xf>
    <xf numFmtId="179" fontId="9" fillId="0" borderId="4" xfId="1" applyNumberFormat="1" applyFont="1" applyFill="1" applyBorder="1" applyAlignment="1">
      <alignment horizontal="center" vertical="center" wrapText="1"/>
    </xf>
    <xf numFmtId="179" fontId="9" fillId="0" borderId="35" xfId="1" applyNumberFormat="1" applyFont="1" applyFill="1" applyBorder="1" applyAlignment="1">
      <alignment horizontal="center" vertical="center" wrapText="1"/>
    </xf>
    <xf numFmtId="179" fontId="9" fillId="0" borderId="24" xfId="1" applyNumberFormat="1" applyFont="1" applyFill="1" applyBorder="1" applyAlignment="1">
      <alignment horizontal="center" vertical="center" wrapText="1"/>
    </xf>
    <xf numFmtId="179" fontId="9" fillId="0" borderId="30" xfId="0" applyNumberFormat="1" applyFont="1" applyFill="1" applyBorder="1" applyAlignment="1">
      <alignment horizontal="center" vertical="center" wrapText="1"/>
    </xf>
    <xf numFmtId="179" fontId="9" fillId="0" borderId="4" xfId="0" applyNumberFormat="1" applyFont="1" applyFill="1" applyBorder="1" applyAlignment="1">
      <alignment horizontal="center" vertical="center" wrapText="1"/>
    </xf>
    <xf numFmtId="179" fontId="9" fillId="0" borderId="35" xfId="0" applyNumberFormat="1" applyFont="1" applyFill="1" applyBorder="1" applyAlignment="1">
      <alignment horizontal="center" vertical="center" wrapText="1"/>
    </xf>
    <xf numFmtId="179" fontId="9" fillId="0" borderId="24" xfId="0" applyNumberFormat="1" applyFont="1" applyFill="1" applyBorder="1" applyAlignment="1">
      <alignment horizontal="center" vertical="center" wrapText="1"/>
    </xf>
    <xf numFmtId="179" fontId="20" fillId="0" borderId="30" xfId="0" applyNumberFormat="1" applyFont="1" applyFill="1" applyBorder="1" applyAlignment="1">
      <alignment vertical="center"/>
    </xf>
    <xf numFmtId="179" fontId="20" fillId="0" borderId="4" xfId="0" applyNumberFormat="1" applyFont="1" applyFill="1" applyBorder="1" applyAlignment="1">
      <alignment vertical="center" wrapText="1"/>
    </xf>
    <xf numFmtId="179" fontId="20" fillId="0" borderId="4" xfId="0" applyNumberFormat="1" applyFont="1" applyFill="1" applyBorder="1" applyAlignment="1">
      <alignment vertical="center"/>
    </xf>
    <xf numFmtId="179" fontId="20" fillId="0" borderId="35" xfId="0" applyNumberFormat="1" applyFont="1" applyFill="1" applyBorder="1" applyAlignment="1">
      <alignment vertical="center"/>
    </xf>
    <xf numFmtId="179" fontId="20" fillId="11" borderId="30" xfId="0" applyNumberFormat="1" applyFont="1" applyFill="1" applyBorder="1" applyAlignment="1">
      <alignment vertical="center"/>
    </xf>
    <xf numFmtId="179" fontId="20" fillId="0" borderId="4" xfId="0" applyNumberFormat="1" applyFont="1" applyFill="1" applyBorder="1" applyAlignment="1">
      <alignment horizontal="center" vertical="center"/>
    </xf>
    <xf numFmtId="179" fontId="9" fillId="0" borderId="30" xfId="0" applyNumberFormat="1" applyFont="1" applyFill="1" applyBorder="1" applyAlignment="1">
      <alignment vertical="center"/>
    </xf>
    <xf numFmtId="179" fontId="9" fillId="0" borderId="4" xfId="0" applyNumberFormat="1" applyFont="1" applyFill="1" applyBorder="1" applyAlignment="1">
      <alignment vertical="center"/>
    </xf>
    <xf numFmtId="179" fontId="11" fillId="0" borderId="4" xfId="0" applyNumberFormat="1" applyFont="1" applyFill="1" applyBorder="1" applyAlignment="1">
      <alignment vertical="center"/>
    </xf>
    <xf numFmtId="179" fontId="9" fillId="0" borderId="30" xfId="0" applyNumberFormat="1" applyFont="1" applyFill="1" applyBorder="1" applyAlignment="1">
      <alignment vertical="center" wrapText="1"/>
    </xf>
    <xf numFmtId="179" fontId="9" fillId="0" borderId="4" xfId="0" applyNumberFormat="1" applyFont="1" applyFill="1" applyBorder="1" applyAlignment="1">
      <alignment vertical="center" wrapText="1"/>
    </xf>
    <xf numFmtId="179" fontId="9" fillId="0" borderId="35" xfId="0" applyNumberFormat="1" applyFont="1" applyFill="1" applyBorder="1" applyAlignment="1">
      <alignment vertical="center" wrapText="1"/>
    </xf>
    <xf numFmtId="174" fontId="9" fillId="0" borderId="30" xfId="0" applyNumberFormat="1" applyFont="1" applyFill="1" applyBorder="1" applyAlignment="1">
      <alignment horizontal="center" vertical="center" wrapText="1"/>
    </xf>
    <xf numFmtId="174" fontId="9" fillId="0" borderId="4" xfId="0" applyNumberFormat="1" applyFont="1" applyFill="1" applyBorder="1" applyAlignment="1">
      <alignment horizontal="center" vertical="center" wrapText="1"/>
    </xf>
    <xf numFmtId="174" fontId="9" fillId="0" borderId="35" xfId="0" applyNumberFormat="1" applyFont="1" applyFill="1" applyBorder="1" applyAlignment="1">
      <alignment horizontal="center" vertical="center" wrapText="1"/>
    </xf>
    <xf numFmtId="174" fontId="9" fillId="0" borderId="24"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68" fontId="49" fillId="22" borderId="34" xfId="2" applyNumberFormat="1" applyFont="1" applyFill="1" applyBorder="1" applyAlignment="1">
      <alignment horizontal="center" vertical="center" wrapText="1"/>
    </xf>
    <xf numFmtId="168" fontId="49" fillId="22" borderId="35" xfId="2" applyNumberFormat="1" applyFont="1" applyFill="1" applyBorder="1" applyAlignment="1">
      <alignment horizontal="center" vertical="center" wrapText="1"/>
    </xf>
    <xf numFmtId="0" fontId="10" fillId="11" borderId="0" xfId="0" applyFont="1" applyFill="1" applyBorder="1" applyAlignment="1">
      <alignment horizontal="center" vertical="center"/>
    </xf>
    <xf numFmtId="0" fontId="8" fillId="11" borderId="0" xfId="0" applyFont="1" applyFill="1" applyBorder="1" applyAlignment="1">
      <alignment horizontal="center" vertical="center"/>
    </xf>
    <xf numFmtId="0" fontId="10" fillId="11" borderId="0" xfId="0" applyFont="1" applyFill="1" applyBorder="1" applyAlignment="1" applyProtection="1">
      <alignment horizontal="center" vertical="center"/>
    </xf>
    <xf numFmtId="4" fontId="28" fillId="11" borderId="30" xfId="0" applyNumberFormat="1" applyFont="1" applyFill="1" applyBorder="1" applyAlignment="1">
      <alignment horizontal="center" vertical="center"/>
    </xf>
    <xf numFmtId="4" fontId="28" fillId="11" borderId="35" xfId="0" applyNumberFormat="1" applyFont="1" applyFill="1" applyBorder="1" applyAlignment="1">
      <alignment horizontal="center" vertical="center"/>
    </xf>
    <xf numFmtId="4" fontId="28" fillId="11" borderId="4" xfId="0" applyNumberFormat="1" applyFont="1" applyFill="1" applyBorder="1" applyAlignment="1">
      <alignment horizontal="center" vertical="center"/>
    </xf>
    <xf numFmtId="4" fontId="28" fillId="11" borderId="1" xfId="0" applyNumberFormat="1" applyFont="1" applyFill="1" applyBorder="1" applyAlignment="1">
      <alignment horizontal="center" vertical="center"/>
    </xf>
    <xf numFmtId="4" fontId="28" fillId="11" borderId="24" xfId="0" applyNumberFormat="1" applyFont="1" applyFill="1" applyBorder="1" applyAlignment="1">
      <alignment horizontal="center" vertical="center"/>
    </xf>
    <xf numFmtId="14" fontId="2" fillId="18" borderId="4" xfId="89" applyNumberFormat="1" applyFill="1" applyBorder="1" applyAlignment="1">
      <alignment horizontal="center" vertical="center"/>
    </xf>
    <xf numFmtId="0" fontId="2" fillId="11" borderId="4" xfId="89" applyFill="1" applyBorder="1" applyAlignment="1">
      <alignment horizontal="center" vertical="center"/>
    </xf>
    <xf numFmtId="0" fontId="2" fillId="11" borderId="0" xfId="89" applyFill="1" applyAlignment="1">
      <alignment horizontal="center" vertical="center"/>
    </xf>
    <xf numFmtId="14" fontId="2" fillId="19" borderId="4" xfId="89" applyNumberForma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0" borderId="27" xfId="0" applyFont="1" applyBorder="1" applyAlignment="1">
      <alignment horizontal="center" vertical="center" wrapText="1"/>
    </xf>
    <xf numFmtId="0" fontId="28" fillId="11" borderId="27" xfId="0" applyNumberFormat="1" applyFont="1" applyFill="1" applyBorder="1" applyAlignment="1">
      <alignment horizontal="center" vertical="center"/>
    </xf>
    <xf numFmtId="0" fontId="24" fillId="0" borderId="30" xfId="0" applyFont="1" applyBorder="1" applyAlignment="1">
      <alignment horizontal="center" vertical="center"/>
    </xf>
    <xf numFmtId="0" fontId="24" fillId="11" borderId="29"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11" borderId="24"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4" fillId="0" borderId="29" xfId="0"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0" fontId="28" fillId="11" borderId="27" xfId="0" applyNumberFormat="1" applyFont="1" applyFill="1" applyBorder="1" applyAlignment="1">
      <alignment horizontal="center" vertical="center"/>
    </xf>
    <xf numFmtId="0" fontId="28" fillId="11" borderId="26" xfId="0" applyNumberFormat="1" applyFont="1" applyFill="1" applyBorder="1" applyAlignment="1">
      <alignment horizontal="center" vertical="center"/>
    </xf>
    <xf numFmtId="0" fontId="28" fillId="11" borderId="1" xfId="0" applyNumberFormat="1" applyFont="1" applyFill="1" applyBorder="1" applyAlignment="1">
      <alignment horizontal="center" vertical="center"/>
    </xf>
    <xf numFmtId="0" fontId="24" fillId="11" borderId="68"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5" fillId="11" borderId="37" xfId="85" applyFill="1" applyBorder="1" applyAlignment="1">
      <alignment horizontal="justify" vertical="center" wrapText="1"/>
    </xf>
    <xf numFmtId="175" fontId="5" fillId="11" borderId="24" xfId="85" applyNumberFormat="1" applyFill="1" applyBorder="1" applyAlignment="1">
      <alignment vertical="center"/>
    </xf>
    <xf numFmtId="0" fontId="5" fillId="11" borderId="24" xfId="85" applyFill="1" applyBorder="1" applyAlignment="1">
      <alignment horizontal="center" vertical="center"/>
    </xf>
    <xf numFmtId="177" fontId="5" fillId="11" borderId="38" xfId="85" applyNumberFormat="1" applyFill="1" applyBorder="1" applyAlignment="1">
      <alignment horizontal="center" vertical="center"/>
    </xf>
    <xf numFmtId="9" fontId="5" fillId="0" borderId="37" xfId="1" applyFont="1" applyBorder="1" applyAlignment="1">
      <alignment horizontal="center" vertical="center"/>
    </xf>
    <xf numFmtId="177" fontId="5" fillId="11" borderId="24" xfId="85" applyNumberFormat="1" applyFill="1" applyBorder="1" applyAlignment="1">
      <alignment horizontal="center" vertical="center"/>
    </xf>
    <xf numFmtId="10" fontId="5" fillId="11" borderId="24" xfId="1" applyNumberFormat="1" applyFont="1" applyFill="1" applyBorder="1" applyAlignment="1">
      <alignment horizontal="center" vertical="center"/>
    </xf>
    <xf numFmtId="10" fontId="5" fillId="0" borderId="24" xfId="1" applyNumberFormat="1" applyFont="1" applyBorder="1" applyAlignment="1">
      <alignment horizontal="center" vertical="center" wrapText="1"/>
    </xf>
    <xf numFmtId="177" fontId="5" fillId="11" borderId="38" xfId="85" applyNumberFormat="1" applyFill="1" applyBorder="1" applyAlignment="1">
      <alignment vertical="center"/>
    </xf>
    <xf numFmtId="9" fontId="5" fillId="11" borderId="37" xfId="1" applyNumberFormat="1" applyFont="1" applyFill="1" applyBorder="1" applyAlignment="1">
      <alignment horizontal="center" vertical="center"/>
    </xf>
    <xf numFmtId="9" fontId="5" fillId="11" borderId="37" xfId="1" applyFont="1" applyFill="1" applyBorder="1" applyAlignment="1">
      <alignment horizontal="center" vertical="center"/>
    </xf>
    <xf numFmtId="14" fontId="5" fillId="11" borderId="37" xfId="85" applyNumberFormat="1" applyFill="1" applyBorder="1" applyAlignment="1">
      <alignment vertical="center"/>
    </xf>
    <xf numFmtId="14" fontId="5" fillId="11" borderId="38" xfId="85" applyNumberFormat="1" applyFill="1" applyBorder="1" applyAlignment="1">
      <alignment vertical="center"/>
    </xf>
    <xf numFmtId="14" fontId="5" fillId="11" borderId="54" xfId="85" applyNumberFormat="1" applyFill="1" applyBorder="1" applyAlignment="1">
      <alignment vertical="center"/>
    </xf>
    <xf numFmtId="0" fontId="5" fillId="11" borderId="75" xfId="85" applyFill="1" applyBorder="1" applyAlignment="1">
      <alignment horizontal="justify" vertical="center" wrapText="1"/>
    </xf>
    <xf numFmtId="0" fontId="5" fillId="11" borderId="11" xfId="85" applyFill="1" applyBorder="1" applyAlignment="1">
      <alignment vertical="center"/>
    </xf>
    <xf numFmtId="175" fontId="5" fillId="11" borderId="11" xfId="85" applyNumberFormat="1" applyFill="1" applyBorder="1" applyAlignment="1">
      <alignment vertical="center"/>
    </xf>
    <xf numFmtId="0" fontId="5" fillId="11" borderId="11" xfId="85" applyFill="1" applyBorder="1" applyAlignment="1">
      <alignment horizontal="center" vertical="center"/>
    </xf>
    <xf numFmtId="177" fontId="5" fillId="11" borderId="11" xfId="85" applyNumberFormat="1" applyFill="1" applyBorder="1" applyAlignment="1">
      <alignment horizontal="center" vertical="center"/>
    </xf>
    <xf numFmtId="9" fontId="5" fillId="11" borderId="11" xfId="85" applyNumberFormat="1" applyFill="1" applyBorder="1" applyAlignment="1">
      <alignment horizontal="center" vertical="center"/>
    </xf>
    <xf numFmtId="177" fontId="5" fillId="11" borderId="11" xfId="85" applyNumberFormat="1" applyFill="1" applyBorder="1" applyAlignment="1">
      <alignment horizontal="right" vertical="center"/>
    </xf>
    <xf numFmtId="9" fontId="5" fillId="11" borderId="11" xfId="1" applyFont="1" applyFill="1" applyBorder="1" applyAlignment="1">
      <alignment horizontal="center" vertical="center"/>
    </xf>
    <xf numFmtId="177" fontId="5" fillId="11" borderId="11" xfId="85" applyNumberFormat="1" applyFill="1" applyBorder="1" applyAlignment="1">
      <alignment vertical="center"/>
    </xf>
    <xf numFmtId="14" fontId="5" fillId="11" borderId="11" xfId="85" applyNumberFormat="1" applyFill="1" applyBorder="1" applyAlignment="1">
      <alignment vertical="center"/>
    </xf>
    <xf numFmtId="0" fontId="24" fillId="11" borderId="32" xfId="85" applyFont="1" applyFill="1" applyBorder="1" applyAlignment="1">
      <alignment horizontal="justify" vertical="center" wrapText="1"/>
    </xf>
    <xf numFmtId="0" fontId="1" fillId="11" borderId="4" xfId="85" applyFont="1" applyFill="1" applyBorder="1" applyAlignment="1">
      <alignment vertical="center"/>
    </xf>
    <xf numFmtId="0" fontId="9" fillId="23" borderId="34" xfId="85" applyFont="1" applyFill="1" applyBorder="1" applyAlignment="1">
      <alignment horizontal="center" vertical="center"/>
    </xf>
    <xf numFmtId="172" fontId="9" fillId="23" borderId="36" xfId="85" applyNumberFormat="1" applyFont="1" applyFill="1" applyBorder="1" applyAlignment="1">
      <alignment vertical="center"/>
    </xf>
    <xf numFmtId="168" fontId="42" fillId="11" borderId="0" xfId="2" applyNumberFormat="1" applyFont="1" applyFill="1" applyBorder="1" applyAlignment="1">
      <alignment horizontal="center" vertical="center" wrapText="1"/>
    </xf>
    <xf numFmtId="0" fontId="57" fillId="11" borderId="0" xfId="0" applyFont="1" applyFill="1" applyBorder="1" applyAlignment="1">
      <alignment vertical="center"/>
    </xf>
    <xf numFmtId="0" fontId="58" fillId="11" borderId="0" xfId="0" applyFont="1" applyFill="1" applyBorder="1" applyAlignment="1">
      <alignment vertical="center"/>
    </xf>
    <xf numFmtId="0" fontId="10" fillId="11" borderId="0" xfId="0" applyFont="1" applyFill="1" applyBorder="1" applyAlignment="1">
      <alignment vertical="center"/>
    </xf>
    <xf numFmtId="164" fontId="10" fillId="11" borderId="0" xfId="88" applyFont="1" applyFill="1" applyBorder="1" applyAlignment="1">
      <alignment vertical="center"/>
    </xf>
    <xf numFmtId="164" fontId="8" fillId="11" borderId="0" xfId="88" applyFont="1" applyFill="1" applyBorder="1" applyAlignment="1">
      <alignment vertical="center"/>
    </xf>
    <xf numFmtId="0" fontId="8" fillId="11" borderId="0" xfId="0" applyFont="1" applyFill="1" applyBorder="1" applyAlignment="1">
      <alignment vertical="center"/>
    </xf>
    <xf numFmtId="0" fontId="24" fillId="11" borderId="45" xfId="0" applyFont="1" applyFill="1" applyBorder="1" applyAlignment="1">
      <alignment horizontal="center" vertical="center"/>
    </xf>
    <xf numFmtId="9" fontId="24" fillId="11" borderId="45" xfId="0" applyNumberFormat="1" applyFont="1" applyFill="1" applyBorder="1" applyAlignment="1">
      <alignment horizontal="center" vertical="center"/>
    </xf>
    <xf numFmtId="0" fontId="28" fillId="11" borderId="45" xfId="0" applyNumberFormat="1" applyFont="1" applyFill="1" applyBorder="1" applyAlignment="1">
      <alignment horizontal="center" vertical="center"/>
    </xf>
    <xf numFmtId="4" fontId="28" fillId="11" borderId="45" xfId="0" applyNumberFormat="1" applyFont="1" applyFill="1" applyBorder="1" applyAlignment="1">
      <alignment horizontal="center" vertical="center"/>
    </xf>
    <xf numFmtId="0" fontId="24" fillId="11" borderId="57" xfId="0" applyFont="1" applyFill="1" applyBorder="1" applyAlignment="1">
      <alignment horizontal="center" vertical="center" wrapText="1"/>
    </xf>
    <xf numFmtId="0" fontId="9" fillId="11" borderId="30" xfId="0" applyFont="1" applyFill="1" applyBorder="1" applyAlignment="1">
      <alignment horizontal="center" vertical="center"/>
    </xf>
    <xf numFmtId="0" fontId="21" fillId="11" borderId="30" xfId="0" applyFont="1" applyFill="1" applyBorder="1" applyAlignment="1">
      <alignment horizontal="center" vertical="center"/>
    </xf>
    <xf numFmtId="0" fontId="9" fillId="11" borderId="4" xfId="0" applyFont="1" applyFill="1" applyBorder="1" applyAlignment="1">
      <alignment horizontal="center" vertical="center"/>
    </xf>
    <xf numFmtId="0" fontId="21" fillId="11" borderId="4" xfId="0" applyFont="1" applyFill="1" applyBorder="1" applyAlignment="1">
      <alignment horizontal="center" vertical="center"/>
    </xf>
    <xf numFmtId="3" fontId="9" fillId="0" borderId="6" xfId="0" applyNumberFormat="1" applyFont="1" applyFill="1" applyBorder="1" applyAlignment="1">
      <alignment horizontal="center" vertical="center"/>
    </xf>
    <xf numFmtId="14" fontId="20" fillId="0" borderId="7" xfId="12" applyNumberFormat="1" applyFont="1" applyFill="1" applyBorder="1" applyAlignment="1">
      <alignment horizontal="center" vertical="center"/>
    </xf>
    <xf numFmtId="14" fontId="20" fillId="0" borderId="7" xfId="0" applyNumberFormat="1" applyFont="1" applyFill="1" applyBorder="1" applyAlignment="1">
      <alignment horizontal="center" vertical="center"/>
    </xf>
    <xf numFmtId="10" fontId="9" fillId="0" borderId="4" xfId="12" applyNumberFormat="1" applyFont="1" applyFill="1" applyBorder="1" applyAlignment="1">
      <alignment horizontal="center" vertical="center"/>
    </xf>
    <xf numFmtId="3" fontId="9" fillId="0" borderId="72" xfId="0" applyNumberFormat="1" applyFont="1" applyFill="1" applyBorder="1" applyAlignment="1">
      <alignment horizontal="center" vertical="center" wrapText="1"/>
    </xf>
    <xf numFmtId="0" fontId="9" fillId="11" borderId="4" xfId="0" applyFont="1" applyFill="1" applyBorder="1" applyAlignment="1">
      <alignment horizontal="center" vertical="center" wrapText="1"/>
    </xf>
    <xf numFmtId="41" fontId="24" fillId="11" borderId="4" xfId="0" applyNumberFormat="1" applyFont="1" applyFill="1" applyBorder="1" applyAlignment="1">
      <alignment horizontal="center" vertical="center"/>
    </xf>
    <xf numFmtId="0" fontId="9" fillId="11" borderId="0" xfId="0" applyFont="1" applyFill="1" applyAlignment="1">
      <alignment horizontal="center" vertical="center" wrapText="1"/>
    </xf>
    <xf numFmtId="0" fontId="9" fillId="11" borderId="0" xfId="0" applyFont="1" applyFill="1" applyAlignment="1">
      <alignment horizontal="center" vertical="center"/>
    </xf>
    <xf numFmtId="41" fontId="24" fillId="11" borderId="0" xfId="0" applyNumberFormat="1" applyFont="1" applyFill="1" applyAlignment="1">
      <alignment horizontal="center" vertical="center"/>
    </xf>
    <xf numFmtId="0" fontId="20" fillId="11" borderId="53" xfId="0" applyFont="1" applyFill="1" applyBorder="1" applyAlignment="1">
      <alignment horizontal="justify" vertical="center" wrapText="1"/>
    </xf>
    <xf numFmtId="0" fontId="20" fillId="11" borderId="33" xfId="0" applyFont="1" applyFill="1" applyBorder="1" applyAlignment="1">
      <alignment horizontal="justify" vertical="center" wrapText="1"/>
    </xf>
    <xf numFmtId="0" fontId="20" fillId="0" borderId="36" xfId="0" applyFont="1" applyFill="1" applyBorder="1" applyAlignment="1">
      <alignment horizontal="justify" vertical="center" wrapText="1"/>
    </xf>
    <xf numFmtId="0" fontId="20" fillId="11" borderId="31" xfId="0" applyFont="1" applyFill="1" applyBorder="1" applyAlignment="1">
      <alignment horizontal="justify" vertical="center" wrapText="1"/>
    </xf>
    <xf numFmtId="1" fontId="9" fillId="0" borderId="7" xfId="0" applyNumberFormat="1" applyFont="1" applyFill="1" applyBorder="1" applyAlignment="1">
      <alignment horizontal="center" vertical="center" wrapText="1"/>
    </xf>
    <xf numFmtId="168" fontId="20" fillId="0" borderId="7" xfId="0" applyNumberFormat="1" applyFont="1" applyFill="1" applyBorder="1" applyAlignment="1">
      <alignment horizontal="center" vertical="center" wrapText="1"/>
    </xf>
    <xf numFmtId="168" fontId="9" fillId="0" borderId="7" xfId="0" applyNumberFormat="1" applyFont="1" applyFill="1" applyBorder="1" applyAlignment="1">
      <alignment horizontal="center" vertical="center" wrapText="1"/>
    </xf>
    <xf numFmtId="168" fontId="20" fillId="0" borderId="27" xfId="0" applyNumberFormat="1" applyFont="1" applyFill="1" applyBorder="1" applyAlignment="1">
      <alignment horizontal="center" vertical="center" wrapText="1"/>
    </xf>
    <xf numFmtId="10" fontId="9" fillId="0" borderId="30" xfId="12" applyNumberFormat="1" applyFont="1" applyFill="1" applyBorder="1" applyAlignment="1">
      <alignment horizontal="center" vertical="center"/>
    </xf>
    <xf numFmtId="10" fontId="9" fillId="0" borderId="4" xfId="12" applyNumberFormat="1" applyFont="1" applyFill="1" applyBorder="1" applyAlignment="1">
      <alignment horizontal="center" vertical="center" wrapText="1"/>
    </xf>
    <xf numFmtId="10" fontId="9" fillId="0" borderId="35" xfId="12" applyNumberFormat="1" applyFont="1" applyFill="1" applyBorder="1" applyAlignment="1">
      <alignment horizontal="center" vertical="center"/>
    </xf>
    <xf numFmtId="10" fontId="9" fillId="0" borderId="24" xfId="12" applyNumberFormat="1" applyFont="1" applyFill="1" applyBorder="1" applyAlignment="1">
      <alignment horizontal="center" vertical="center"/>
    </xf>
    <xf numFmtId="10" fontId="9" fillId="0" borderId="7" xfId="12" applyNumberFormat="1" applyFont="1" applyFill="1" applyBorder="1" applyAlignment="1">
      <alignment horizontal="center" vertical="center"/>
    </xf>
    <xf numFmtId="10" fontId="9" fillId="11" borderId="0"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9" fillId="0" borderId="4" xfId="1" applyNumberFormat="1" applyFont="1" applyFill="1" applyBorder="1" applyAlignment="1">
      <alignment horizontal="center" vertical="center"/>
    </xf>
    <xf numFmtId="10" fontId="11" fillId="0" borderId="7" xfId="0" applyNumberFormat="1" applyFont="1" applyFill="1" applyBorder="1" applyAlignment="1">
      <alignment horizontal="center" vertical="center"/>
    </xf>
    <xf numFmtId="10" fontId="9" fillId="10" borderId="4" xfId="12" applyNumberFormat="1" applyFont="1" applyFill="1" applyBorder="1" applyAlignment="1">
      <alignment horizontal="center" vertical="center"/>
    </xf>
    <xf numFmtId="10" fontId="9" fillId="0" borderId="27" xfId="12" applyNumberFormat="1" applyFont="1" applyFill="1" applyBorder="1" applyAlignment="1">
      <alignment horizontal="center" vertical="center"/>
    </xf>
    <xf numFmtId="10" fontId="9" fillId="0" borderId="30" xfId="12" applyNumberFormat="1" applyFont="1" applyFill="1" applyBorder="1" applyAlignment="1">
      <alignment horizontal="center" vertical="center" wrapText="1"/>
    </xf>
    <xf numFmtId="10" fontId="9" fillId="0" borderId="35" xfId="12" applyNumberFormat="1" applyFont="1" applyFill="1" applyBorder="1" applyAlignment="1">
      <alignment horizontal="center" vertical="center" wrapText="1"/>
    </xf>
    <xf numFmtId="10" fontId="9" fillId="11" borderId="74" xfId="12" applyNumberFormat="1" applyFont="1" applyFill="1" applyBorder="1" applyAlignment="1">
      <alignment horizontal="center" vertical="center" wrapText="1"/>
    </xf>
    <xf numFmtId="10" fontId="9" fillId="11" borderId="0" xfId="12" applyNumberFormat="1" applyFont="1" applyFill="1" applyBorder="1" applyAlignment="1">
      <alignment horizontal="center" vertical="center" wrapText="1"/>
    </xf>
    <xf numFmtId="10" fontId="9" fillId="6" borderId="4" xfId="1" applyNumberFormat="1" applyFont="1" applyFill="1" applyBorder="1" applyAlignment="1">
      <alignment horizontal="center" vertical="center"/>
    </xf>
    <xf numFmtId="0" fontId="23" fillId="11" borderId="35" xfId="0" applyNumberFormat="1" applyFont="1" applyFill="1" applyBorder="1" applyAlignment="1">
      <alignment horizontal="center" vertical="center"/>
    </xf>
    <xf numFmtId="3" fontId="9" fillId="0" borderId="4" xfId="0" applyNumberFormat="1" applyFont="1" applyFill="1" applyBorder="1" applyAlignment="1">
      <alignment horizontal="center" vertical="center" wrapText="1"/>
    </xf>
    <xf numFmtId="0" fontId="0" fillId="0" borderId="30" xfId="0" applyFill="1" applyBorder="1" applyAlignment="1">
      <alignment horizontal="center" vertical="center" wrapText="1"/>
    </xf>
    <xf numFmtId="0" fontId="0" fillId="0" borderId="35" xfId="0" applyFill="1" applyBorder="1" applyAlignment="1">
      <alignment horizontal="center" vertical="center" wrapText="1"/>
    </xf>
    <xf numFmtId="1" fontId="20" fillId="0" borderId="30" xfId="0" applyNumberFormat="1" applyFont="1" applyFill="1" applyBorder="1" applyAlignment="1">
      <alignment horizontal="center" vertical="center" wrapText="1"/>
    </xf>
    <xf numFmtId="1" fontId="20" fillId="0" borderId="4" xfId="0" applyNumberFormat="1" applyFont="1" applyFill="1" applyBorder="1" applyAlignment="1">
      <alignment horizontal="center" vertical="center" wrapText="1"/>
    </xf>
    <xf numFmtId="1" fontId="20" fillId="0" borderId="35" xfId="0" applyNumberFormat="1" applyFont="1" applyFill="1" applyBorder="1" applyAlignment="1">
      <alignment horizontal="center" vertical="center" wrapText="1"/>
    </xf>
    <xf numFmtId="0" fontId="59" fillId="11" borderId="4" xfId="0" applyFont="1" applyFill="1" applyBorder="1" applyAlignment="1">
      <alignment horizontal="center" vertical="center"/>
    </xf>
    <xf numFmtId="0" fontId="59" fillId="11" borderId="4" xfId="0" applyFont="1" applyFill="1" applyBorder="1" applyAlignment="1">
      <alignment horizontal="center" vertical="center" wrapText="1"/>
    </xf>
    <xf numFmtId="4" fontId="20" fillId="0" borderId="71" xfId="0" applyNumberFormat="1" applyFont="1" applyFill="1" applyBorder="1" applyAlignment="1">
      <alignment horizontal="center" vertical="center" wrapText="1"/>
    </xf>
    <xf numFmtId="4" fontId="20" fillId="0" borderId="6" xfId="0" applyNumberFormat="1" applyFont="1" applyFill="1" applyBorder="1" applyAlignment="1">
      <alignment horizontal="center" vertical="center" wrapText="1"/>
    </xf>
    <xf numFmtId="0" fontId="9" fillId="11" borderId="53" xfId="0" applyFont="1" applyFill="1" applyBorder="1" applyAlignment="1">
      <alignment horizontal="justify" vertical="center" wrapText="1"/>
    </xf>
    <xf numFmtId="0" fontId="9" fillId="11" borderId="33" xfId="0" applyFont="1" applyFill="1" applyBorder="1" applyAlignment="1">
      <alignment horizontal="justify" vertical="center" wrapText="1"/>
    </xf>
    <xf numFmtId="0" fontId="9" fillId="11" borderId="41" xfId="0" applyFont="1" applyFill="1" applyBorder="1" applyAlignment="1">
      <alignment horizontal="justify" vertical="center" wrapText="1"/>
    </xf>
    <xf numFmtId="0" fontId="0" fillId="11" borderId="41" xfId="0" applyFill="1" applyBorder="1" applyAlignment="1">
      <alignment horizontal="justify" vertical="center" wrapText="1"/>
    </xf>
    <xf numFmtId="1" fontId="9" fillId="11" borderId="4" xfId="0" applyNumberFormat="1" applyFont="1" applyFill="1" applyBorder="1" applyAlignment="1">
      <alignment horizontal="center" vertical="center" wrapText="1"/>
    </xf>
    <xf numFmtId="170" fontId="20" fillId="11" borderId="41" xfId="0" applyNumberFormat="1" applyFont="1" applyFill="1" applyBorder="1" applyAlignment="1">
      <alignment horizontal="justify" vertical="center" wrapText="1"/>
    </xf>
    <xf numFmtId="0" fontId="20" fillId="11" borderId="43" xfId="0" applyFont="1" applyFill="1" applyBorder="1" applyAlignment="1">
      <alignment horizontal="justify" vertical="center" wrapText="1"/>
    </xf>
    <xf numFmtId="0" fontId="9" fillId="11" borderId="43" xfId="0" applyFont="1" applyFill="1" applyBorder="1" applyAlignment="1">
      <alignment horizontal="justify" vertical="center" wrapText="1"/>
    </xf>
    <xf numFmtId="0" fontId="9" fillId="11" borderId="40" xfId="0" applyFont="1" applyFill="1" applyBorder="1" applyAlignment="1">
      <alignment horizontal="justify" vertical="center" wrapText="1"/>
    </xf>
    <xf numFmtId="170" fontId="57" fillId="11" borderId="41" xfId="0" applyNumberFormat="1" applyFont="1" applyFill="1" applyBorder="1" applyAlignment="1">
      <alignment horizontal="justify" vertical="center" wrapText="1"/>
    </xf>
    <xf numFmtId="4" fontId="9" fillId="11" borderId="54" xfId="0" applyNumberFormat="1" applyFont="1" applyFill="1" applyBorder="1" applyAlignment="1">
      <alignment horizontal="justify" vertical="center" wrapText="1"/>
    </xf>
    <xf numFmtId="0" fontId="57" fillId="11" borderId="41" xfId="0" applyFont="1" applyFill="1" applyBorder="1" applyAlignment="1">
      <alignment horizontal="justify" vertical="center" wrapText="1"/>
    </xf>
    <xf numFmtId="0" fontId="20" fillId="11" borderId="41" xfId="0" applyFont="1" applyFill="1" applyBorder="1" applyAlignment="1">
      <alignment horizontal="justify" vertical="center" wrapText="1"/>
    </xf>
    <xf numFmtId="168" fontId="9" fillId="11" borderId="4" xfId="0" applyNumberFormat="1" applyFont="1" applyFill="1" applyBorder="1" applyAlignment="1">
      <alignment horizontal="center" vertical="center" wrapText="1"/>
    </xf>
    <xf numFmtId="0" fontId="61" fillId="7" borderId="26" xfId="0" applyFont="1" applyFill="1" applyBorder="1" applyAlignment="1">
      <alignment horizontal="center" vertical="center" wrapText="1"/>
    </xf>
    <xf numFmtId="0" fontId="9" fillId="11" borderId="6" xfId="0" applyFont="1" applyFill="1" applyBorder="1" applyAlignment="1">
      <alignment horizontal="center" vertical="center" wrapText="1"/>
    </xf>
    <xf numFmtId="10" fontId="9" fillId="11" borderId="30" xfId="12" applyNumberFormat="1" applyFon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63" fillId="11" borderId="0" xfId="0" applyFont="1" applyFill="1" applyBorder="1" applyAlignment="1">
      <alignment horizontal="center" vertical="center"/>
    </xf>
    <xf numFmtId="0" fontId="64" fillId="11" borderId="4" xfId="0" applyFont="1" applyFill="1" applyBorder="1" applyAlignment="1">
      <alignment horizontal="center" vertical="center" wrapText="1"/>
    </xf>
    <xf numFmtId="0" fontId="64" fillId="11" borderId="4" xfId="0" applyFont="1" applyFill="1" applyBorder="1" applyAlignment="1">
      <alignment horizontal="center" vertical="center"/>
    </xf>
    <xf numFmtId="41" fontId="60" fillId="10" borderId="4" xfId="0" applyNumberFormat="1" applyFont="1" applyFill="1" applyBorder="1" applyAlignment="1">
      <alignment horizontal="center" vertical="center"/>
    </xf>
    <xf numFmtId="10" fontId="9" fillId="11" borderId="4" xfId="12" applyNumberFormat="1" applyFont="1" applyFill="1" applyBorder="1" applyAlignment="1">
      <alignment horizontal="center" vertical="center"/>
    </xf>
    <xf numFmtId="0" fontId="24" fillId="24" borderId="4" xfId="0" applyFont="1" applyFill="1" applyBorder="1" applyAlignment="1">
      <alignment horizontal="center" vertical="center" wrapText="1"/>
    </xf>
    <xf numFmtId="0" fontId="24" fillId="26" borderId="4" xfId="0" applyFont="1" applyFill="1" applyBorder="1" applyAlignment="1">
      <alignment horizontal="center" vertical="center" wrapText="1"/>
    </xf>
    <xf numFmtId="10" fontId="20" fillId="0" borderId="24" xfId="12" applyNumberFormat="1" applyFont="1" applyFill="1" applyBorder="1" applyAlignment="1">
      <alignment horizontal="center" vertical="center"/>
    </xf>
    <xf numFmtId="0" fontId="20" fillId="0" borderId="4" xfId="0" applyFont="1" applyFill="1" applyBorder="1" applyAlignment="1">
      <alignment horizontal="center" vertical="center" wrapText="1"/>
    </xf>
    <xf numFmtId="10" fontId="20" fillId="0" borderId="4" xfId="12" applyNumberFormat="1" applyFont="1" applyFill="1" applyBorder="1" applyAlignment="1">
      <alignment horizontal="center" vertical="center" wrapText="1"/>
    </xf>
    <xf numFmtId="9" fontId="9" fillId="11" borderId="30" xfId="12" applyFont="1" applyFill="1" applyBorder="1" applyAlignment="1">
      <alignment horizontal="center" vertical="center"/>
    </xf>
    <xf numFmtId="168" fontId="9" fillId="10" borderId="30" xfId="0" applyNumberFormat="1" applyFont="1" applyFill="1" applyBorder="1" applyAlignment="1">
      <alignment horizontal="center" vertical="center" wrapText="1"/>
    </xf>
    <xf numFmtId="168" fontId="9" fillId="10" borderId="24" xfId="0" applyNumberFormat="1" applyFont="1" applyFill="1" applyBorder="1" applyAlignment="1">
      <alignment horizontal="center" vertical="center" wrapText="1"/>
    </xf>
    <xf numFmtId="3" fontId="9" fillId="10" borderId="71" xfId="0" applyNumberFormat="1" applyFont="1" applyFill="1" applyBorder="1" applyAlignment="1">
      <alignment horizontal="center" vertical="center" wrapText="1"/>
    </xf>
    <xf numFmtId="41" fontId="66" fillId="5" borderId="24" xfId="3" applyNumberFormat="1" applyFont="1" applyFill="1" applyBorder="1" applyAlignment="1">
      <alignment horizontal="center" vertical="center" wrapText="1"/>
    </xf>
    <xf numFmtId="41" fontId="59" fillId="11" borderId="7" xfId="0" applyNumberFormat="1" applyFont="1" applyFill="1" applyBorder="1" applyAlignment="1">
      <alignment horizontal="center" vertical="center"/>
    </xf>
    <xf numFmtId="41" fontId="59" fillId="11" borderId="4" xfId="0" applyNumberFormat="1" applyFont="1" applyFill="1" applyBorder="1" applyAlignment="1">
      <alignment horizontal="center" vertical="center"/>
    </xf>
    <xf numFmtId="41" fontId="67" fillId="11" borderId="7" xfId="0" applyNumberFormat="1" applyFont="1" applyFill="1" applyBorder="1" applyAlignment="1">
      <alignment horizontal="center" vertical="center"/>
    </xf>
    <xf numFmtId="41" fontId="64" fillId="11" borderId="7" xfId="0" applyNumberFormat="1" applyFont="1" applyFill="1" applyBorder="1" applyAlignment="1">
      <alignment horizontal="center" vertical="center"/>
    </xf>
    <xf numFmtId="41" fontId="59" fillId="11" borderId="0" xfId="0" applyNumberFormat="1" applyFont="1" applyFill="1" applyAlignment="1">
      <alignment horizontal="center" vertical="center"/>
    </xf>
    <xf numFmtId="41" fontId="59" fillId="11" borderId="0" xfId="0" applyNumberFormat="1" applyFont="1" applyFill="1" applyAlignment="1">
      <alignment horizontal="left"/>
    </xf>
    <xf numFmtId="41" fontId="59" fillId="11" borderId="0" xfId="0" applyNumberFormat="1" applyFont="1" applyFill="1" applyAlignment="1">
      <alignment horizontal="right"/>
    </xf>
    <xf numFmtId="41" fontId="68" fillId="10" borderId="4" xfId="0" applyNumberFormat="1" applyFont="1" applyFill="1" applyBorder="1" applyAlignment="1">
      <alignment horizontal="center" vertical="center"/>
    </xf>
    <xf numFmtId="0" fontId="24" fillId="8" borderId="4" xfId="0" applyFont="1" applyFill="1" applyBorder="1" applyAlignment="1">
      <alignment horizontal="center" vertical="center" wrapText="1"/>
    </xf>
    <xf numFmtId="0" fontId="28" fillId="8" borderId="30" xfId="0" applyNumberFormat="1" applyFont="1" applyFill="1" applyBorder="1" applyAlignment="1">
      <alignment horizontal="center" vertical="center"/>
    </xf>
    <xf numFmtId="0" fontId="24" fillId="11" borderId="4" xfId="0" applyFont="1" applyFill="1" applyBorder="1" applyAlignment="1">
      <alignment horizontal="center" vertical="center" wrapText="1"/>
    </xf>
    <xf numFmtId="0" fontId="32" fillId="4" borderId="2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21" xfId="0" applyFont="1" applyFill="1" applyBorder="1" applyAlignment="1">
      <alignment horizontal="center" vertical="center" wrapText="1"/>
    </xf>
    <xf numFmtId="41" fontId="23" fillId="8" borderId="4" xfId="0" applyNumberFormat="1" applyFont="1" applyFill="1" applyBorder="1" applyAlignment="1">
      <alignment horizontal="center" vertical="center" wrapText="1"/>
    </xf>
    <xf numFmtId="0" fontId="47" fillId="4" borderId="22" xfId="0" applyFont="1" applyFill="1" applyBorder="1" applyAlignment="1">
      <alignment horizontal="center" wrapText="1"/>
    </xf>
    <xf numFmtId="0" fontId="47" fillId="4" borderId="5" xfId="0" applyFont="1" applyFill="1" applyBorder="1" applyAlignment="1">
      <alignment horizontal="center" wrapText="1"/>
    </xf>
    <xf numFmtId="0" fontId="47" fillId="4" borderId="23" xfId="0" applyFont="1" applyFill="1" applyBorder="1" applyAlignment="1">
      <alignment horizontal="center" wrapText="1"/>
    </xf>
    <xf numFmtId="0" fontId="5" fillId="11" borderId="4" xfId="85" applyFill="1" applyBorder="1" applyAlignment="1">
      <alignment horizontal="center" vertical="center"/>
    </xf>
    <xf numFmtId="0" fontId="32" fillId="13" borderId="13" xfId="85" applyFont="1" applyFill="1" applyBorder="1" applyAlignment="1">
      <alignment horizontal="center" vertical="center" wrapText="1"/>
    </xf>
    <xf numFmtId="0" fontId="32" fillId="13" borderId="14" xfId="85" applyFont="1" applyFill="1" applyBorder="1" applyAlignment="1">
      <alignment horizontal="center" vertical="center" wrapText="1"/>
    </xf>
    <xf numFmtId="0" fontId="32" fillId="13" borderId="15" xfId="85" applyFont="1" applyFill="1" applyBorder="1" applyAlignment="1">
      <alignment horizontal="center" vertical="center" wrapText="1"/>
    </xf>
    <xf numFmtId="0" fontId="32" fillId="13" borderId="16" xfId="85" applyFont="1" applyFill="1" applyBorder="1" applyAlignment="1">
      <alignment horizontal="center" vertical="center" wrapText="1"/>
    </xf>
    <xf numFmtId="0" fontId="32" fillId="13" borderId="62" xfId="85" applyFont="1" applyFill="1" applyBorder="1" applyAlignment="1">
      <alignment horizontal="center" vertical="center" wrapText="1"/>
    </xf>
    <xf numFmtId="0" fontId="32" fillId="13" borderId="54" xfId="85" applyFont="1" applyFill="1" applyBorder="1" applyAlignment="1">
      <alignment horizontal="center" vertical="center" wrapText="1"/>
    </xf>
    <xf numFmtId="0" fontId="32" fillId="12" borderId="29" xfId="85" applyFont="1" applyFill="1" applyBorder="1" applyAlignment="1">
      <alignment horizontal="center" vertical="center"/>
    </xf>
    <xf numFmtId="0" fontId="32" fillId="12" borderId="30" xfId="85" applyFont="1" applyFill="1" applyBorder="1" applyAlignment="1">
      <alignment horizontal="center" vertical="center"/>
    </xf>
    <xf numFmtId="0" fontId="32" fillId="12" borderId="31" xfId="85" applyFont="1" applyFill="1" applyBorder="1" applyAlignment="1">
      <alignment horizontal="center" vertical="center"/>
    </xf>
    <xf numFmtId="0" fontId="32" fillId="12" borderId="51" xfId="85" applyFont="1" applyFill="1" applyBorder="1" applyAlignment="1">
      <alignment horizontal="center" vertical="center"/>
    </xf>
    <xf numFmtId="0" fontId="32" fillId="12" borderId="40" xfId="85" applyFont="1" applyFill="1" applyBorder="1" applyAlignment="1">
      <alignment horizontal="center" vertical="center"/>
    </xf>
    <xf numFmtId="0" fontId="32" fillId="12" borderId="32" xfId="85" applyFont="1" applyFill="1" applyBorder="1" applyAlignment="1">
      <alignment horizontal="center" vertical="center"/>
    </xf>
    <xf numFmtId="0" fontId="32" fillId="12" borderId="33" xfId="85" applyFont="1" applyFill="1" applyBorder="1" applyAlignment="1">
      <alignment horizontal="center" vertical="center"/>
    </xf>
    <xf numFmtId="0" fontId="32" fillId="20" borderId="59" xfId="85" applyFont="1" applyFill="1" applyBorder="1" applyAlignment="1">
      <alignment horizontal="center" vertical="center"/>
    </xf>
    <xf numFmtId="0" fontId="32" fillId="20" borderId="60" xfId="85" applyFont="1" applyFill="1" applyBorder="1" applyAlignment="1">
      <alignment horizontal="center" vertical="center"/>
    </xf>
    <xf numFmtId="0" fontId="32" fillId="20" borderId="61" xfId="85" applyFont="1" applyFill="1" applyBorder="1" applyAlignment="1">
      <alignment horizontal="center" vertical="center"/>
    </xf>
    <xf numFmtId="0" fontId="32" fillId="20" borderId="29" xfId="85" applyFont="1" applyFill="1" applyBorder="1" applyAlignment="1">
      <alignment horizontal="center" vertical="center"/>
    </xf>
    <xf numFmtId="0" fontId="32" fillId="20" borderId="30" xfId="85" applyFont="1" applyFill="1" applyBorder="1" applyAlignment="1">
      <alignment horizontal="center" vertical="center"/>
    </xf>
    <xf numFmtId="0" fontId="32" fillId="20" borderId="31" xfId="85" applyFont="1" applyFill="1" applyBorder="1" applyAlignment="1">
      <alignment horizontal="center" vertical="center"/>
    </xf>
    <xf numFmtId="0" fontId="32" fillId="20" borderId="32" xfId="85" applyFont="1" applyFill="1" applyBorder="1" applyAlignment="1">
      <alignment horizontal="center" vertical="center"/>
    </xf>
    <xf numFmtId="0" fontId="32" fillId="20" borderId="4" xfId="85" applyFont="1" applyFill="1" applyBorder="1" applyAlignment="1">
      <alignment horizontal="center" vertical="center"/>
    </xf>
    <xf numFmtId="0" fontId="32" fillId="20" borderId="33" xfId="85" applyFont="1" applyFill="1" applyBorder="1" applyAlignment="1">
      <alignment horizontal="center" vertical="center"/>
    </xf>
    <xf numFmtId="0" fontId="32" fillId="12" borderId="56" xfId="85" applyFont="1" applyFill="1" applyBorder="1" applyAlignment="1">
      <alignment horizontal="center" vertical="center" wrapText="1"/>
    </xf>
    <xf numFmtId="0" fontId="32" fillId="12" borderId="45" xfId="85" applyFont="1" applyFill="1" applyBorder="1" applyAlignment="1">
      <alignment horizontal="center" vertical="center" wrapText="1"/>
    </xf>
    <xf numFmtId="0" fontId="32" fillId="12" borderId="57" xfId="85" applyFont="1" applyFill="1" applyBorder="1" applyAlignment="1">
      <alignment horizontal="center" vertical="center" wrapText="1"/>
    </xf>
    <xf numFmtId="0" fontId="32" fillId="20" borderId="59" xfId="85" applyFont="1" applyFill="1" applyBorder="1" applyAlignment="1">
      <alignment horizontal="center" vertical="center" wrapText="1"/>
    </xf>
    <xf numFmtId="0" fontId="32" fillId="20" borderId="60" xfId="85" applyFont="1" applyFill="1" applyBorder="1" applyAlignment="1">
      <alignment horizontal="center" vertical="center" wrapText="1"/>
    </xf>
    <xf numFmtId="0" fontId="32" fillId="20" borderId="61" xfId="85" applyFont="1" applyFill="1" applyBorder="1" applyAlignment="1">
      <alignment horizontal="center" vertical="center" wrapText="1"/>
    </xf>
    <xf numFmtId="0" fontId="32" fillId="12" borderId="52" xfId="85" applyFont="1" applyFill="1" applyBorder="1" applyAlignment="1">
      <alignment horizontal="center" vertical="center"/>
    </xf>
    <xf numFmtId="0" fontId="32" fillId="12" borderId="6" xfId="85" applyFont="1" applyFill="1" applyBorder="1" applyAlignment="1">
      <alignment horizontal="center" vertical="center"/>
    </xf>
    <xf numFmtId="0" fontId="32" fillId="12" borderId="9" xfId="85" applyFont="1" applyFill="1" applyBorder="1" applyAlignment="1">
      <alignment horizontal="center" vertical="center"/>
    </xf>
    <xf numFmtId="0" fontId="32" fillId="12" borderId="41" xfId="85" applyFont="1" applyFill="1" applyBorder="1" applyAlignment="1">
      <alignment horizontal="center" vertical="center"/>
    </xf>
    <xf numFmtId="14" fontId="32" fillId="12" borderId="29" xfId="85" applyNumberFormat="1" applyFont="1" applyFill="1" applyBorder="1" applyAlignment="1">
      <alignment horizontal="center" vertical="center" wrapText="1"/>
    </xf>
    <xf numFmtId="14" fontId="32" fillId="12" borderId="32" xfId="85" applyNumberFormat="1" applyFont="1" applyFill="1" applyBorder="1" applyAlignment="1">
      <alignment horizontal="center" vertical="center" wrapText="1"/>
    </xf>
    <xf numFmtId="14" fontId="32" fillId="12" borderId="50" xfId="85" applyNumberFormat="1" applyFont="1" applyFill="1" applyBorder="1" applyAlignment="1">
      <alignment horizontal="center" vertical="center" wrapText="1"/>
    </xf>
    <xf numFmtId="14" fontId="32" fillId="12" borderId="31" xfId="85" applyNumberFormat="1" applyFont="1" applyFill="1" applyBorder="1" applyAlignment="1">
      <alignment horizontal="center" vertical="center" wrapText="1"/>
    </xf>
    <xf numFmtId="14" fontId="32" fillId="12" borderId="33" xfId="85" applyNumberFormat="1" applyFont="1" applyFill="1" applyBorder="1" applyAlignment="1">
      <alignment horizontal="center" vertical="center" wrapText="1"/>
    </xf>
    <xf numFmtId="14" fontId="32" fillId="12" borderId="48" xfId="85" applyNumberFormat="1" applyFont="1" applyFill="1" applyBorder="1" applyAlignment="1">
      <alignment horizontal="center" vertical="center" wrapText="1"/>
    </xf>
    <xf numFmtId="0" fontId="32" fillId="20" borderId="58" xfId="85" applyFont="1" applyFill="1" applyBorder="1" applyAlignment="1">
      <alignment horizontal="center" vertical="center" wrapText="1"/>
    </xf>
    <xf numFmtId="0" fontId="32" fillId="20" borderId="27" xfId="85" applyFont="1" applyFill="1" applyBorder="1" applyAlignment="1">
      <alignment horizontal="center" vertical="center" wrapText="1"/>
    </xf>
    <xf numFmtId="0" fontId="32" fillId="20" borderId="53" xfId="85" applyFont="1" applyFill="1" applyBorder="1" applyAlignment="1">
      <alignment horizontal="center" vertical="center" wrapText="1"/>
    </xf>
    <xf numFmtId="0" fontId="32" fillId="12" borderId="29" xfId="85" applyFont="1" applyFill="1" applyBorder="1" applyAlignment="1">
      <alignment horizontal="center" vertical="center" wrapText="1"/>
    </xf>
    <xf numFmtId="0" fontId="32" fillId="12" borderId="32" xfId="85" applyFont="1" applyFill="1" applyBorder="1" applyAlignment="1">
      <alignment horizontal="center" vertical="center" wrapText="1"/>
    </xf>
    <xf numFmtId="0" fontId="32" fillId="12" borderId="50" xfId="85" applyFont="1" applyFill="1" applyBorder="1" applyAlignment="1">
      <alignment horizontal="center" vertical="center" wrapText="1"/>
    </xf>
    <xf numFmtId="0" fontId="32" fillId="12" borderId="30" xfId="85" applyFont="1" applyFill="1" applyBorder="1" applyAlignment="1">
      <alignment horizontal="center" vertical="center" wrapText="1"/>
    </xf>
    <xf numFmtId="0" fontId="32" fillId="12" borderId="4" xfId="85" applyFont="1" applyFill="1" applyBorder="1" applyAlignment="1">
      <alignment horizontal="center" vertical="center" wrapText="1"/>
    </xf>
    <xf numFmtId="0" fontId="32" fillId="12" borderId="7" xfId="85" applyFont="1" applyFill="1" applyBorder="1" applyAlignment="1">
      <alignment horizontal="center" vertical="center" wrapText="1"/>
    </xf>
    <xf numFmtId="175" fontId="32" fillId="12" borderId="30" xfId="85" applyNumberFormat="1" applyFont="1" applyFill="1" applyBorder="1" applyAlignment="1">
      <alignment horizontal="center" vertical="center" wrapText="1"/>
    </xf>
    <xf numFmtId="175" fontId="32" fillId="12" borderId="4" xfId="85" applyNumberFormat="1" applyFont="1" applyFill="1" applyBorder="1" applyAlignment="1">
      <alignment horizontal="center" vertical="center" wrapText="1"/>
    </xf>
    <xf numFmtId="175" fontId="32" fillId="12" borderId="7" xfId="85" applyNumberFormat="1" applyFont="1" applyFill="1" applyBorder="1" applyAlignment="1">
      <alignment horizontal="center" vertical="center" wrapText="1"/>
    </xf>
    <xf numFmtId="177" fontId="32" fillId="12" borderId="31" xfId="85" applyNumberFormat="1" applyFont="1" applyFill="1" applyBorder="1" applyAlignment="1">
      <alignment horizontal="center" vertical="center" wrapText="1"/>
    </xf>
    <xf numFmtId="177" fontId="32" fillId="12" borderId="33" xfId="85" applyNumberFormat="1" applyFont="1" applyFill="1" applyBorder="1" applyAlignment="1">
      <alignment horizontal="center" vertical="center" wrapText="1"/>
    </xf>
    <xf numFmtId="177" fontId="32" fillId="12" borderId="48" xfId="85" applyNumberFormat="1" applyFont="1" applyFill="1" applyBorder="1" applyAlignment="1">
      <alignment horizontal="center" vertical="center" wrapText="1"/>
    </xf>
    <xf numFmtId="1" fontId="62" fillId="0" borderId="27" xfId="0" applyNumberFormat="1" applyFont="1" applyFill="1" applyBorder="1" applyAlignment="1">
      <alignment horizontal="center" vertical="center" wrapText="1"/>
    </xf>
    <xf numFmtId="1" fontId="62" fillId="0" borderId="1" xfId="0" applyNumberFormat="1" applyFont="1" applyFill="1" applyBorder="1" applyAlignment="1">
      <alignment horizontal="center" vertical="center" wrapText="1"/>
    </xf>
    <xf numFmtId="1" fontId="62" fillId="0" borderId="26" xfId="0" applyNumberFormat="1" applyFont="1" applyFill="1" applyBorder="1" applyAlignment="1">
      <alignment horizontal="center" vertical="center" wrapText="1"/>
    </xf>
    <xf numFmtId="1" fontId="62" fillId="11" borderId="27" xfId="0" applyNumberFormat="1" applyFont="1" applyFill="1" applyBorder="1" applyAlignment="1">
      <alignment horizontal="center" vertical="center" wrapText="1"/>
    </xf>
    <xf numFmtId="1" fontId="62" fillId="11" borderId="1" xfId="0" applyNumberFormat="1" applyFont="1" applyFill="1" applyBorder="1" applyAlignment="1">
      <alignment horizontal="center" vertical="center" wrapText="1"/>
    </xf>
    <xf numFmtId="1" fontId="62" fillId="11" borderId="26" xfId="0" applyNumberFormat="1" applyFont="1" applyFill="1" applyBorder="1" applyAlignment="1">
      <alignment horizontal="center" vertical="center" wrapText="1"/>
    </xf>
    <xf numFmtId="1" fontId="62" fillId="0" borderId="4"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68" fontId="18" fillId="4" borderId="4" xfId="2" applyNumberFormat="1" applyFont="1" applyFill="1" applyBorder="1" applyAlignment="1">
      <alignment horizontal="center" vertical="center" wrapText="1"/>
    </xf>
    <xf numFmtId="168" fontId="18" fillId="4" borderId="7" xfId="2" applyNumberFormat="1" applyFont="1" applyFill="1" applyBorder="1" applyAlignment="1">
      <alignment horizontal="center" vertical="center" wrapText="1"/>
    </xf>
    <xf numFmtId="168" fontId="18" fillId="5" borderId="4" xfId="2" applyNumberFormat="1" applyFont="1" applyFill="1" applyBorder="1" applyAlignment="1">
      <alignment horizontal="center" vertical="center" wrapText="1"/>
    </xf>
    <xf numFmtId="168" fontId="18" fillId="5" borderId="7" xfId="2" applyNumberFormat="1" applyFont="1" applyFill="1" applyBorder="1" applyAlignment="1">
      <alignment horizontal="center" vertical="center" wrapText="1"/>
    </xf>
    <xf numFmtId="10" fontId="18" fillId="5" borderId="4" xfId="1" applyNumberFormat="1" applyFont="1" applyFill="1" applyBorder="1" applyAlignment="1">
      <alignment horizontal="center" vertical="center" wrapText="1"/>
    </xf>
    <xf numFmtId="10" fontId="18" fillId="5" borderId="7" xfId="1" applyNumberFormat="1" applyFont="1" applyFill="1" applyBorder="1" applyAlignment="1">
      <alignment horizontal="center" vertical="center" wrapText="1"/>
    </xf>
    <xf numFmtId="168" fontId="48" fillId="4" borderId="4" xfId="2" applyNumberFormat="1" applyFont="1" applyFill="1" applyBorder="1" applyAlignment="1">
      <alignment horizontal="center" vertical="center" wrapText="1"/>
    </xf>
    <xf numFmtId="168" fontId="48" fillId="4" borderId="7" xfId="2" applyNumberFormat="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168" fontId="18" fillId="5" borderId="26" xfId="2" applyNumberFormat="1" applyFont="1" applyFill="1" applyBorder="1" applyAlignment="1">
      <alignment horizontal="center" vertical="center" wrapText="1"/>
    </xf>
    <xf numFmtId="168" fontId="18" fillId="21" borderId="7" xfId="2" applyNumberFormat="1" applyFont="1" applyFill="1" applyBorder="1" applyAlignment="1">
      <alignment horizontal="center" vertical="center" wrapText="1"/>
    </xf>
    <xf numFmtId="168" fontId="18" fillId="21" borderId="26" xfId="2"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168" fontId="17" fillId="5" borderId="4" xfId="2" applyNumberFormat="1" applyFont="1" applyFill="1" applyBorder="1" applyAlignment="1">
      <alignment horizontal="center" vertical="center" wrapText="1"/>
    </xf>
    <xf numFmtId="168" fontId="17" fillId="5" borderId="7" xfId="2" applyNumberFormat="1" applyFont="1" applyFill="1" applyBorder="1" applyAlignment="1">
      <alignment horizontal="center" vertical="center" wrapText="1"/>
    </xf>
    <xf numFmtId="168" fontId="49" fillId="21" borderId="4" xfId="2" applyNumberFormat="1" applyFont="1" applyFill="1" applyBorder="1" applyAlignment="1">
      <alignment horizontal="center" vertical="center" wrapText="1"/>
    </xf>
    <xf numFmtId="168" fontId="49" fillId="21" borderId="7" xfId="2" applyNumberFormat="1" applyFont="1" applyFill="1" applyBorder="1" applyAlignment="1">
      <alignment horizontal="center" vertical="center" wrapText="1"/>
    </xf>
    <xf numFmtId="168" fontId="25" fillId="5" borderId="6" xfId="2" applyNumberFormat="1" applyFont="1" applyFill="1" applyBorder="1" applyAlignment="1">
      <alignment horizontal="center" vertical="center" wrapText="1"/>
    </xf>
    <xf numFmtId="168" fontId="25" fillId="5" borderId="21" xfId="2" applyNumberFormat="1" applyFont="1" applyFill="1" applyBorder="1" applyAlignment="1">
      <alignment horizontal="center" vertical="center" wrapText="1"/>
    </xf>
    <xf numFmtId="168" fontId="50" fillId="21" borderId="33" xfId="2" applyNumberFormat="1" applyFont="1" applyFill="1" applyBorder="1" applyAlignment="1">
      <alignment horizontal="center" vertical="center" wrapText="1"/>
    </xf>
    <xf numFmtId="168" fontId="50" fillId="21" borderId="48" xfId="2" applyNumberFormat="1" applyFont="1" applyFill="1" applyBorder="1" applyAlignment="1">
      <alignment horizontal="center" vertical="center" wrapText="1"/>
    </xf>
    <xf numFmtId="168" fontId="50" fillId="21" borderId="4" xfId="2" applyNumberFormat="1" applyFont="1" applyFill="1" applyBorder="1" applyAlignment="1">
      <alignment horizontal="center" vertical="center" wrapText="1"/>
    </xf>
    <xf numFmtId="168" fontId="50" fillId="21" borderId="7" xfId="2" applyNumberFormat="1" applyFont="1" applyFill="1" applyBorder="1" applyAlignment="1">
      <alignment horizontal="center" vertical="center" wrapText="1"/>
    </xf>
    <xf numFmtId="168" fontId="50" fillId="21" borderId="1" xfId="2"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9" fillId="11" borderId="74" xfId="0" applyFont="1" applyFill="1" applyBorder="1" applyAlignment="1">
      <alignment horizontal="center" vertical="center"/>
    </xf>
    <xf numFmtId="0" fontId="9" fillId="11" borderId="29" xfId="0" applyFont="1" applyFill="1" applyBorder="1" applyAlignment="1">
      <alignment horizontal="center" vertical="center"/>
    </xf>
    <xf numFmtId="0" fontId="9" fillId="11" borderId="32" xfId="0" applyFont="1" applyFill="1" applyBorder="1" applyAlignment="1">
      <alignment horizontal="center" vertical="center"/>
    </xf>
    <xf numFmtId="0" fontId="9" fillId="11" borderId="34" xfId="0" applyFont="1" applyFill="1" applyBorder="1" applyAlignment="1">
      <alignment horizontal="center" vertical="center"/>
    </xf>
    <xf numFmtId="168" fontId="17" fillId="5" borderId="6" xfId="2" applyNumberFormat="1" applyFont="1" applyFill="1" applyBorder="1" applyAlignment="1">
      <alignment horizontal="center" vertical="center" wrapText="1"/>
    </xf>
    <xf numFmtId="168" fontId="17" fillId="5" borderId="21" xfId="2" applyNumberFormat="1" applyFont="1" applyFill="1" applyBorder="1" applyAlignment="1">
      <alignment horizontal="center" vertical="center" wrapText="1"/>
    </xf>
    <xf numFmtId="168" fontId="18" fillId="4" borderId="33" xfId="2" applyNumberFormat="1" applyFont="1" applyFill="1" applyBorder="1" applyAlignment="1">
      <alignment horizontal="center" vertical="center" wrapText="1"/>
    </xf>
    <xf numFmtId="168" fontId="18" fillId="4" borderId="48" xfId="2" applyNumberFormat="1" applyFont="1" applyFill="1" applyBorder="1" applyAlignment="1">
      <alignment horizontal="center" vertical="center" wrapText="1"/>
    </xf>
    <xf numFmtId="168" fontId="49" fillId="21" borderId="21" xfId="2" applyNumberFormat="1" applyFont="1" applyFill="1" applyBorder="1" applyAlignment="1">
      <alignment horizontal="center" vertical="center" wrapText="1"/>
    </xf>
    <xf numFmtId="168" fontId="49" fillId="21" borderId="70" xfId="2" applyNumberFormat="1" applyFont="1" applyFill="1" applyBorder="1" applyAlignment="1">
      <alignment horizontal="center" vertical="center" wrapText="1"/>
    </xf>
    <xf numFmtId="168" fontId="49" fillId="22" borderId="52" xfId="2" applyNumberFormat="1" applyFont="1" applyFill="1" applyBorder="1" applyAlignment="1">
      <alignment horizontal="center" vertical="center" wrapText="1"/>
    </xf>
    <xf numFmtId="168" fontId="49" fillId="22" borderId="6" xfId="2" applyNumberFormat="1" applyFont="1" applyFill="1" applyBorder="1" applyAlignment="1">
      <alignment horizontal="center" vertical="center" wrapText="1"/>
    </xf>
    <xf numFmtId="168" fontId="18" fillId="4" borderId="26" xfId="2" applyNumberFormat="1" applyFont="1" applyFill="1" applyBorder="1" applyAlignment="1">
      <alignment horizontal="center" vertical="center" wrapText="1"/>
    </xf>
    <xf numFmtId="1" fontId="55" fillId="11" borderId="68" xfId="0" applyNumberFormat="1" applyFont="1" applyFill="1" applyBorder="1" applyAlignment="1">
      <alignment horizontal="center" vertical="center" wrapText="1"/>
    </xf>
    <xf numFmtId="1" fontId="55" fillId="11" borderId="49" xfId="0" applyNumberFormat="1" applyFont="1" applyFill="1" applyBorder="1" applyAlignment="1">
      <alignment horizontal="center" vertical="center" wrapText="1"/>
    </xf>
    <xf numFmtId="1" fontId="55" fillId="11" borderId="47" xfId="0" applyNumberFormat="1" applyFont="1" applyFill="1" applyBorder="1" applyAlignment="1">
      <alignment horizontal="center" vertical="center" wrapText="1"/>
    </xf>
    <xf numFmtId="1" fontId="55" fillId="11" borderId="27" xfId="0" applyNumberFormat="1" applyFont="1" applyFill="1" applyBorder="1" applyAlignment="1">
      <alignment horizontal="center" vertical="center" wrapText="1"/>
    </xf>
    <xf numFmtId="1" fontId="55" fillId="11" borderId="1" xfId="0" applyNumberFormat="1" applyFont="1" applyFill="1" applyBorder="1" applyAlignment="1">
      <alignment horizontal="center" vertical="center" wrapText="1"/>
    </xf>
    <xf numFmtId="1" fontId="55" fillId="11" borderId="26" xfId="0" applyNumberFormat="1" applyFont="1" applyFill="1" applyBorder="1" applyAlignment="1">
      <alignment horizontal="center" vertical="center" wrapText="1"/>
    </xf>
    <xf numFmtId="168" fontId="18" fillId="17" borderId="7" xfId="2" applyNumberFormat="1" applyFont="1" applyFill="1" applyBorder="1" applyAlignment="1">
      <alignment horizontal="center" vertical="center" wrapText="1"/>
    </xf>
    <xf numFmtId="168" fontId="18" fillId="17" borderId="26" xfId="2"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 fontId="65" fillId="11" borderId="68" xfId="0" applyNumberFormat="1" applyFont="1" applyFill="1" applyBorder="1" applyAlignment="1">
      <alignment horizontal="center" vertical="center" wrapText="1"/>
    </xf>
    <xf numFmtId="1" fontId="65" fillId="11" borderId="49" xfId="0" applyNumberFormat="1" applyFont="1" applyFill="1" applyBorder="1" applyAlignment="1">
      <alignment horizontal="center" vertical="center" wrapText="1"/>
    </xf>
    <xf numFmtId="1" fontId="65" fillId="11" borderId="47" xfId="0" applyNumberFormat="1" applyFont="1" applyFill="1" applyBorder="1" applyAlignment="1">
      <alignment horizontal="center" vertical="center" wrapText="1"/>
    </xf>
    <xf numFmtId="1" fontId="55" fillId="0" borderId="68" xfId="0" applyNumberFormat="1" applyFont="1" applyFill="1" applyBorder="1" applyAlignment="1">
      <alignment horizontal="center" vertical="center" wrapText="1"/>
    </xf>
    <xf numFmtId="1" fontId="55" fillId="0" borderId="49" xfId="0" applyNumberFormat="1" applyFont="1" applyFill="1" applyBorder="1" applyAlignment="1">
      <alignment horizontal="center" vertical="center" wrapText="1"/>
    </xf>
    <xf numFmtId="1" fontId="55" fillId="0" borderId="47" xfId="0" applyNumberFormat="1" applyFont="1" applyFill="1" applyBorder="1" applyAlignment="1">
      <alignment horizontal="center" vertical="center" wrapText="1"/>
    </xf>
    <xf numFmtId="1" fontId="65" fillId="0" borderId="68" xfId="0" applyNumberFormat="1" applyFont="1" applyFill="1" applyBorder="1" applyAlignment="1">
      <alignment horizontal="center" vertical="center" wrapText="1"/>
    </xf>
    <xf numFmtId="1" fontId="65" fillId="0" borderId="49" xfId="0" applyNumberFormat="1" applyFont="1" applyFill="1" applyBorder="1" applyAlignment="1">
      <alignment horizontal="center" vertical="center" wrapText="1"/>
    </xf>
    <xf numFmtId="1" fontId="65" fillId="0" borderId="47" xfId="0" applyNumberFormat="1" applyFont="1" applyFill="1" applyBorder="1" applyAlignment="1">
      <alignment horizontal="center" vertical="center" wrapText="1"/>
    </xf>
    <xf numFmtId="1" fontId="55" fillId="0" borderId="27" xfId="0" applyNumberFormat="1" applyFont="1" applyFill="1" applyBorder="1" applyAlignment="1">
      <alignment horizontal="center" vertical="center" wrapText="1"/>
    </xf>
    <xf numFmtId="1" fontId="55" fillId="0" borderId="1" xfId="0" applyNumberFormat="1" applyFont="1" applyFill="1" applyBorder="1" applyAlignment="1">
      <alignment horizontal="center" vertical="center" wrapText="1"/>
    </xf>
    <xf numFmtId="1" fontId="55" fillId="0" borderId="26" xfId="0"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51" fillId="21" borderId="24" xfId="0" applyFont="1" applyFill="1" applyBorder="1" applyAlignment="1">
      <alignment horizontal="center" vertical="center" wrapText="1"/>
    </xf>
    <xf numFmtId="0" fontId="51" fillId="21" borderId="22"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69"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4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6" xfId="3" applyFont="1" applyFill="1" applyBorder="1" applyAlignment="1">
      <alignment horizontal="center" vertical="center" wrapText="1"/>
    </xf>
    <xf numFmtId="0" fontId="52" fillId="5" borderId="1" xfId="3" applyFont="1" applyFill="1" applyBorder="1" applyAlignment="1">
      <alignment horizontal="center" vertical="center" wrapText="1"/>
    </xf>
    <xf numFmtId="0" fontId="52" fillId="5" borderId="26" xfId="3" applyFont="1" applyFill="1" applyBorder="1" applyAlignment="1">
      <alignment horizontal="center" vertical="center" wrapText="1"/>
    </xf>
    <xf numFmtId="0" fontId="28" fillId="11" borderId="27" xfId="0" applyNumberFormat="1" applyFont="1" applyFill="1" applyBorder="1" applyAlignment="1">
      <alignment horizontal="center" vertical="center"/>
    </xf>
    <xf numFmtId="0" fontId="28" fillId="11" borderId="26" xfId="0" applyNumberFormat="1" applyFont="1" applyFill="1" applyBorder="1" applyAlignment="1">
      <alignment horizontal="center" vertical="center"/>
    </xf>
    <xf numFmtId="0" fontId="27" fillId="7" borderId="1" xfId="0" applyFont="1" applyFill="1" applyBorder="1" applyAlignment="1">
      <alignment horizontal="center" vertical="center" wrapText="1"/>
    </xf>
    <xf numFmtId="0" fontId="27" fillId="7" borderId="26" xfId="0" applyFont="1" applyFill="1" applyBorder="1" applyAlignment="1">
      <alignment horizontal="center" vertical="center" wrapText="1"/>
    </xf>
    <xf numFmtId="0" fontId="27" fillId="7" borderId="22"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23" xfId="0" applyFont="1" applyFill="1" applyBorder="1" applyAlignment="1">
      <alignment horizontal="center" vertical="center" wrapText="1"/>
    </xf>
    <xf numFmtId="9" fontId="24" fillId="11" borderId="27" xfId="1" applyNumberFormat="1" applyFont="1" applyFill="1" applyBorder="1" applyAlignment="1">
      <alignment horizontal="center" vertical="center" wrapText="1"/>
    </xf>
    <xf numFmtId="9" fontId="24" fillId="11" borderId="1" xfId="1" applyNumberFormat="1" applyFont="1" applyFill="1" applyBorder="1" applyAlignment="1">
      <alignment horizontal="center" vertical="center" wrapText="1"/>
    </xf>
    <xf numFmtId="9" fontId="24" fillId="11" borderId="26" xfId="1" applyNumberFormat="1" applyFont="1" applyFill="1" applyBorder="1" applyAlignment="1">
      <alignment horizontal="center" vertical="center" wrapText="1"/>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168" fontId="47" fillId="21" borderId="7" xfId="2" applyNumberFormat="1" applyFont="1" applyFill="1" applyBorder="1" applyAlignment="1">
      <alignment horizontal="center" vertical="center" wrapText="1"/>
    </xf>
    <xf numFmtId="168" fontId="47" fillId="21" borderId="26" xfId="2" applyNumberFormat="1"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5" xfId="0" applyFont="1" applyBorder="1" applyAlignment="1">
      <alignment horizontal="center" vertical="center" wrapText="1"/>
    </xf>
    <xf numFmtId="0" fontId="28" fillId="11" borderId="1" xfId="0" applyNumberFormat="1" applyFont="1" applyFill="1" applyBorder="1" applyAlignment="1">
      <alignment horizontal="center" vertical="center"/>
    </xf>
    <xf numFmtId="9" fontId="24" fillId="25" borderId="27" xfId="1" applyNumberFormat="1" applyFont="1" applyFill="1" applyBorder="1" applyAlignment="1">
      <alignment horizontal="center" vertical="center" wrapText="1"/>
    </xf>
    <xf numFmtId="9" fontId="24" fillId="25" borderId="1" xfId="1" applyNumberFormat="1" applyFont="1" applyFill="1" applyBorder="1" applyAlignment="1">
      <alignment horizontal="center" vertical="center" wrapText="1"/>
    </xf>
    <xf numFmtId="9" fontId="24" fillId="25" borderId="26" xfId="1" applyNumberFormat="1" applyFont="1" applyFill="1" applyBorder="1" applyAlignment="1">
      <alignment horizontal="center" vertical="center" wrapText="1"/>
    </xf>
    <xf numFmtId="9" fontId="24" fillId="11" borderId="27" xfId="0" applyNumberFormat="1" applyFont="1" applyFill="1" applyBorder="1" applyAlignment="1">
      <alignment horizontal="center" vertical="center" wrapText="1"/>
    </xf>
    <xf numFmtId="9" fontId="24" fillId="11" borderId="26" xfId="0" applyNumberFormat="1"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11" borderId="32"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3" xfId="0" applyFont="1" applyFill="1" applyBorder="1" applyAlignment="1">
      <alignment horizontal="center" vertical="center" wrapText="1"/>
    </xf>
    <xf numFmtId="9" fontId="24" fillId="25" borderId="27" xfId="0" applyNumberFormat="1" applyFont="1" applyFill="1" applyBorder="1" applyAlignment="1">
      <alignment horizontal="center" vertical="center" wrapText="1"/>
    </xf>
    <xf numFmtId="9" fontId="24" fillId="25" borderId="26" xfId="0" applyNumberFormat="1" applyFont="1" applyFill="1" applyBorder="1" applyAlignment="1">
      <alignment horizontal="center" vertical="center" wrapText="1"/>
    </xf>
    <xf numFmtId="0" fontId="24" fillId="11" borderId="38"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35" xfId="0" applyFont="1" applyBorder="1" applyAlignment="1">
      <alignment horizontal="center" vertical="center"/>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9" fontId="24" fillId="11" borderId="27" xfId="0" applyNumberFormat="1" applyFont="1" applyFill="1" applyBorder="1" applyAlignment="1">
      <alignment horizontal="center" vertical="center"/>
    </xf>
    <xf numFmtId="9" fontId="24" fillId="11" borderId="26" xfId="0" applyNumberFormat="1" applyFont="1" applyFill="1" applyBorder="1" applyAlignment="1">
      <alignment horizontal="center" vertical="center"/>
    </xf>
    <xf numFmtId="0" fontId="24" fillId="0" borderId="27"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53" fillId="11" borderId="27" xfId="0" applyNumberFormat="1" applyFont="1" applyFill="1" applyBorder="1" applyAlignment="1">
      <alignment horizontal="center" vertical="center"/>
    </xf>
    <xf numFmtId="0" fontId="53" fillId="11" borderId="1" xfId="0" applyNumberFormat="1" applyFont="1" applyFill="1" applyBorder="1" applyAlignment="1">
      <alignment horizontal="center" vertical="center"/>
    </xf>
    <xf numFmtId="0" fontId="53" fillId="11" borderId="26" xfId="0" applyNumberFormat="1" applyFont="1" applyFill="1" applyBorder="1" applyAlignment="1">
      <alignment horizontal="center" vertical="center"/>
    </xf>
    <xf numFmtId="0" fontId="24" fillId="0" borderId="32" xfId="0" applyFont="1" applyBorder="1" applyAlignment="1">
      <alignment horizontal="center" vertical="center" wrapText="1"/>
    </xf>
    <xf numFmtId="0" fontId="24" fillId="0" borderId="4" xfId="0" applyFont="1" applyBorder="1" applyAlignment="1">
      <alignment horizontal="center" vertical="center"/>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11" borderId="40"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24" fillId="11"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6" xfId="0" applyFont="1" applyBorder="1" applyAlignment="1">
      <alignment horizontal="center" vertical="center" wrapText="1"/>
    </xf>
    <xf numFmtId="168" fontId="22" fillId="5" borderId="0" xfId="2" applyNumberFormat="1" applyFont="1" applyFill="1" applyBorder="1" applyAlignment="1">
      <alignment horizontal="center" vertical="center" wrapText="1"/>
    </xf>
    <xf numFmtId="168" fontId="22" fillId="5" borderId="8" xfId="2" applyNumberFormat="1"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68" fontId="22" fillId="5" borderId="20" xfId="2" applyNumberFormat="1" applyFont="1" applyFill="1" applyBorder="1" applyAlignment="1">
      <alignment horizontal="center" vertical="center" wrapText="1"/>
    </xf>
    <xf numFmtId="168" fontId="22" fillId="5" borderId="25" xfId="2" applyNumberFormat="1" applyFont="1" applyFill="1" applyBorder="1" applyAlignment="1">
      <alignment horizontal="center" vertical="center" wrapText="1"/>
    </xf>
    <xf numFmtId="168"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7"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7" fillId="7" borderId="4" xfId="0" applyFont="1" applyFill="1" applyBorder="1" applyAlignment="1">
      <alignment horizontal="center" vertical="center" wrapText="1"/>
    </xf>
    <xf numFmtId="0" fontId="29" fillId="0" borderId="0" xfId="87" applyAlignment="1">
      <alignment horizontal="left" vertical="top" wrapText="1"/>
    </xf>
    <xf numFmtId="0" fontId="35" fillId="0" borderId="0" xfId="87" applyFont="1" applyAlignment="1">
      <alignment horizontal="left" vertical="top" wrapText="1"/>
    </xf>
    <xf numFmtId="0" fontId="36" fillId="0" borderId="63" xfId="87" applyFont="1" applyBorder="1" applyAlignment="1">
      <alignment horizontal="left" vertical="top" wrapText="1"/>
    </xf>
    <xf numFmtId="0" fontId="37" fillId="0" borderId="0" xfId="87" applyFont="1" applyAlignment="1">
      <alignment horizontal="left" vertical="top" wrapText="1"/>
    </xf>
    <xf numFmtId="0" fontId="33" fillId="11" borderId="0" xfId="89" applyFont="1" applyFill="1" applyAlignment="1">
      <alignment horizontal="center" vertical="center"/>
    </xf>
    <xf numFmtId="0" fontId="2" fillId="11" borderId="0" xfId="89" applyFill="1" applyAlignment="1">
      <alignment horizontal="center" vertical="center"/>
    </xf>
    <xf numFmtId="0" fontId="67" fillId="11" borderId="4" xfId="0" applyFont="1" applyFill="1" applyBorder="1" applyAlignment="1">
      <alignment horizontal="center" vertical="center" wrapText="1"/>
    </xf>
  </cellXfs>
  <cellStyles count="90">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315">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77"/>
  <sheetViews>
    <sheetView tabSelected="1" zoomScale="110" zoomScaleNormal="110" zoomScalePageLayoutView="125" workbookViewId="0">
      <pane xSplit="1" ySplit="3" topLeftCell="B4" activePane="bottomRight" state="frozen"/>
      <selection pane="topRight" activeCell="B1" sqref="B1"/>
      <selection pane="bottomLeft" activeCell="A4" sqref="A4"/>
      <selection pane="bottomRight" activeCell="H46" sqref="H46"/>
    </sheetView>
  </sheetViews>
  <sheetFormatPr baseColWidth="10" defaultRowHeight="15.75" x14ac:dyDescent="0.25"/>
  <cols>
    <col min="1" max="1" width="9.25" style="256" customWidth="1"/>
    <col min="2" max="2" width="30.5" style="256" customWidth="1"/>
    <col min="3" max="3" width="11.625" style="254" customWidth="1"/>
    <col min="4" max="4" width="10.875" style="251" customWidth="1"/>
    <col min="5" max="5" width="10.625" style="251" customWidth="1"/>
    <col min="6" max="6" width="12" style="798" customWidth="1"/>
    <col min="7" max="8" width="8.5" style="799" customWidth="1"/>
    <col min="9" max="9" width="9.75" style="257" customWidth="1"/>
    <col min="10" max="10" width="8" style="257" customWidth="1"/>
    <col min="11" max="11" width="7.875" style="257" customWidth="1"/>
    <col min="12" max="12" width="9.5" style="257" customWidth="1"/>
    <col min="13" max="13" width="8.375" style="251" customWidth="1"/>
    <col min="14" max="14" width="7.375" style="251" customWidth="1"/>
    <col min="15" max="15" width="7.125" style="251" customWidth="1"/>
    <col min="16" max="16" width="8.125" style="251" customWidth="1"/>
    <col min="17" max="16384" width="11" style="252"/>
  </cols>
  <sheetData>
    <row r="1" spans="1:16" x14ac:dyDescent="0.25">
      <c r="A1" s="804" t="s">
        <v>347</v>
      </c>
      <c r="B1" s="805"/>
      <c r="C1" s="805"/>
      <c r="D1" s="805"/>
      <c r="E1" s="805"/>
      <c r="F1" s="805"/>
      <c r="G1" s="805"/>
      <c r="H1" s="806"/>
      <c r="I1" s="807" t="s">
        <v>32</v>
      </c>
      <c r="J1" s="807"/>
      <c r="K1" s="807"/>
      <c r="L1" s="807"/>
      <c r="M1" s="250"/>
    </row>
    <row r="2" spans="1:16" s="253" customFormat="1" x14ac:dyDescent="0.25">
      <c r="A2" s="808" t="s">
        <v>33</v>
      </c>
      <c r="B2" s="809"/>
      <c r="C2" s="809"/>
      <c r="D2" s="809"/>
      <c r="E2" s="809"/>
      <c r="F2" s="809"/>
      <c r="G2" s="809"/>
      <c r="H2" s="810"/>
      <c r="I2" s="807"/>
      <c r="J2" s="807"/>
      <c r="K2" s="807"/>
      <c r="L2" s="807"/>
      <c r="M2" s="250"/>
    </row>
    <row r="3" spans="1:16" ht="45" x14ac:dyDescent="0.25">
      <c r="A3" s="651" t="s">
        <v>34</v>
      </c>
      <c r="B3" s="651" t="s">
        <v>35</v>
      </c>
      <c r="C3" s="792" t="s">
        <v>37</v>
      </c>
      <c r="D3" s="792" t="s">
        <v>38</v>
      </c>
      <c r="E3" s="792" t="s">
        <v>39</v>
      </c>
      <c r="F3" s="792" t="s">
        <v>44</v>
      </c>
      <c r="G3" s="792" t="s">
        <v>40</v>
      </c>
      <c r="H3" s="792" t="s">
        <v>41</v>
      </c>
      <c r="I3" s="1" t="s">
        <v>45</v>
      </c>
      <c r="J3" s="1" t="s">
        <v>42</v>
      </c>
      <c r="K3" s="1" t="s">
        <v>43</v>
      </c>
      <c r="L3" s="1" t="s">
        <v>46</v>
      </c>
    </row>
    <row r="4" spans="1:16" x14ac:dyDescent="0.25">
      <c r="A4" s="647" t="s">
        <v>163</v>
      </c>
      <c r="B4" s="647" t="s">
        <v>349</v>
      </c>
      <c r="C4" s="780" t="s">
        <v>76</v>
      </c>
      <c r="D4" s="754" t="s">
        <v>333</v>
      </c>
      <c r="E4" s="754" t="s">
        <v>333</v>
      </c>
      <c r="F4" s="793" t="s">
        <v>74</v>
      </c>
      <c r="G4" s="794" t="s">
        <v>74</v>
      </c>
      <c r="H4" s="794" t="s">
        <v>74</v>
      </c>
      <c r="I4" s="719" t="s">
        <v>8</v>
      </c>
      <c r="J4" s="719" t="s">
        <v>8</v>
      </c>
      <c r="K4" s="719" t="s">
        <v>8</v>
      </c>
      <c r="L4" s="800" t="s">
        <v>77</v>
      </c>
    </row>
    <row r="5" spans="1:16" x14ac:dyDescent="0.25">
      <c r="A5" s="647" t="s">
        <v>164</v>
      </c>
      <c r="B5" s="647" t="s">
        <v>406</v>
      </c>
      <c r="C5" s="755" t="s">
        <v>333</v>
      </c>
      <c r="D5" s="754" t="s">
        <v>333</v>
      </c>
      <c r="E5" s="754" t="s">
        <v>333</v>
      </c>
      <c r="F5" s="793">
        <v>900</v>
      </c>
      <c r="G5" s="794">
        <v>100</v>
      </c>
      <c r="H5" s="794">
        <v>1000</v>
      </c>
      <c r="I5" s="719" t="s">
        <v>8</v>
      </c>
      <c r="J5" s="719" t="s">
        <v>8</v>
      </c>
      <c r="K5" s="719" t="s">
        <v>8</v>
      </c>
      <c r="L5" s="719" t="s">
        <v>8</v>
      </c>
    </row>
    <row r="6" spans="1:16" x14ac:dyDescent="0.25">
      <c r="A6" s="647" t="s">
        <v>165</v>
      </c>
      <c r="B6" s="647" t="s">
        <v>272</v>
      </c>
      <c r="C6" s="755" t="s">
        <v>333</v>
      </c>
      <c r="D6" s="754" t="s">
        <v>333</v>
      </c>
      <c r="E6" s="754" t="s">
        <v>333</v>
      </c>
      <c r="F6" s="793">
        <v>900</v>
      </c>
      <c r="G6" s="794">
        <v>100</v>
      </c>
      <c r="H6" s="794">
        <v>1000</v>
      </c>
      <c r="I6" s="719" t="s">
        <v>8</v>
      </c>
      <c r="J6" s="719" t="s">
        <v>8</v>
      </c>
      <c r="K6" s="719" t="s">
        <v>8</v>
      </c>
      <c r="L6" s="719" t="s">
        <v>8</v>
      </c>
    </row>
    <row r="7" spans="1:16" x14ac:dyDescent="0.25">
      <c r="A7" s="647" t="s">
        <v>166</v>
      </c>
      <c r="B7" s="647" t="s">
        <v>353</v>
      </c>
      <c r="C7" s="755" t="s">
        <v>333</v>
      </c>
      <c r="D7" s="754" t="s">
        <v>333</v>
      </c>
      <c r="E7" s="754" t="s">
        <v>333</v>
      </c>
      <c r="F7" s="793">
        <v>900</v>
      </c>
      <c r="G7" s="794">
        <v>100</v>
      </c>
      <c r="H7" s="794">
        <v>1000</v>
      </c>
      <c r="I7" s="719" t="s">
        <v>8</v>
      </c>
      <c r="J7" s="719" t="s">
        <v>8</v>
      </c>
      <c r="K7" s="719" t="s">
        <v>8</v>
      </c>
      <c r="L7" s="719" t="s">
        <v>8</v>
      </c>
    </row>
    <row r="8" spans="1:16" x14ac:dyDescent="0.25">
      <c r="A8" s="647" t="s">
        <v>167</v>
      </c>
      <c r="B8" s="647" t="s">
        <v>354</v>
      </c>
      <c r="C8" s="755" t="s">
        <v>333</v>
      </c>
      <c r="D8" s="754" t="s">
        <v>333</v>
      </c>
      <c r="E8" s="754" t="s">
        <v>333</v>
      </c>
      <c r="F8" s="793">
        <v>900</v>
      </c>
      <c r="G8" s="794">
        <v>100</v>
      </c>
      <c r="H8" s="794">
        <v>1000</v>
      </c>
      <c r="I8" s="719" t="s">
        <v>8</v>
      </c>
      <c r="J8" s="719" t="s">
        <v>8</v>
      </c>
      <c r="K8" s="719" t="s">
        <v>8</v>
      </c>
      <c r="L8" s="719" t="s">
        <v>8</v>
      </c>
    </row>
    <row r="9" spans="1:16" ht="20.25" customHeight="1" x14ac:dyDescent="0.25">
      <c r="A9" s="647" t="s">
        <v>168</v>
      </c>
      <c r="B9" s="647" t="s">
        <v>491</v>
      </c>
      <c r="C9" s="755" t="s">
        <v>333</v>
      </c>
      <c r="D9" s="754" t="s">
        <v>333</v>
      </c>
      <c r="E9" s="754" t="s">
        <v>333</v>
      </c>
      <c r="F9" s="793">
        <v>900</v>
      </c>
      <c r="G9" s="794">
        <v>100</v>
      </c>
      <c r="H9" s="794">
        <v>1000</v>
      </c>
      <c r="I9" s="719" t="s">
        <v>8</v>
      </c>
      <c r="J9" s="719" t="s">
        <v>8</v>
      </c>
      <c r="K9" s="719" t="s">
        <v>8</v>
      </c>
      <c r="L9" s="719" t="s">
        <v>8</v>
      </c>
      <c r="O9" s="475"/>
    </row>
    <row r="10" spans="1:16" x14ac:dyDescent="0.25">
      <c r="A10" s="801" t="s">
        <v>169</v>
      </c>
      <c r="B10" s="647" t="s">
        <v>356</v>
      </c>
      <c r="C10" s="755" t="s">
        <v>333</v>
      </c>
      <c r="D10" s="754" t="s">
        <v>333</v>
      </c>
      <c r="E10" s="754" t="s">
        <v>333</v>
      </c>
      <c r="F10" s="793">
        <v>900</v>
      </c>
      <c r="G10" s="794">
        <v>100</v>
      </c>
      <c r="H10" s="794">
        <v>1000</v>
      </c>
      <c r="I10" s="719" t="s">
        <v>8</v>
      </c>
      <c r="J10" s="719" t="s">
        <v>8</v>
      </c>
      <c r="K10" s="719" t="s">
        <v>8</v>
      </c>
      <c r="L10" s="800" t="s">
        <v>77</v>
      </c>
      <c r="O10" s="488"/>
      <c r="P10" s="488"/>
    </row>
    <row r="11" spans="1:16" x14ac:dyDescent="0.25">
      <c r="A11" s="647" t="s">
        <v>170</v>
      </c>
      <c r="B11" s="647" t="s">
        <v>311</v>
      </c>
      <c r="C11" s="755" t="s">
        <v>333</v>
      </c>
      <c r="D11" s="754" t="s">
        <v>333</v>
      </c>
      <c r="E11" s="754" t="s">
        <v>333</v>
      </c>
      <c r="F11" s="795">
        <v>900</v>
      </c>
      <c r="G11" s="794">
        <v>100</v>
      </c>
      <c r="H11" s="794">
        <v>1000</v>
      </c>
      <c r="I11" s="719" t="s">
        <v>8</v>
      </c>
      <c r="J11" s="719" t="s">
        <v>8</v>
      </c>
      <c r="K11" s="719" t="s">
        <v>8</v>
      </c>
      <c r="L11" s="719" t="s">
        <v>8</v>
      </c>
      <c r="O11" s="475"/>
    </row>
    <row r="12" spans="1:16" x14ac:dyDescent="0.25">
      <c r="A12" s="647" t="s">
        <v>171</v>
      </c>
      <c r="B12" s="647" t="s">
        <v>407</v>
      </c>
      <c r="C12" s="755" t="s">
        <v>333</v>
      </c>
      <c r="D12" s="754" t="s">
        <v>333</v>
      </c>
      <c r="E12" s="754" t="s">
        <v>333</v>
      </c>
      <c r="F12" s="795">
        <v>900</v>
      </c>
      <c r="G12" s="794">
        <v>100</v>
      </c>
      <c r="H12" s="794">
        <v>1000</v>
      </c>
      <c r="I12" s="719" t="s">
        <v>8</v>
      </c>
      <c r="J12" s="719" t="s">
        <v>8</v>
      </c>
      <c r="K12" s="719" t="s">
        <v>8</v>
      </c>
      <c r="L12" s="719" t="s">
        <v>8</v>
      </c>
      <c r="O12" s="475"/>
    </row>
    <row r="13" spans="1:16" x14ac:dyDescent="0.25">
      <c r="A13" s="647" t="s">
        <v>172</v>
      </c>
      <c r="B13" s="647" t="s">
        <v>359</v>
      </c>
      <c r="C13" s="755" t="s">
        <v>333</v>
      </c>
      <c r="D13" s="754" t="s">
        <v>333</v>
      </c>
      <c r="E13" s="754" t="s">
        <v>333</v>
      </c>
      <c r="F13" s="796" t="s">
        <v>1037</v>
      </c>
      <c r="G13" s="794" t="s">
        <v>74</v>
      </c>
      <c r="H13" s="794" t="s">
        <v>74</v>
      </c>
      <c r="I13" s="719" t="s">
        <v>8</v>
      </c>
      <c r="J13" s="719" t="s">
        <v>8</v>
      </c>
      <c r="K13" s="719" t="s">
        <v>8</v>
      </c>
      <c r="L13" s="719" t="s">
        <v>8</v>
      </c>
      <c r="O13" s="475"/>
    </row>
    <row r="14" spans="1:16" x14ac:dyDescent="0.25">
      <c r="A14" s="801" t="s">
        <v>173</v>
      </c>
      <c r="B14" s="647" t="s">
        <v>360</v>
      </c>
      <c r="C14" s="755" t="s">
        <v>333</v>
      </c>
      <c r="D14" s="754" t="s">
        <v>333</v>
      </c>
      <c r="E14" s="754" t="s">
        <v>333</v>
      </c>
      <c r="F14" s="796" t="s">
        <v>1037</v>
      </c>
      <c r="G14" s="794" t="s">
        <v>74</v>
      </c>
      <c r="H14" s="794" t="s">
        <v>74</v>
      </c>
      <c r="I14" s="719" t="s">
        <v>8</v>
      </c>
      <c r="J14" s="719" t="s">
        <v>8</v>
      </c>
      <c r="K14" s="719" t="s">
        <v>8</v>
      </c>
      <c r="L14" s="719" t="s">
        <v>8</v>
      </c>
      <c r="O14" s="475"/>
    </row>
    <row r="15" spans="1:16" x14ac:dyDescent="0.25">
      <c r="A15" s="647" t="s">
        <v>174</v>
      </c>
      <c r="B15" s="647" t="s">
        <v>361</v>
      </c>
      <c r="C15" s="755" t="s">
        <v>333</v>
      </c>
      <c r="D15" s="754" t="s">
        <v>333</v>
      </c>
      <c r="E15" s="754" t="s">
        <v>333</v>
      </c>
      <c r="F15" s="795">
        <v>900</v>
      </c>
      <c r="G15" s="794">
        <v>100</v>
      </c>
      <c r="H15" s="794">
        <v>1000</v>
      </c>
      <c r="I15" s="719" t="s">
        <v>8</v>
      </c>
      <c r="J15" s="719" t="s">
        <v>8</v>
      </c>
      <c r="K15" s="719" t="s">
        <v>8</v>
      </c>
      <c r="L15" s="719" t="s">
        <v>8</v>
      </c>
      <c r="O15" s="475"/>
    </row>
    <row r="16" spans="1:16" x14ac:dyDescent="0.25">
      <c r="A16" s="647" t="s">
        <v>175</v>
      </c>
      <c r="B16" s="647" t="s">
        <v>277</v>
      </c>
      <c r="C16" s="755" t="s">
        <v>333</v>
      </c>
      <c r="D16" s="754" t="s">
        <v>333</v>
      </c>
      <c r="E16" s="754" t="s">
        <v>333</v>
      </c>
      <c r="F16" s="793">
        <v>900</v>
      </c>
      <c r="G16" s="794">
        <v>100</v>
      </c>
      <c r="H16" s="794">
        <v>1000</v>
      </c>
      <c r="I16" s="719" t="s">
        <v>8</v>
      </c>
      <c r="J16" s="719" t="s">
        <v>8</v>
      </c>
      <c r="K16" s="719" t="s">
        <v>8</v>
      </c>
      <c r="L16" s="719" t="s">
        <v>8</v>
      </c>
      <c r="O16" s="475"/>
    </row>
    <row r="17" spans="1:14" x14ac:dyDescent="0.25">
      <c r="A17" s="647" t="s">
        <v>176</v>
      </c>
      <c r="B17" s="647" t="s">
        <v>408</v>
      </c>
      <c r="C17" s="755" t="s">
        <v>333</v>
      </c>
      <c r="D17" s="754" t="s">
        <v>333</v>
      </c>
      <c r="E17" s="754" t="s">
        <v>333</v>
      </c>
      <c r="F17" s="793">
        <v>900</v>
      </c>
      <c r="G17" s="794">
        <v>100</v>
      </c>
      <c r="H17" s="794">
        <v>1000</v>
      </c>
      <c r="I17" s="719" t="s">
        <v>8</v>
      </c>
      <c r="J17" s="719" t="s">
        <v>8</v>
      </c>
      <c r="K17" s="719" t="s">
        <v>8</v>
      </c>
      <c r="L17" s="719" t="s">
        <v>8</v>
      </c>
      <c r="N17" s="474"/>
    </row>
    <row r="18" spans="1:14" x14ac:dyDescent="0.25">
      <c r="A18" s="784" t="s">
        <v>177</v>
      </c>
      <c r="B18" s="647" t="s">
        <v>409</v>
      </c>
      <c r="C18" s="755" t="s">
        <v>333</v>
      </c>
      <c r="D18" s="754" t="s">
        <v>333</v>
      </c>
      <c r="E18" s="780" t="s">
        <v>76</v>
      </c>
      <c r="F18" s="796" t="s">
        <v>1037</v>
      </c>
      <c r="G18" s="794" t="s">
        <v>74</v>
      </c>
      <c r="H18" s="794" t="s">
        <v>74</v>
      </c>
      <c r="I18" s="719" t="s">
        <v>8</v>
      </c>
      <c r="J18" s="719" t="s">
        <v>8</v>
      </c>
      <c r="K18" s="800" t="s">
        <v>77</v>
      </c>
      <c r="L18" s="719" t="s">
        <v>8</v>
      </c>
    </row>
    <row r="19" spans="1:14" x14ac:dyDescent="0.25">
      <c r="A19" s="647" t="s">
        <v>178</v>
      </c>
      <c r="B19" s="647" t="s">
        <v>410</v>
      </c>
      <c r="C19" s="755" t="s">
        <v>333</v>
      </c>
      <c r="D19" s="754" t="s">
        <v>333</v>
      </c>
      <c r="E19" s="754" t="s">
        <v>333</v>
      </c>
      <c r="F19" s="793">
        <v>900</v>
      </c>
      <c r="G19" s="794">
        <v>100</v>
      </c>
      <c r="H19" s="794">
        <v>1000</v>
      </c>
      <c r="I19" s="719" t="s">
        <v>8</v>
      </c>
      <c r="J19" s="719" t="s">
        <v>8</v>
      </c>
      <c r="K19" s="719" t="s">
        <v>8</v>
      </c>
      <c r="L19" s="719" t="s">
        <v>8</v>
      </c>
    </row>
    <row r="20" spans="1:14" x14ac:dyDescent="0.25">
      <c r="A20" s="647" t="s">
        <v>179</v>
      </c>
      <c r="B20" s="647" t="s">
        <v>370</v>
      </c>
      <c r="C20" s="755" t="s">
        <v>333</v>
      </c>
      <c r="D20" s="754" t="s">
        <v>333</v>
      </c>
      <c r="E20" s="754" t="s">
        <v>333</v>
      </c>
      <c r="F20" s="793">
        <v>900</v>
      </c>
      <c r="G20" s="794">
        <v>100</v>
      </c>
      <c r="H20" s="794">
        <v>1000</v>
      </c>
      <c r="I20" s="719" t="s">
        <v>8</v>
      </c>
      <c r="J20" s="719" t="s">
        <v>8</v>
      </c>
      <c r="K20" s="719" t="s">
        <v>8</v>
      </c>
      <c r="L20" s="719" t="s">
        <v>8</v>
      </c>
    </row>
    <row r="21" spans="1:14" x14ac:dyDescent="0.25">
      <c r="A21" s="647" t="s">
        <v>180</v>
      </c>
      <c r="B21" s="647" t="s">
        <v>411</v>
      </c>
      <c r="C21" s="755" t="s">
        <v>333</v>
      </c>
      <c r="D21" s="754" t="s">
        <v>333</v>
      </c>
      <c r="E21" s="754" t="s">
        <v>333</v>
      </c>
      <c r="F21" s="793">
        <v>900</v>
      </c>
      <c r="G21" s="794">
        <v>100</v>
      </c>
      <c r="H21" s="794">
        <v>1000</v>
      </c>
      <c r="I21" s="719" t="s">
        <v>8</v>
      </c>
      <c r="J21" s="719" t="s">
        <v>8</v>
      </c>
      <c r="K21" s="719" t="s">
        <v>8</v>
      </c>
      <c r="L21" s="719" t="s">
        <v>8</v>
      </c>
    </row>
    <row r="22" spans="1:14" x14ac:dyDescent="0.25">
      <c r="A22" s="647" t="s">
        <v>181</v>
      </c>
      <c r="B22" s="647" t="s">
        <v>373</v>
      </c>
      <c r="C22" s="755" t="s">
        <v>333</v>
      </c>
      <c r="D22" s="754" t="s">
        <v>333</v>
      </c>
      <c r="E22" s="754" t="s">
        <v>333</v>
      </c>
      <c r="F22" s="793">
        <v>900</v>
      </c>
      <c r="G22" s="794">
        <v>100</v>
      </c>
      <c r="H22" s="794">
        <v>1000</v>
      </c>
      <c r="I22" s="719" t="s">
        <v>8</v>
      </c>
      <c r="J22" s="719" t="s">
        <v>8</v>
      </c>
      <c r="K22" s="719" t="s">
        <v>8</v>
      </c>
      <c r="L22" s="719" t="s">
        <v>8</v>
      </c>
    </row>
    <row r="23" spans="1:14" x14ac:dyDescent="0.25">
      <c r="A23" s="784" t="s">
        <v>182</v>
      </c>
      <c r="B23" s="647" t="s">
        <v>412</v>
      </c>
      <c r="C23" s="779" t="s">
        <v>76</v>
      </c>
      <c r="D23" s="780" t="s">
        <v>76</v>
      </c>
      <c r="E23" s="780" t="s">
        <v>76</v>
      </c>
      <c r="F23" s="793" t="s">
        <v>74</v>
      </c>
      <c r="G23" s="794" t="s">
        <v>74</v>
      </c>
      <c r="H23" s="794" t="s">
        <v>74</v>
      </c>
      <c r="I23" s="719" t="s">
        <v>8</v>
      </c>
      <c r="J23" s="719" t="s">
        <v>8</v>
      </c>
      <c r="K23" s="719" t="s">
        <v>8</v>
      </c>
      <c r="L23" s="800" t="s">
        <v>77</v>
      </c>
    </row>
    <row r="24" spans="1:14" x14ac:dyDescent="0.25">
      <c r="A24" s="647" t="s">
        <v>183</v>
      </c>
      <c r="B24" s="647" t="s">
        <v>413</v>
      </c>
      <c r="C24" s="755" t="s">
        <v>333</v>
      </c>
      <c r="D24" s="754" t="s">
        <v>333</v>
      </c>
      <c r="E24" s="754" t="s">
        <v>1025</v>
      </c>
      <c r="F24" s="796" t="s">
        <v>1037</v>
      </c>
      <c r="G24" s="794" t="s">
        <v>74</v>
      </c>
      <c r="H24" s="794" t="s">
        <v>74</v>
      </c>
      <c r="I24" s="719" t="s">
        <v>8</v>
      </c>
      <c r="J24" s="719" t="s">
        <v>8</v>
      </c>
      <c r="K24" s="719" t="s">
        <v>8</v>
      </c>
      <c r="L24" s="719" t="s">
        <v>8</v>
      </c>
    </row>
    <row r="25" spans="1:14" x14ac:dyDescent="0.25">
      <c r="A25" s="647" t="s">
        <v>184</v>
      </c>
      <c r="B25" s="647" t="s">
        <v>278</v>
      </c>
      <c r="C25" s="755" t="s">
        <v>333</v>
      </c>
      <c r="D25" s="754" t="s">
        <v>333</v>
      </c>
      <c r="E25" s="754" t="s">
        <v>333</v>
      </c>
      <c r="F25" s="793">
        <v>900</v>
      </c>
      <c r="G25" s="794">
        <v>100</v>
      </c>
      <c r="H25" s="794">
        <v>1000</v>
      </c>
      <c r="I25" s="719" t="s">
        <v>8</v>
      </c>
      <c r="J25" s="719" t="s">
        <v>8</v>
      </c>
      <c r="K25" s="719" t="s">
        <v>8</v>
      </c>
      <c r="L25" s="719" t="s">
        <v>8</v>
      </c>
    </row>
    <row r="26" spans="1:14" x14ac:dyDescent="0.25">
      <c r="A26" s="647" t="s">
        <v>185</v>
      </c>
      <c r="B26" s="647" t="s">
        <v>377</v>
      </c>
      <c r="C26" s="755" t="s">
        <v>333</v>
      </c>
      <c r="D26" s="754" t="s">
        <v>333</v>
      </c>
      <c r="E26" s="754" t="s">
        <v>333</v>
      </c>
      <c r="F26" s="793">
        <v>900</v>
      </c>
      <c r="G26" s="794">
        <v>100</v>
      </c>
      <c r="H26" s="794">
        <v>1000</v>
      </c>
      <c r="I26" s="719" t="s">
        <v>8</v>
      </c>
      <c r="J26" s="719" t="s">
        <v>8</v>
      </c>
      <c r="K26" s="719" t="s">
        <v>8</v>
      </c>
      <c r="L26" s="719" t="s">
        <v>8</v>
      </c>
    </row>
    <row r="27" spans="1:14" x14ac:dyDescent="0.25">
      <c r="A27" s="647" t="s">
        <v>186</v>
      </c>
      <c r="B27" s="647" t="s">
        <v>378</v>
      </c>
      <c r="C27" s="755" t="s">
        <v>333</v>
      </c>
      <c r="D27" s="754" t="s">
        <v>333</v>
      </c>
      <c r="E27" s="754" t="s">
        <v>333</v>
      </c>
      <c r="F27" s="793">
        <v>900</v>
      </c>
      <c r="G27" s="794">
        <v>100</v>
      </c>
      <c r="H27" s="794">
        <v>1000</v>
      </c>
      <c r="I27" s="719" t="s">
        <v>8</v>
      </c>
      <c r="J27" s="719" t="s">
        <v>8</v>
      </c>
      <c r="K27" s="719" t="s">
        <v>8</v>
      </c>
      <c r="L27" s="719" t="s">
        <v>8</v>
      </c>
    </row>
    <row r="28" spans="1:14" x14ac:dyDescent="0.25">
      <c r="A28" s="647" t="s">
        <v>187</v>
      </c>
      <c r="B28" s="647" t="s">
        <v>379</v>
      </c>
      <c r="C28" s="755" t="s">
        <v>333</v>
      </c>
      <c r="D28" s="754" t="s">
        <v>333</v>
      </c>
      <c r="E28" s="754" t="s">
        <v>333</v>
      </c>
      <c r="F28" s="793">
        <v>900</v>
      </c>
      <c r="G28" s="794">
        <v>100</v>
      </c>
      <c r="H28" s="794">
        <v>1000</v>
      </c>
      <c r="I28" s="719" t="s">
        <v>8</v>
      </c>
      <c r="J28" s="719" t="s">
        <v>8</v>
      </c>
      <c r="K28" s="719" t="s">
        <v>8</v>
      </c>
      <c r="L28" s="719" t="s">
        <v>8</v>
      </c>
    </row>
    <row r="29" spans="1:14" x14ac:dyDescent="0.25">
      <c r="A29" s="647" t="s">
        <v>188</v>
      </c>
      <c r="B29" s="647" t="s">
        <v>300</v>
      </c>
      <c r="C29" s="755" t="s">
        <v>333</v>
      </c>
      <c r="D29" s="754" t="s">
        <v>333</v>
      </c>
      <c r="E29" s="754" t="s">
        <v>333</v>
      </c>
      <c r="F29" s="793">
        <v>900</v>
      </c>
      <c r="G29" s="794">
        <v>100</v>
      </c>
      <c r="H29" s="794">
        <v>1000</v>
      </c>
      <c r="I29" s="719" t="s">
        <v>8</v>
      </c>
      <c r="J29" s="719" t="s">
        <v>8</v>
      </c>
      <c r="K29" s="719" t="s">
        <v>8</v>
      </c>
      <c r="L29" s="719" t="s">
        <v>8</v>
      </c>
    </row>
    <row r="30" spans="1:14" x14ac:dyDescent="0.25">
      <c r="A30" s="647" t="s">
        <v>189</v>
      </c>
      <c r="B30" s="647" t="s">
        <v>414</v>
      </c>
      <c r="C30" s="755" t="s">
        <v>333</v>
      </c>
      <c r="D30" s="754" t="s">
        <v>333</v>
      </c>
      <c r="E30" s="754" t="s">
        <v>333</v>
      </c>
      <c r="F30" s="793">
        <v>900</v>
      </c>
      <c r="G30" s="794">
        <v>100</v>
      </c>
      <c r="H30" s="794">
        <v>1000</v>
      </c>
      <c r="I30" s="719" t="s">
        <v>8</v>
      </c>
      <c r="J30" s="719" t="s">
        <v>8</v>
      </c>
      <c r="K30" s="719" t="s">
        <v>8</v>
      </c>
      <c r="L30" s="719" t="s">
        <v>8</v>
      </c>
    </row>
    <row r="31" spans="1:14" x14ac:dyDescent="0.25">
      <c r="A31" s="647" t="s">
        <v>190</v>
      </c>
      <c r="B31" s="647" t="s">
        <v>415</v>
      </c>
      <c r="C31" s="755" t="s">
        <v>333</v>
      </c>
      <c r="D31" s="754" t="s">
        <v>333</v>
      </c>
      <c r="E31" s="754" t="s">
        <v>333</v>
      </c>
      <c r="F31" s="793">
        <v>900</v>
      </c>
      <c r="G31" s="794">
        <v>100</v>
      </c>
      <c r="H31" s="794">
        <v>1000</v>
      </c>
      <c r="I31" s="719" t="s">
        <v>8</v>
      </c>
      <c r="J31" s="719" t="s">
        <v>8</v>
      </c>
      <c r="K31" s="719" t="s">
        <v>8</v>
      </c>
      <c r="L31" s="719" t="s">
        <v>8</v>
      </c>
    </row>
    <row r="32" spans="1:14" x14ac:dyDescent="0.25">
      <c r="A32" s="647" t="s">
        <v>191</v>
      </c>
      <c r="B32" s="647" t="s">
        <v>416</v>
      </c>
      <c r="C32" s="755" t="s">
        <v>333</v>
      </c>
      <c r="D32" s="754" t="s">
        <v>333</v>
      </c>
      <c r="E32" s="754" t="s">
        <v>333</v>
      </c>
      <c r="F32" s="793">
        <v>900</v>
      </c>
      <c r="G32" s="794">
        <v>100</v>
      </c>
      <c r="H32" s="794">
        <v>1000</v>
      </c>
      <c r="I32" s="719" t="s">
        <v>8</v>
      </c>
      <c r="J32" s="719" t="s">
        <v>8</v>
      </c>
      <c r="K32" s="719" t="s">
        <v>8</v>
      </c>
      <c r="L32" s="719" t="s">
        <v>8</v>
      </c>
    </row>
    <row r="33" spans="1:12" x14ac:dyDescent="0.25">
      <c r="A33" s="647" t="s">
        <v>192</v>
      </c>
      <c r="B33" s="647" t="s">
        <v>417</v>
      </c>
      <c r="C33" s="755" t="s">
        <v>333</v>
      </c>
      <c r="D33" s="754" t="s">
        <v>333</v>
      </c>
      <c r="E33" s="754" t="s">
        <v>333</v>
      </c>
      <c r="F33" s="793">
        <v>900</v>
      </c>
      <c r="G33" s="794">
        <v>100</v>
      </c>
      <c r="H33" s="794">
        <v>1000</v>
      </c>
      <c r="I33" s="719" t="s">
        <v>8</v>
      </c>
      <c r="J33" s="719" t="s">
        <v>8</v>
      </c>
      <c r="K33" s="719" t="s">
        <v>8</v>
      </c>
      <c r="L33" s="719" t="s">
        <v>8</v>
      </c>
    </row>
    <row r="34" spans="1:12" x14ac:dyDescent="0.25">
      <c r="A34" s="647" t="s">
        <v>193</v>
      </c>
      <c r="B34" s="647" t="s">
        <v>418</v>
      </c>
      <c r="C34" s="755" t="s">
        <v>333</v>
      </c>
      <c r="D34" s="754" t="s">
        <v>333</v>
      </c>
      <c r="E34" s="754" t="s">
        <v>1025</v>
      </c>
      <c r="F34" s="793">
        <v>900</v>
      </c>
      <c r="G34" s="794">
        <v>100</v>
      </c>
      <c r="H34" s="794">
        <v>1000</v>
      </c>
      <c r="I34" s="719" t="s">
        <v>8</v>
      </c>
      <c r="J34" s="719" t="s">
        <v>8</v>
      </c>
      <c r="K34" s="719" t="s">
        <v>8</v>
      </c>
      <c r="L34" s="719" t="s">
        <v>8</v>
      </c>
    </row>
    <row r="35" spans="1:12" x14ac:dyDescent="0.25">
      <c r="A35" s="668" t="s">
        <v>194</v>
      </c>
      <c r="B35" s="668" t="s">
        <v>387</v>
      </c>
      <c r="C35" s="755" t="s">
        <v>333</v>
      </c>
      <c r="D35" s="754" t="s">
        <v>333</v>
      </c>
      <c r="E35" s="754" t="s">
        <v>333</v>
      </c>
      <c r="F35" s="793">
        <v>900</v>
      </c>
      <c r="G35" s="794">
        <v>100</v>
      </c>
      <c r="H35" s="794">
        <v>1000</v>
      </c>
      <c r="I35" s="719" t="s">
        <v>8</v>
      </c>
      <c r="J35" s="719" t="s">
        <v>8</v>
      </c>
      <c r="K35" s="719" t="s">
        <v>8</v>
      </c>
      <c r="L35" s="719" t="s">
        <v>8</v>
      </c>
    </row>
    <row r="36" spans="1:12" x14ac:dyDescent="0.25">
      <c r="A36" s="668" t="s">
        <v>195</v>
      </c>
      <c r="B36" s="668" t="s">
        <v>419</v>
      </c>
      <c r="C36" s="755" t="s">
        <v>333</v>
      </c>
      <c r="D36" s="754" t="s">
        <v>333</v>
      </c>
      <c r="E36" s="754" t="s">
        <v>333</v>
      </c>
      <c r="F36" s="793">
        <v>900</v>
      </c>
      <c r="G36" s="794">
        <v>100</v>
      </c>
      <c r="H36" s="794">
        <v>1000</v>
      </c>
      <c r="I36" s="719" t="s">
        <v>8</v>
      </c>
      <c r="J36" s="719" t="s">
        <v>8</v>
      </c>
      <c r="K36" s="719" t="s">
        <v>8</v>
      </c>
      <c r="L36" s="719" t="s">
        <v>8</v>
      </c>
    </row>
    <row r="37" spans="1:12" x14ac:dyDescent="0.25">
      <c r="A37" s="668" t="s">
        <v>196</v>
      </c>
      <c r="B37" s="668" t="s">
        <v>390</v>
      </c>
      <c r="C37" s="755" t="s">
        <v>333</v>
      </c>
      <c r="D37" s="754" t="s">
        <v>333</v>
      </c>
      <c r="E37" s="754" t="s">
        <v>333</v>
      </c>
      <c r="F37" s="793">
        <v>900</v>
      </c>
      <c r="G37" s="794">
        <v>100</v>
      </c>
      <c r="H37" s="794">
        <v>1000</v>
      </c>
      <c r="I37" s="719" t="s">
        <v>8</v>
      </c>
      <c r="J37" s="719" t="s">
        <v>8</v>
      </c>
      <c r="K37" s="719" t="s">
        <v>8</v>
      </c>
      <c r="L37" s="800" t="s">
        <v>77</v>
      </c>
    </row>
    <row r="38" spans="1:12" x14ac:dyDescent="0.25">
      <c r="A38" s="668" t="s">
        <v>197</v>
      </c>
      <c r="B38" s="668" t="s">
        <v>420</v>
      </c>
      <c r="C38" s="755" t="s">
        <v>333</v>
      </c>
      <c r="D38" s="754" t="s">
        <v>333</v>
      </c>
      <c r="E38" s="754" t="s">
        <v>333</v>
      </c>
      <c r="F38" s="793">
        <v>900</v>
      </c>
      <c r="G38" s="794">
        <v>100</v>
      </c>
      <c r="H38" s="794">
        <v>1000</v>
      </c>
      <c r="I38" s="719" t="s">
        <v>8</v>
      </c>
      <c r="J38" s="719" t="s">
        <v>8</v>
      </c>
      <c r="K38" s="719" t="s">
        <v>8</v>
      </c>
      <c r="L38" s="719" t="s">
        <v>8</v>
      </c>
    </row>
    <row r="39" spans="1:12" x14ac:dyDescent="0.25">
      <c r="A39" s="668" t="s">
        <v>198</v>
      </c>
      <c r="B39" s="668" t="s">
        <v>421</v>
      </c>
      <c r="C39" s="755" t="s">
        <v>333</v>
      </c>
      <c r="D39" s="754" t="s">
        <v>333</v>
      </c>
      <c r="E39" s="754" t="s">
        <v>333</v>
      </c>
      <c r="F39" s="793">
        <v>900</v>
      </c>
      <c r="G39" s="794">
        <v>100</v>
      </c>
      <c r="H39" s="794">
        <v>1000</v>
      </c>
      <c r="I39" s="719" t="s">
        <v>8</v>
      </c>
      <c r="J39" s="719" t="s">
        <v>8</v>
      </c>
      <c r="K39" s="719" t="s">
        <v>8</v>
      </c>
      <c r="L39" s="719" t="s">
        <v>8</v>
      </c>
    </row>
    <row r="40" spans="1:12" x14ac:dyDescent="0.25">
      <c r="A40" s="668" t="s">
        <v>199</v>
      </c>
      <c r="B40" s="668" t="s">
        <v>422</v>
      </c>
      <c r="C40" s="755" t="s">
        <v>333</v>
      </c>
      <c r="D40" s="754" t="s">
        <v>333</v>
      </c>
      <c r="E40" s="754" t="s">
        <v>333</v>
      </c>
      <c r="F40" s="793">
        <v>900</v>
      </c>
      <c r="G40" s="794">
        <v>100</v>
      </c>
      <c r="H40" s="794">
        <v>1000</v>
      </c>
      <c r="I40" s="719" t="s">
        <v>8</v>
      </c>
      <c r="J40" s="719" t="s">
        <v>8</v>
      </c>
      <c r="K40" s="719" t="s">
        <v>8</v>
      </c>
      <c r="L40" s="719" t="s">
        <v>8</v>
      </c>
    </row>
    <row r="41" spans="1:12" x14ac:dyDescent="0.25">
      <c r="A41" s="668" t="s">
        <v>200</v>
      </c>
      <c r="B41" s="668" t="s">
        <v>397</v>
      </c>
      <c r="C41" s="755" t="s">
        <v>333</v>
      </c>
      <c r="D41" s="754" t="s">
        <v>333</v>
      </c>
      <c r="E41" s="754" t="s">
        <v>333</v>
      </c>
      <c r="F41" s="793">
        <v>900</v>
      </c>
      <c r="G41" s="794">
        <v>100</v>
      </c>
      <c r="H41" s="794">
        <v>1000</v>
      </c>
      <c r="I41" s="719" t="s">
        <v>8</v>
      </c>
      <c r="J41" s="719" t="s">
        <v>8</v>
      </c>
      <c r="K41" s="719" t="s">
        <v>8</v>
      </c>
      <c r="L41" s="719" t="s">
        <v>8</v>
      </c>
    </row>
    <row r="42" spans="1:12" x14ac:dyDescent="0.25">
      <c r="A42" s="668" t="s">
        <v>219</v>
      </c>
      <c r="B42" s="668" t="s">
        <v>321</v>
      </c>
      <c r="C42" s="755" t="s">
        <v>333</v>
      </c>
      <c r="D42" s="754" t="s">
        <v>333</v>
      </c>
      <c r="E42" s="754" t="s">
        <v>1025</v>
      </c>
      <c r="F42" s="793">
        <v>900</v>
      </c>
      <c r="G42" s="794">
        <v>100</v>
      </c>
      <c r="H42" s="794">
        <v>1000</v>
      </c>
      <c r="I42" s="719" t="s">
        <v>8</v>
      </c>
      <c r="J42" s="719" t="s">
        <v>8</v>
      </c>
      <c r="K42" s="719" t="s">
        <v>8</v>
      </c>
      <c r="L42" s="719" t="s">
        <v>8</v>
      </c>
    </row>
    <row r="43" spans="1:12" x14ac:dyDescent="0.25">
      <c r="A43" s="668" t="s">
        <v>220</v>
      </c>
      <c r="B43" s="668" t="s">
        <v>398</v>
      </c>
      <c r="C43" s="755" t="s">
        <v>333</v>
      </c>
      <c r="D43" s="754" t="s">
        <v>333</v>
      </c>
      <c r="E43" s="754" t="s">
        <v>333</v>
      </c>
      <c r="F43" s="793">
        <v>900</v>
      </c>
      <c r="G43" s="794">
        <v>100</v>
      </c>
      <c r="H43" s="794">
        <v>1000</v>
      </c>
      <c r="I43" s="719" t="s">
        <v>8</v>
      </c>
      <c r="J43" s="719" t="s">
        <v>8</v>
      </c>
      <c r="K43" s="719" t="s">
        <v>8</v>
      </c>
      <c r="L43" s="719" t="s">
        <v>8</v>
      </c>
    </row>
    <row r="44" spans="1:12" ht="22.5" x14ac:dyDescent="0.25">
      <c r="A44" s="783" t="s">
        <v>221</v>
      </c>
      <c r="B44" s="647" t="s">
        <v>399</v>
      </c>
      <c r="C44" s="755" t="s">
        <v>333</v>
      </c>
      <c r="D44" s="754" t="s">
        <v>333</v>
      </c>
      <c r="E44" s="754" t="s">
        <v>333</v>
      </c>
      <c r="F44" s="796" t="s">
        <v>1037</v>
      </c>
      <c r="G44" s="794" t="s">
        <v>74</v>
      </c>
      <c r="H44" s="794" t="s">
        <v>74</v>
      </c>
      <c r="I44" s="719" t="s">
        <v>8</v>
      </c>
      <c r="J44" s="719" t="s">
        <v>8</v>
      </c>
      <c r="K44" s="719" t="s">
        <v>8</v>
      </c>
      <c r="L44" s="781" t="s">
        <v>77</v>
      </c>
    </row>
    <row r="45" spans="1:12" x14ac:dyDescent="0.25">
      <c r="A45" s="803" t="s">
        <v>236</v>
      </c>
      <c r="B45" s="647" t="s">
        <v>299</v>
      </c>
      <c r="C45" s="1066" t="s">
        <v>333</v>
      </c>
      <c r="D45" s="754" t="s">
        <v>333</v>
      </c>
      <c r="E45" s="754" t="s">
        <v>333</v>
      </c>
      <c r="F45" s="793">
        <v>900</v>
      </c>
      <c r="G45" s="794">
        <v>100</v>
      </c>
      <c r="H45" s="794">
        <v>1000</v>
      </c>
      <c r="I45" s="719" t="s">
        <v>8</v>
      </c>
      <c r="J45" s="719" t="s">
        <v>8</v>
      </c>
      <c r="K45" s="719" t="s">
        <v>8</v>
      </c>
      <c r="L45" s="719" t="s">
        <v>8</v>
      </c>
    </row>
    <row r="46" spans="1:12" ht="22.5" x14ac:dyDescent="0.25">
      <c r="A46" s="647" t="s">
        <v>237</v>
      </c>
      <c r="B46" s="647" t="s">
        <v>405</v>
      </c>
      <c r="C46" s="755" t="s">
        <v>333</v>
      </c>
      <c r="D46" s="754" t="s">
        <v>333</v>
      </c>
      <c r="E46" s="754" t="s">
        <v>333</v>
      </c>
      <c r="F46" s="793">
        <v>900</v>
      </c>
      <c r="G46" s="794">
        <v>100</v>
      </c>
      <c r="H46" s="794">
        <v>1000</v>
      </c>
      <c r="I46" s="719" t="s">
        <v>8</v>
      </c>
      <c r="J46" s="719" t="s">
        <v>8</v>
      </c>
      <c r="K46" s="719" t="s">
        <v>8</v>
      </c>
      <c r="L46" s="719" t="s">
        <v>8</v>
      </c>
    </row>
    <row r="47" spans="1:12" x14ac:dyDescent="0.25">
      <c r="A47" s="647" t="s">
        <v>238</v>
      </c>
      <c r="B47" s="647" t="s">
        <v>423</v>
      </c>
      <c r="C47" s="755" t="s">
        <v>333</v>
      </c>
      <c r="D47" s="754" t="s">
        <v>333</v>
      </c>
      <c r="E47" s="754" t="s">
        <v>333</v>
      </c>
      <c r="F47" s="793">
        <v>900</v>
      </c>
      <c r="G47" s="794">
        <v>100</v>
      </c>
      <c r="H47" s="794">
        <v>1000</v>
      </c>
      <c r="I47" s="719" t="s">
        <v>8</v>
      </c>
      <c r="J47" s="719" t="s">
        <v>8</v>
      </c>
      <c r="K47" s="719" t="s">
        <v>8</v>
      </c>
      <c r="L47" s="719" t="s">
        <v>8</v>
      </c>
    </row>
    <row r="48" spans="1:12" x14ac:dyDescent="0.25">
      <c r="A48" s="783" t="s">
        <v>239</v>
      </c>
      <c r="B48" s="647" t="s">
        <v>401</v>
      </c>
      <c r="C48" s="755" t="s">
        <v>333</v>
      </c>
      <c r="D48" s="754" t="s">
        <v>333</v>
      </c>
      <c r="E48" s="754" t="s">
        <v>333</v>
      </c>
      <c r="F48" s="796" t="s">
        <v>1037</v>
      </c>
      <c r="G48" s="794" t="s">
        <v>74</v>
      </c>
      <c r="H48" s="794" t="s">
        <v>74</v>
      </c>
      <c r="I48" s="719" t="s">
        <v>8</v>
      </c>
      <c r="J48" s="719" t="s">
        <v>8</v>
      </c>
      <c r="K48" s="719" t="s">
        <v>8</v>
      </c>
      <c r="L48" s="719" t="s">
        <v>8</v>
      </c>
    </row>
    <row r="49" spans="1:12" x14ac:dyDescent="0.25">
      <c r="A49" s="647" t="s">
        <v>240</v>
      </c>
      <c r="B49" s="647" t="s">
        <v>424</v>
      </c>
      <c r="C49" s="755" t="s">
        <v>333</v>
      </c>
      <c r="D49" s="754" t="s">
        <v>333</v>
      </c>
      <c r="E49" s="754" t="s">
        <v>333</v>
      </c>
      <c r="F49" s="794">
        <v>900</v>
      </c>
      <c r="G49" s="794">
        <v>100</v>
      </c>
      <c r="H49" s="794">
        <v>1000</v>
      </c>
      <c r="I49" s="719" t="s">
        <v>8</v>
      </c>
      <c r="J49" s="719" t="s">
        <v>8</v>
      </c>
      <c r="K49" s="719" t="s">
        <v>8</v>
      </c>
      <c r="L49" s="719" t="s">
        <v>8</v>
      </c>
    </row>
    <row r="50" spans="1:12" x14ac:dyDescent="0.25">
      <c r="A50" s="647" t="s">
        <v>241</v>
      </c>
      <c r="B50" s="647" t="s">
        <v>404</v>
      </c>
      <c r="C50" s="755" t="s">
        <v>333</v>
      </c>
      <c r="D50" s="754" t="s">
        <v>333</v>
      </c>
      <c r="E50" s="754" t="s">
        <v>333</v>
      </c>
      <c r="F50" s="794">
        <v>900</v>
      </c>
      <c r="G50" s="794">
        <v>100</v>
      </c>
      <c r="H50" s="794">
        <v>1000</v>
      </c>
      <c r="I50" s="719" t="s">
        <v>8</v>
      </c>
      <c r="J50" s="719" t="s">
        <v>8</v>
      </c>
      <c r="K50" s="719" t="s">
        <v>8</v>
      </c>
      <c r="L50" s="719" t="s">
        <v>8</v>
      </c>
    </row>
    <row r="51" spans="1:12" hidden="1" x14ac:dyDescent="0.25">
      <c r="A51" s="647" t="s">
        <v>242</v>
      </c>
      <c r="B51" s="647">
        <v>0</v>
      </c>
      <c r="C51" s="718"/>
      <c r="D51" s="711"/>
      <c r="E51" s="711"/>
      <c r="F51" s="794"/>
      <c r="G51" s="794"/>
      <c r="H51" s="794"/>
      <c r="I51" s="719"/>
      <c r="J51" s="719"/>
      <c r="K51" s="719"/>
      <c r="L51" s="719"/>
    </row>
    <row r="52" spans="1:12" hidden="1" x14ac:dyDescent="0.25">
      <c r="A52" s="647" t="s">
        <v>243</v>
      </c>
      <c r="B52" s="647">
        <v>0</v>
      </c>
      <c r="C52" s="718"/>
      <c r="D52" s="711"/>
      <c r="E52" s="711"/>
      <c r="F52" s="794"/>
      <c r="G52" s="794"/>
      <c r="H52" s="794"/>
      <c r="I52" s="719"/>
      <c r="J52" s="719"/>
      <c r="K52" s="719"/>
      <c r="L52" s="719"/>
    </row>
    <row r="53" spans="1:12" hidden="1" x14ac:dyDescent="0.25">
      <c r="A53" s="647" t="s">
        <v>244</v>
      </c>
      <c r="B53" s="647">
        <v>0</v>
      </c>
      <c r="C53" s="718"/>
      <c r="D53" s="711"/>
      <c r="E53" s="711"/>
      <c r="F53" s="794"/>
      <c r="G53" s="794"/>
      <c r="H53" s="794"/>
      <c r="I53" s="719"/>
      <c r="J53" s="719"/>
      <c r="K53" s="719"/>
      <c r="L53" s="719"/>
    </row>
    <row r="54" spans="1:12" hidden="1" x14ac:dyDescent="0.25">
      <c r="A54" s="647" t="s">
        <v>245</v>
      </c>
      <c r="B54" s="647">
        <v>0</v>
      </c>
      <c r="C54" s="718"/>
      <c r="D54" s="711"/>
      <c r="E54" s="711"/>
      <c r="F54" s="794"/>
      <c r="G54" s="794"/>
      <c r="H54" s="794"/>
      <c r="I54" s="719"/>
      <c r="J54" s="719"/>
      <c r="K54" s="719"/>
      <c r="L54" s="719"/>
    </row>
    <row r="55" spans="1:12" hidden="1" x14ac:dyDescent="0.25">
      <c r="A55" s="647" t="s">
        <v>246</v>
      </c>
      <c r="B55" s="647">
        <v>0</v>
      </c>
      <c r="C55" s="718"/>
      <c r="D55" s="711"/>
      <c r="E55" s="711"/>
      <c r="F55" s="794"/>
      <c r="G55" s="794"/>
      <c r="H55" s="794"/>
      <c r="I55" s="719"/>
      <c r="J55" s="719"/>
      <c r="K55" s="719"/>
      <c r="L55" s="719"/>
    </row>
    <row r="56" spans="1:12" hidden="1" x14ac:dyDescent="0.25">
      <c r="A56" s="647" t="s">
        <v>247</v>
      </c>
      <c r="B56" s="647">
        <v>0</v>
      </c>
      <c r="C56" s="718"/>
      <c r="D56" s="711"/>
      <c r="E56" s="711"/>
      <c r="F56" s="794"/>
      <c r="G56" s="794"/>
      <c r="H56" s="794"/>
      <c r="I56" s="719"/>
      <c r="J56" s="719"/>
      <c r="K56" s="719"/>
      <c r="L56" s="719"/>
    </row>
    <row r="57" spans="1:12" hidden="1" x14ac:dyDescent="0.25">
      <c r="A57" s="647" t="s">
        <v>248</v>
      </c>
      <c r="B57" s="647">
        <v>0</v>
      </c>
      <c r="C57" s="718"/>
      <c r="D57" s="711"/>
      <c r="E57" s="711"/>
      <c r="F57" s="794"/>
      <c r="G57" s="794"/>
      <c r="H57" s="794"/>
      <c r="I57" s="719"/>
      <c r="J57" s="719"/>
      <c r="K57" s="719"/>
      <c r="L57" s="719"/>
    </row>
    <row r="58" spans="1:12" hidden="1" x14ac:dyDescent="0.25">
      <c r="A58" s="647" t="s">
        <v>249</v>
      </c>
      <c r="B58" s="647">
        <v>0</v>
      </c>
      <c r="C58" s="718"/>
      <c r="D58" s="711"/>
      <c r="E58" s="711"/>
      <c r="F58" s="794"/>
      <c r="G58" s="794"/>
      <c r="H58" s="794"/>
      <c r="I58" s="719"/>
      <c r="J58" s="719"/>
      <c r="K58" s="719"/>
      <c r="L58" s="719"/>
    </row>
    <row r="59" spans="1:12" hidden="1" x14ac:dyDescent="0.25">
      <c r="A59" s="647" t="s">
        <v>250</v>
      </c>
      <c r="B59" s="647">
        <v>0</v>
      </c>
      <c r="C59" s="718"/>
      <c r="D59" s="711"/>
      <c r="E59" s="711"/>
      <c r="F59" s="794"/>
      <c r="G59" s="794"/>
      <c r="H59" s="794"/>
      <c r="I59" s="719"/>
      <c r="J59" s="719"/>
      <c r="K59" s="719"/>
      <c r="L59" s="719"/>
    </row>
    <row r="60" spans="1:12" hidden="1" x14ac:dyDescent="0.25">
      <c r="A60" s="647" t="s">
        <v>251</v>
      </c>
      <c r="B60" s="647">
        <v>0</v>
      </c>
      <c r="C60" s="718"/>
      <c r="D60" s="711"/>
      <c r="E60" s="711"/>
      <c r="F60" s="794"/>
      <c r="G60" s="794"/>
      <c r="H60" s="794"/>
      <c r="I60" s="719"/>
      <c r="J60" s="719"/>
      <c r="K60" s="719"/>
      <c r="L60" s="719"/>
    </row>
    <row r="61" spans="1:12" hidden="1" x14ac:dyDescent="0.25">
      <c r="A61" s="647" t="s">
        <v>252</v>
      </c>
      <c r="B61" s="647">
        <v>0</v>
      </c>
      <c r="C61" s="718"/>
      <c r="D61" s="711"/>
      <c r="E61" s="711"/>
      <c r="F61" s="794"/>
      <c r="G61" s="794"/>
      <c r="H61" s="794"/>
      <c r="I61" s="719"/>
      <c r="J61" s="719"/>
      <c r="K61" s="719"/>
      <c r="L61" s="719"/>
    </row>
    <row r="62" spans="1:12" hidden="1" x14ac:dyDescent="0.25">
      <c r="A62" s="647" t="s">
        <v>253</v>
      </c>
      <c r="B62" s="647">
        <v>0</v>
      </c>
      <c r="C62" s="718"/>
      <c r="D62" s="711"/>
      <c r="E62" s="711"/>
      <c r="F62" s="794"/>
      <c r="G62" s="794"/>
      <c r="H62" s="794"/>
      <c r="I62" s="719"/>
      <c r="J62" s="719"/>
      <c r="K62" s="719"/>
      <c r="L62" s="719"/>
    </row>
    <row r="63" spans="1:12" hidden="1" x14ac:dyDescent="0.25">
      <c r="A63" s="647" t="s">
        <v>254</v>
      </c>
      <c r="B63" s="647">
        <v>0</v>
      </c>
      <c r="C63" s="718"/>
      <c r="D63" s="711"/>
      <c r="E63" s="711"/>
      <c r="F63" s="794"/>
      <c r="G63" s="794"/>
      <c r="H63" s="794"/>
      <c r="I63" s="719"/>
      <c r="J63" s="719"/>
      <c r="K63" s="719"/>
      <c r="L63" s="719"/>
    </row>
    <row r="64" spans="1:12" hidden="1" x14ac:dyDescent="0.25">
      <c r="A64" s="647" t="s">
        <v>255</v>
      </c>
      <c r="B64" s="647">
        <v>0</v>
      </c>
      <c r="C64" s="718"/>
      <c r="D64" s="711"/>
      <c r="E64" s="711"/>
      <c r="F64" s="794"/>
      <c r="G64" s="794"/>
      <c r="H64" s="794"/>
      <c r="I64" s="719"/>
      <c r="J64" s="719"/>
      <c r="K64" s="719"/>
      <c r="L64" s="719"/>
    </row>
    <row r="65" spans="1:12" hidden="1" x14ac:dyDescent="0.25">
      <c r="A65" s="647" t="s">
        <v>256</v>
      </c>
      <c r="B65" s="647">
        <v>0</v>
      </c>
      <c r="C65" s="718"/>
      <c r="D65" s="711"/>
      <c r="E65" s="711"/>
      <c r="F65" s="794"/>
      <c r="G65" s="794"/>
      <c r="H65" s="794"/>
      <c r="I65" s="719"/>
      <c r="J65" s="719"/>
      <c r="K65" s="719"/>
      <c r="L65" s="719"/>
    </row>
    <row r="66" spans="1:12" ht="16.5" hidden="1" thickBot="1" x14ac:dyDescent="0.3">
      <c r="A66" s="639" t="s">
        <v>257</v>
      </c>
      <c r="B66" s="650" t="s">
        <v>120</v>
      </c>
      <c r="C66" s="718"/>
      <c r="D66" s="711"/>
      <c r="E66" s="711"/>
      <c r="F66" s="794"/>
      <c r="G66" s="794"/>
      <c r="H66" s="794"/>
      <c r="I66" s="719"/>
      <c r="J66" s="719"/>
      <c r="K66" s="719"/>
      <c r="L66" s="719"/>
    </row>
    <row r="67" spans="1:12" ht="16.5" hidden="1" thickBot="1" x14ac:dyDescent="0.3">
      <c r="A67" s="425" t="s">
        <v>258</v>
      </c>
      <c r="B67" s="430" t="s">
        <v>120</v>
      </c>
      <c r="C67" s="718"/>
      <c r="D67" s="711"/>
      <c r="E67" s="711"/>
      <c r="F67" s="794"/>
      <c r="G67" s="794"/>
      <c r="H67" s="794"/>
      <c r="I67" s="719"/>
      <c r="J67" s="719"/>
      <c r="K67" s="719"/>
      <c r="L67" s="719"/>
    </row>
    <row r="68" spans="1:12" ht="16.5" hidden="1" thickBot="1" x14ac:dyDescent="0.3">
      <c r="A68" s="425" t="s">
        <v>259</v>
      </c>
      <c r="B68" s="430" t="s">
        <v>120</v>
      </c>
      <c r="C68" s="718"/>
      <c r="D68" s="711"/>
      <c r="E68" s="711"/>
      <c r="F68" s="794"/>
      <c r="G68" s="794"/>
      <c r="H68" s="794"/>
      <c r="I68" s="719"/>
      <c r="J68" s="719"/>
      <c r="K68" s="719"/>
      <c r="L68" s="719"/>
    </row>
    <row r="69" spans="1:12" ht="16.5" hidden="1" thickBot="1" x14ac:dyDescent="0.3">
      <c r="A69" s="425" t="s">
        <v>260</v>
      </c>
      <c r="B69" s="430" t="s">
        <v>120</v>
      </c>
      <c r="C69" s="718"/>
      <c r="D69" s="711"/>
      <c r="E69" s="711"/>
      <c r="F69" s="794"/>
      <c r="G69" s="794"/>
      <c r="H69" s="794"/>
      <c r="I69" s="719"/>
      <c r="J69" s="719"/>
      <c r="K69" s="719"/>
      <c r="L69" s="719"/>
    </row>
    <row r="70" spans="1:12" ht="16.5" hidden="1" thickBot="1" x14ac:dyDescent="0.3">
      <c r="A70" s="425" t="s">
        <v>261</v>
      </c>
      <c r="B70" s="430" t="s">
        <v>120</v>
      </c>
      <c r="C70" s="718"/>
      <c r="D70" s="711"/>
      <c r="E70" s="711"/>
      <c r="F70" s="794"/>
      <c r="G70" s="794"/>
      <c r="H70" s="794"/>
      <c r="I70" s="719"/>
      <c r="J70" s="719"/>
      <c r="K70" s="719"/>
      <c r="L70" s="719"/>
    </row>
    <row r="71" spans="1:12" ht="16.5" hidden="1" thickBot="1" x14ac:dyDescent="0.3">
      <c r="A71" s="425" t="s">
        <v>262</v>
      </c>
      <c r="B71" s="430" t="s">
        <v>120</v>
      </c>
      <c r="C71" s="718"/>
      <c r="D71" s="711"/>
      <c r="E71" s="711"/>
      <c r="F71" s="794"/>
      <c r="G71" s="794"/>
      <c r="H71" s="794"/>
      <c r="I71" s="719"/>
      <c r="J71" s="719"/>
      <c r="K71" s="719"/>
      <c r="L71" s="719"/>
    </row>
    <row r="72" spans="1:12" ht="16.5" hidden="1" thickBot="1" x14ac:dyDescent="0.3">
      <c r="A72" s="425" t="s">
        <v>263</v>
      </c>
      <c r="B72" s="430" t="s">
        <v>120</v>
      </c>
      <c r="C72" s="718"/>
      <c r="D72" s="711"/>
      <c r="E72" s="711"/>
      <c r="F72" s="794"/>
      <c r="G72" s="794"/>
      <c r="H72" s="794"/>
      <c r="I72" s="719"/>
      <c r="J72" s="719"/>
      <c r="K72" s="719"/>
      <c r="L72" s="719"/>
    </row>
    <row r="73" spans="1:12" ht="16.5" hidden="1" thickBot="1" x14ac:dyDescent="0.3">
      <c r="A73" s="425" t="s">
        <v>264</v>
      </c>
      <c r="B73" s="430" t="s">
        <v>120</v>
      </c>
      <c r="C73" s="718"/>
      <c r="D73" s="711"/>
      <c r="E73" s="711"/>
      <c r="F73" s="794"/>
      <c r="G73" s="794"/>
      <c r="H73" s="794"/>
      <c r="I73" s="719"/>
      <c r="J73" s="719"/>
      <c r="K73" s="719"/>
      <c r="L73" s="719"/>
    </row>
    <row r="74" spans="1:12" hidden="1" x14ac:dyDescent="0.25">
      <c r="C74" s="720"/>
      <c r="D74" s="721"/>
      <c r="E74" s="721"/>
      <c r="F74" s="797"/>
      <c r="G74" s="797"/>
      <c r="H74" s="797"/>
      <c r="I74" s="722"/>
      <c r="J74" s="722"/>
      <c r="K74" s="722"/>
      <c r="L74" s="722"/>
    </row>
    <row r="75" spans="1:12" x14ac:dyDescent="0.25">
      <c r="C75" s="720"/>
      <c r="D75" s="721"/>
      <c r="E75" s="721"/>
      <c r="F75" s="797"/>
      <c r="G75" s="797"/>
      <c r="H75" s="797"/>
      <c r="I75" s="722"/>
      <c r="J75" s="722"/>
      <c r="K75" s="722"/>
      <c r="L75" s="722"/>
    </row>
    <row r="76" spans="1:12" x14ac:dyDescent="0.25">
      <c r="C76" s="720"/>
      <c r="D76" s="721"/>
      <c r="E76" s="721"/>
      <c r="F76" s="797"/>
      <c r="G76" s="797"/>
      <c r="H76" s="797"/>
      <c r="I76" s="722"/>
      <c r="J76" s="722"/>
      <c r="K76" s="722"/>
      <c r="L76" s="722"/>
    </row>
    <row r="77" spans="1:12" x14ac:dyDescent="0.25">
      <c r="C77" s="720"/>
      <c r="D77" s="721"/>
      <c r="E77" s="721"/>
      <c r="F77" s="797"/>
      <c r="G77" s="797"/>
      <c r="H77" s="797"/>
      <c r="I77" s="722"/>
      <c r="J77" s="722"/>
      <c r="K77" s="722"/>
      <c r="L77" s="722"/>
    </row>
  </sheetData>
  <mergeCells count="3">
    <mergeCell ref="A1:H1"/>
    <mergeCell ref="I1:L2"/>
    <mergeCell ref="A2:H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pane xSplit="1" ySplit="8" topLeftCell="C59" activePane="bottomRight" state="frozen"/>
      <selection pane="topRight" activeCell="B1" sqref="B1"/>
      <selection pane="bottomLeft" activeCell="A9" sqref="A9"/>
      <selection pane="bottomRight" activeCell="S10" sqref="S10"/>
    </sheetView>
  </sheetViews>
  <sheetFormatPr baseColWidth="10" defaultRowHeight="15" x14ac:dyDescent="0.25"/>
  <cols>
    <col min="1" max="1" width="29.25" style="191" customWidth="1"/>
    <col min="2" max="2" width="17.125" style="192" bestFit="1" customWidth="1"/>
    <col min="3" max="3" width="16.875" style="217" bestFit="1" customWidth="1"/>
    <col min="4" max="4" width="6.25" style="190" customWidth="1"/>
    <col min="5" max="5" width="11" style="218" customWidth="1"/>
    <col min="6" max="6" width="10.75" style="190" customWidth="1"/>
    <col min="7" max="7" width="10.125" style="218" bestFit="1" customWidth="1"/>
    <col min="8" max="8" width="10.75" style="190" customWidth="1"/>
    <col min="9" max="9" width="9.25" style="218" bestFit="1" customWidth="1"/>
    <col min="10" max="10" width="10.75" style="190" customWidth="1"/>
    <col min="11" max="11" width="8.5" style="219" customWidth="1"/>
    <col min="12" max="12" width="9.375" style="190" customWidth="1"/>
    <col min="13" max="13" width="8.5" style="219" customWidth="1"/>
    <col min="14" max="14" width="9.375" style="190" customWidth="1"/>
    <col min="15" max="15" width="8.5" style="219" customWidth="1"/>
    <col min="16" max="17" width="10.25" style="220" customWidth="1"/>
    <col min="18" max="18" width="11.625" style="220" customWidth="1"/>
    <col min="19" max="19" width="10.375" style="190" customWidth="1"/>
    <col min="20" max="20" width="8.125" style="190" customWidth="1"/>
    <col min="21" max="21" width="8.875" style="190" customWidth="1"/>
    <col min="22" max="22" width="9.375" style="190" customWidth="1"/>
    <col min="23" max="25" width="5.875" style="190" customWidth="1"/>
    <col min="26" max="26" width="11.5" style="190" customWidth="1"/>
    <col min="27" max="27" width="9.5" style="190" customWidth="1"/>
    <col min="28" max="28" width="29.875" style="221" customWidth="1"/>
    <col min="29" max="16384" width="11" style="192"/>
  </cols>
  <sheetData>
    <row r="1" spans="1:29" s="189" customFormat="1" ht="29.25" customHeight="1" thickBot="1" x14ac:dyDescent="0.3">
      <c r="A1" s="853" t="s">
        <v>80</v>
      </c>
      <c r="B1" s="856" t="s">
        <v>81</v>
      </c>
      <c r="C1" s="859" t="s">
        <v>82</v>
      </c>
      <c r="D1" s="856" t="s">
        <v>83</v>
      </c>
      <c r="E1" s="862" t="s">
        <v>84</v>
      </c>
      <c r="F1" s="834" t="s">
        <v>85</v>
      </c>
      <c r="G1" s="835"/>
      <c r="H1" s="835"/>
      <c r="I1" s="835"/>
      <c r="J1" s="835"/>
      <c r="K1" s="835"/>
      <c r="L1" s="835"/>
      <c r="M1" s="835"/>
      <c r="N1" s="835"/>
      <c r="O1" s="836"/>
      <c r="P1" s="844" t="s">
        <v>86</v>
      </c>
      <c r="Q1" s="847" t="s">
        <v>87</v>
      </c>
      <c r="R1" s="847" t="s">
        <v>222</v>
      </c>
      <c r="S1" s="850" t="s">
        <v>88</v>
      </c>
      <c r="T1" s="851"/>
      <c r="U1" s="851"/>
      <c r="V1" s="851"/>
      <c r="W1" s="851"/>
      <c r="X1" s="851"/>
      <c r="Y1" s="851"/>
      <c r="Z1" s="852"/>
      <c r="AA1" s="812" t="s">
        <v>89</v>
      </c>
      <c r="AB1" s="813"/>
    </row>
    <row r="2" spans="1:29" s="190" customFormat="1" ht="15" customHeight="1" x14ac:dyDescent="0.25">
      <c r="A2" s="854"/>
      <c r="B2" s="857"/>
      <c r="C2" s="860"/>
      <c r="D2" s="857"/>
      <c r="E2" s="863"/>
      <c r="F2" s="818" t="s">
        <v>90</v>
      </c>
      <c r="G2" s="819"/>
      <c r="H2" s="819"/>
      <c r="I2" s="819"/>
      <c r="J2" s="819"/>
      <c r="K2" s="820"/>
      <c r="L2" s="821" t="s">
        <v>91</v>
      </c>
      <c r="M2" s="822"/>
      <c r="N2" s="818" t="s">
        <v>92</v>
      </c>
      <c r="O2" s="820"/>
      <c r="P2" s="845"/>
      <c r="Q2" s="848"/>
      <c r="R2" s="848"/>
      <c r="S2" s="825" t="s">
        <v>93</v>
      </c>
      <c r="T2" s="828" t="s">
        <v>94</v>
      </c>
      <c r="U2" s="829"/>
      <c r="V2" s="830"/>
      <c r="W2" s="828" t="s">
        <v>95</v>
      </c>
      <c r="X2" s="829"/>
      <c r="Y2" s="830"/>
      <c r="Z2" s="837" t="s">
        <v>96</v>
      </c>
      <c r="AA2" s="814"/>
      <c r="AB2" s="815"/>
      <c r="AC2" s="189"/>
    </row>
    <row r="3" spans="1:29" s="190" customFormat="1" x14ac:dyDescent="0.25">
      <c r="A3" s="854"/>
      <c r="B3" s="857"/>
      <c r="C3" s="860"/>
      <c r="D3" s="857"/>
      <c r="E3" s="863"/>
      <c r="F3" s="840" t="s">
        <v>97</v>
      </c>
      <c r="G3" s="841"/>
      <c r="H3" s="842" t="s">
        <v>98</v>
      </c>
      <c r="I3" s="841"/>
      <c r="J3" s="842" t="s">
        <v>99</v>
      </c>
      <c r="K3" s="843"/>
      <c r="L3" s="840" t="s">
        <v>99</v>
      </c>
      <c r="M3" s="843"/>
      <c r="N3" s="823"/>
      <c r="O3" s="824"/>
      <c r="P3" s="845"/>
      <c r="Q3" s="848"/>
      <c r="R3" s="848"/>
      <c r="S3" s="826"/>
      <c r="T3" s="831"/>
      <c r="U3" s="832"/>
      <c r="V3" s="833"/>
      <c r="W3" s="831"/>
      <c r="X3" s="832"/>
      <c r="Y3" s="833"/>
      <c r="Z3" s="838"/>
      <c r="AA3" s="816"/>
      <c r="AB3" s="817"/>
      <c r="AC3" s="189"/>
    </row>
    <row r="4" spans="1:29" s="190" customFormat="1" ht="52.5" customHeight="1" x14ac:dyDescent="0.25">
      <c r="A4" s="855"/>
      <c r="B4" s="858"/>
      <c r="C4" s="861"/>
      <c r="D4" s="858"/>
      <c r="E4" s="864"/>
      <c r="F4" s="236" t="s">
        <v>119</v>
      </c>
      <c r="G4" s="172" t="s">
        <v>101</v>
      </c>
      <c r="H4" s="237" t="s">
        <v>119</v>
      </c>
      <c r="I4" s="172" t="s">
        <v>101</v>
      </c>
      <c r="J4" s="237" t="s">
        <v>119</v>
      </c>
      <c r="K4" s="173" t="s">
        <v>101</v>
      </c>
      <c r="L4" s="171" t="s">
        <v>100</v>
      </c>
      <c r="M4" s="173" t="s">
        <v>101</v>
      </c>
      <c r="N4" s="171" t="s">
        <v>100</v>
      </c>
      <c r="O4" s="173" t="s">
        <v>101</v>
      </c>
      <c r="P4" s="846"/>
      <c r="Q4" s="849"/>
      <c r="R4" s="849"/>
      <c r="S4" s="827"/>
      <c r="T4" s="411" t="s">
        <v>102</v>
      </c>
      <c r="U4" s="412" t="s">
        <v>103</v>
      </c>
      <c r="V4" s="413" t="s">
        <v>104</v>
      </c>
      <c r="W4" s="414">
        <v>900</v>
      </c>
      <c r="X4" s="415">
        <v>700</v>
      </c>
      <c r="Y4" s="416">
        <v>600</v>
      </c>
      <c r="Z4" s="839"/>
      <c r="AA4" s="248" t="s">
        <v>105</v>
      </c>
      <c r="AB4" s="249" t="s">
        <v>106</v>
      </c>
      <c r="AC4" s="189"/>
    </row>
    <row r="5" spans="1:29" s="191" customFormat="1" ht="55.5" hidden="1" customHeight="1" x14ac:dyDescent="0.25">
      <c r="A5" s="223" t="s">
        <v>107</v>
      </c>
      <c r="B5" s="174" t="s">
        <v>108</v>
      </c>
      <c r="C5" s="175">
        <v>32213938131</v>
      </c>
      <c r="D5" s="177">
        <v>2013</v>
      </c>
      <c r="E5" s="182">
        <f>+C5/VLOOKUP(D5,$A$53:$B$79,2,FALSE)</f>
        <v>54646.205480916033</v>
      </c>
      <c r="F5" s="235">
        <v>0.4</v>
      </c>
      <c r="G5" s="176">
        <f>E5*F5</f>
        <v>21858.482192366413</v>
      </c>
      <c r="H5" s="238">
        <v>0.20399999999999999</v>
      </c>
      <c r="I5" s="176">
        <f t="shared" ref="I5:I13" si="0">E5*H5</f>
        <v>11147.82591810687</v>
      </c>
      <c r="J5" s="238">
        <v>0.04</v>
      </c>
      <c r="K5" s="240">
        <f t="shared" ref="K5:K13" si="1">E5*J5</f>
        <v>2185.8482192366414</v>
      </c>
      <c r="L5" s="235">
        <v>0.05</v>
      </c>
      <c r="M5" s="240">
        <f t="shared" ref="M5:M13" si="2">E5*L5</f>
        <v>2732.3102740458016</v>
      </c>
      <c r="N5" s="241">
        <v>0.15</v>
      </c>
      <c r="O5" s="240">
        <f>E5*N5</f>
        <v>8196.9308221374049</v>
      </c>
      <c r="P5" s="242">
        <v>42023</v>
      </c>
      <c r="Q5" s="243">
        <v>42023</v>
      </c>
      <c r="R5" s="417"/>
      <c r="S5" s="185">
        <v>52</v>
      </c>
      <c r="T5" s="183"/>
      <c r="U5" s="177"/>
      <c r="V5" s="187"/>
      <c r="W5" s="183"/>
      <c r="X5" s="177"/>
      <c r="Y5" s="187"/>
      <c r="Z5" s="185"/>
      <c r="AA5" s="183">
        <v>20</v>
      </c>
      <c r="AB5" s="247" t="s">
        <v>109</v>
      </c>
    </row>
    <row r="6" spans="1:29" ht="55.5" hidden="1" customHeight="1" x14ac:dyDescent="0.25">
      <c r="A6" s="223" t="s">
        <v>110</v>
      </c>
      <c r="B6" s="178" t="s">
        <v>111</v>
      </c>
      <c r="C6" s="179">
        <v>28458744093</v>
      </c>
      <c r="D6" s="180">
        <v>2013</v>
      </c>
      <c r="E6" s="182">
        <f>+C6/VLOOKUP(D6,$A$53:$B$79,2,FALSE)</f>
        <v>48276.071404580151</v>
      </c>
      <c r="F6" s="234">
        <v>0.4</v>
      </c>
      <c r="G6" s="176">
        <f>E6*F6</f>
        <v>19310.428561832061</v>
      </c>
      <c r="H6" s="239">
        <v>0.20399999999999999</v>
      </c>
      <c r="I6" s="176">
        <f t="shared" si="0"/>
        <v>9848.3185665343499</v>
      </c>
      <c r="J6" s="238">
        <v>0.04</v>
      </c>
      <c r="K6" s="240">
        <f t="shared" si="1"/>
        <v>1931.0428561832061</v>
      </c>
      <c r="L6" s="235">
        <v>0.05</v>
      </c>
      <c r="M6" s="240">
        <f t="shared" si="2"/>
        <v>2413.8035702290076</v>
      </c>
      <c r="N6" s="241">
        <v>0.15</v>
      </c>
      <c r="O6" s="240">
        <f>E6*N6</f>
        <v>7241.4107106870224</v>
      </c>
      <c r="P6" s="244">
        <v>42401</v>
      </c>
      <c r="Q6" s="245">
        <v>42401</v>
      </c>
      <c r="R6" s="418"/>
      <c r="S6" s="186">
        <v>50</v>
      </c>
      <c r="T6" s="184">
        <v>1</v>
      </c>
      <c r="U6" s="180">
        <v>0</v>
      </c>
      <c r="V6" s="188">
        <v>0</v>
      </c>
      <c r="W6" s="184">
        <v>49</v>
      </c>
      <c r="X6" s="180">
        <v>0</v>
      </c>
      <c r="Y6" s="188">
        <v>0</v>
      </c>
      <c r="Z6" s="186">
        <v>49</v>
      </c>
      <c r="AA6" s="184">
        <v>32</v>
      </c>
      <c r="AB6" s="247" t="s">
        <v>112</v>
      </c>
    </row>
    <row r="7" spans="1:29" s="191" customFormat="1" ht="55.5" hidden="1" customHeight="1" x14ac:dyDescent="0.25">
      <c r="A7" s="223" t="s">
        <v>113</v>
      </c>
      <c r="B7" s="174" t="s">
        <v>114</v>
      </c>
      <c r="C7" s="175">
        <v>7241052994</v>
      </c>
      <c r="D7" s="177">
        <v>2015</v>
      </c>
      <c r="E7" s="182">
        <f>+C7/VLOOKUP(D7,$A$53:$B$79,2,FALSE)</f>
        <v>11237.763628462792</v>
      </c>
      <c r="F7" s="235">
        <v>0.5</v>
      </c>
      <c r="G7" s="176">
        <f>E7*F7</f>
        <v>5618.8818142313958</v>
      </c>
      <c r="H7" s="238">
        <v>0.255</v>
      </c>
      <c r="I7" s="176">
        <f t="shared" si="0"/>
        <v>2865.6297252580121</v>
      </c>
      <c r="J7" s="238">
        <v>0.15</v>
      </c>
      <c r="K7" s="240">
        <f t="shared" si="1"/>
        <v>1685.6645442694187</v>
      </c>
      <c r="L7" s="235">
        <v>0.3</v>
      </c>
      <c r="M7" s="240">
        <f t="shared" si="2"/>
        <v>3371.3290885388374</v>
      </c>
      <c r="N7" s="241">
        <v>0.42499999999999999</v>
      </c>
      <c r="O7" s="240">
        <f>E7*N7</f>
        <v>4776.0495420966863</v>
      </c>
      <c r="P7" s="242">
        <v>42417</v>
      </c>
      <c r="Q7" s="243">
        <v>42417</v>
      </c>
      <c r="R7" s="417"/>
      <c r="S7" s="185">
        <v>41</v>
      </c>
      <c r="T7" s="183">
        <v>1</v>
      </c>
      <c r="U7" s="177">
        <v>0</v>
      </c>
      <c r="V7" s="187">
        <v>0</v>
      </c>
      <c r="W7" s="183">
        <v>39</v>
      </c>
      <c r="X7" s="177">
        <v>1</v>
      </c>
      <c r="Y7" s="187">
        <v>0</v>
      </c>
      <c r="Z7" s="185">
        <v>39</v>
      </c>
      <c r="AA7" s="183">
        <v>13</v>
      </c>
      <c r="AB7" s="247" t="s">
        <v>115</v>
      </c>
    </row>
    <row r="8" spans="1:29" ht="54" hidden="1" customHeight="1" x14ac:dyDescent="0.25">
      <c r="A8" s="223" t="s">
        <v>116</v>
      </c>
      <c r="B8" s="284" t="s">
        <v>117</v>
      </c>
      <c r="C8" s="181">
        <v>5593590000</v>
      </c>
      <c r="D8" s="180">
        <v>2015</v>
      </c>
      <c r="E8" s="182">
        <f>+C8/VLOOKUP(D8,$A$53:$B$79,2,FALSE)</f>
        <v>8680.9808333979981</v>
      </c>
      <c r="F8" s="234">
        <v>1</v>
      </c>
      <c r="G8" s="176">
        <f>E8*F8</f>
        <v>8680.9808333979981</v>
      </c>
      <c r="H8" s="238">
        <v>0.51</v>
      </c>
      <c r="I8" s="176">
        <f t="shared" si="0"/>
        <v>4427.3002250329791</v>
      </c>
      <c r="J8" s="238">
        <v>0.2</v>
      </c>
      <c r="K8" s="240">
        <f t="shared" si="1"/>
        <v>1736.1961666795996</v>
      </c>
      <c r="L8" s="235">
        <v>0.2</v>
      </c>
      <c r="M8" s="240">
        <f t="shared" si="2"/>
        <v>1736.1961666795996</v>
      </c>
      <c r="N8" s="241">
        <v>0.45</v>
      </c>
      <c r="O8" s="240">
        <f>E8*N8</f>
        <v>3906.4413750290992</v>
      </c>
      <c r="P8" s="246" t="s">
        <v>78</v>
      </c>
      <c r="Q8" s="245">
        <v>42472</v>
      </c>
      <c r="R8" s="418"/>
      <c r="S8" s="186">
        <v>38</v>
      </c>
      <c r="T8" s="184"/>
      <c r="U8" s="180"/>
      <c r="V8" s="188"/>
      <c r="W8" s="184"/>
      <c r="X8" s="180"/>
      <c r="Y8" s="188"/>
      <c r="Z8" s="186"/>
      <c r="AA8" s="184"/>
      <c r="AB8" s="247"/>
    </row>
    <row r="9" spans="1:29" ht="93.75" customHeight="1" x14ac:dyDescent="0.25">
      <c r="A9" s="693" t="s">
        <v>340</v>
      </c>
      <c r="B9" s="694" t="s">
        <v>341</v>
      </c>
      <c r="C9" s="374">
        <v>217994174</v>
      </c>
      <c r="D9" s="375">
        <v>2016</v>
      </c>
      <c r="E9" s="376">
        <f>ROUND(C9/$B$79,0)</f>
        <v>316</v>
      </c>
      <c r="F9" s="421">
        <v>1</v>
      </c>
      <c r="G9" s="423">
        <f>+E9*F9</f>
        <v>316</v>
      </c>
      <c r="H9" s="422">
        <v>0.51</v>
      </c>
      <c r="I9" s="423">
        <f>G9*H9</f>
        <v>161.16</v>
      </c>
      <c r="J9" s="422">
        <v>0.2</v>
      </c>
      <c r="K9" s="424">
        <f>G9*J9</f>
        <v>63.2</v>
      </c>
      <c r="L9" s="384">
        <v>0.2</v>
      </c>
      <c r="M9" s="378">
        <f>E9*L9</f>
        <v>63.2</v>
      </c>
      <c r="N9" s="384">
        <f>25%*(F9+(4*L9))</f>
        <v>0.45</v>
      </c>
      <c r="O9" s="378">
        <f>N9*E9</f>
        <v>142.20000000000002</v>
      </c>
      <c r="P9" s="420">
        <v>42501</v>
      </c>
      <c r="Q9" s="387">
        <v>42493</v>
      </c>
      <c r="R9" s="419">
        <v>42529</v>
      </c>
      <c r="S9" s="388">
        <v>47</v>
      </c>
      <c r="T9" s="196"/>
      <c r="U9" s="197"/>
      <c r="V9" s="203"/>
      <c r="W9" s="196"/>
      <c r="X9" s="197"/>
      <c r="Y9" s="203"/>
      <c r="Z9" s="202"/>
      <c r="AA9" s="196"/>
      <c r="AB9" s="204"/>
    </row>
    <row r="10" spans="1:29" s="193" customFormat="1" ht="37.5" customHeight="1" x14ac:dyDescent="0.25">
      <c r="A10" s="683"/>
      <c r="B10" s="684"/>
      <c r="C10" s="685"/>
      <c r="D10" s="686"/>
      <c r="E10" s="687"/>
      <c r="F10" s="688"/>
      <c r="G10" s="689"/>
      <c r="H10" s="690"/>
      <c r="I10" s="689"/>
      <c r="J10" s="690"/>
      <c r="K10" s="689"/>
      <c r="L10" s="690"/>
      <c r="M10" s="691"/>
      <c r="N10" s="690"/>
      <c r="O10" s="691"/>
      <c r="P10" s="692"/>
      <c r="Q10" s="692"/>
      <c r="R10" s="692"/>
      <c r="S10" s="686"/>
      <c r="T10" s="197"/>
      <c r="U10" s="197"/>
      <c r="V10" s="197"/>
      <c r="W10" s="197"/>
      <c r="X10" s="197"/>
      <c r="Y10" s="197"/>
      <c r="Z10" s="197"/>
      <c r="AA10" s="197"/>
      <c r="AB10" s="515"/>
    </row>
    <row r="11" spans="1:29" ht="45" hidden="1" x14ac:dyDescent="0.25">
      <c r="A11" s="669" t="s">
        <v>201</v>
      </c>
      <c r="B11" s="811" t="s">
        <v>204</v>
      </c>
      <c r="C11" s="670">
        <v>891660000</v>
      </c>
      <c r="D11" s="671">
        <v>2016</v>
      </c>
      <c r="E11" s="672">
        <f>+C11/VLOOKUP(D11,$A$53:$B$79,2,FALSE)</f>
        <v>1293.2823752094046</v>
      </c>
      <c r="F11" s="673">
        <v>1</v>
      </c>
      <c r="G11" s="674">
        <f>E11*F11</f>
        <v>1293.2823752094046</v>
      </c>
      <c r="H11" s="675">
        <v>0.51</v>
      </c>
      <c r="I11" s="674">
        <f t="shared" si="0"/>
        <v>659.57401135679629</v>
      </c>
      <c r="J11" s="676">
        <v>0.2</v>
      </c>
      <c r="K11" s="677">
        <f t="shared" si="1"/>
        <v>258.65647504188092</v>
      </c>
      <c r="L11" s="678">
        <v>0.2</v>
      </c>
      <c r="M11" s="677">
        <f t="shared" si="2"/>
        <v>258.65647504188092</v>
      </c>
      <c r="N11" s="679">
        <v>0.45</v>
      </c>
      <c r="O11" s="677">
        <f>E11*N11</f>
        <v>581.97706884423212</v>
      </c>
      <c r="P11" s="680"/>
      <c r="Q11" s="681"/>
      <c r="R11" s="682"/>
      <c r="S11" s="516"/>
      <c r="T11" s="196"/>
      <c r="U11" s="197"/>
      <c r="V11" s="203"/>
      <c r="W11" s="196"/>
      <c r="X11" s="197"/>
      <c r="Y11" s="203"/>
      <c r="Z11" s="202"/>
      <c r="AA11" s="196"/>
      <c r="AB11" s="204"/>
    </row>
    <row r="12" spans="1:29" ht="45" hidden="1" x14ac:dyDescent="0.25">
      <c r="A12" s="373" t="s">
        <v>202</v>
      </c>
      <c r="B12" s="811"/>
      <c r="C12" s="374">
        <v>909360000</v>
      </c>
      <c r="D12" s="375">
        <v>2016</v>
      </c>
      <c r="E12" s="376">
        <f>+C12/VLOOKUP(D12,$A$53:$B$79,2,FALSE)</f>
        <v>1318.9548266384318</v>
      </c>
      <c r="F12" s="234">
        <v>1</v>
      </c>
      <c r="G12" s="377">
        <f>E12*F12</f>
        <v>1318.9548266384318</v>
      </c>
      <c r="H12" s="379">
        <v>0.51</v>
      </c>
      <c r="I12" s="377">
        <f t="shared" si="0"/>
        <v>672.66696158560023</v>
      </c>
      <c r="J12" s="238">
        <v>0.2</v>
      </c>
      <c r="K12" s="378">
        <f t="shared" si="1"/>
        <v>263.79096532768637</v>
      </c>
      <c r="L12" s="385">
        <v>0.2</v>
      </c>
      <c r="M12" s="378">
        <f t="shared" si="2"/>
        <v>263.79096532768637</v>
      </c>
      <c r="N12" s="384">
        <v>0.45</v>
      </c>
      <c r="O12" s="378">
        <f>E12*N12</f>
        <v>593.52967198729436</v>
      </c>
      <c r="P12" s="386"/>
      <c r="Q12" s="387"/>
      <c r="R12" s="419"/>
      <c r="S12" s="388"/>
      <c r="T12" s="196"/>
      <c r="U12" s="197"/>
      <c r="V12" s="203"/>
      <c r="W12" s="196"/>
      <c r="X12" s="197"/>
      <c r="Y12" s="203"/>
      <c r="Z12" s="202"/>
      <c r="AA12" s="196"/>
      <c r="AB12" s="204"/>
    </row>
    <row r="13" spans="1:29" ht="60" hidden="1" x14ac:dyDescent="0.25">
      <c r="A13" s="373" t="s">
        <v>203</v>
      </c>
      <c r="B13" s="811"/>
      <c r="C13" s="374">
        <v>909360000</v>
      </c>
      <c r="D13" s="375">
        <v>2016</v>
      </c>
      <c r="E13" s="376">
        <f>+C13/VLOOKUP(D13,$A$53:$B$79,2,FALSE)</f>
        <v>1318.9548266384318</v>
      </c>
      <c r="F13" s="234">
        <v>1</v>
      </c>
      <c r="G13" s="377">
        <f>E13*F13</f>
        <v>1318.9548266384318</v>
      </c>
      <c r="H13" s="379">
        <v>0.51</v>
      </c>
      <c r="I13" s="377">
        <f t="shared" si="0"/>
        <v>672.66696158560023</v>
      </c>
      <c r="J13" s="238">
        <v>0.2</v>
      </c>
      <c r="K13" s="378">
        <f t="shared" si="1"/>
        <v>263.79096532768637</v>
      </c>
      <c r="L13" s="385">
        <v>0.2</v>
      </c>
      <c r="M13" s="378">
        <f t="shared" si="2"/>
        <v>263.79096532768637</v>
      </c>
      <c r="N13" s="384">
        <v>0.45</v>
      </c>
      <c r="O13" s="378">
        <f>E13*N13</f>
        <v>593.52967198729436</v>
      </c>
      <c r="P13" s="386"/>
      <c r="Q13" s="387"/>
      <c r="R13" s="419"/>
      <c r="S13" s="388"/>
      <c r="T13" s="196"/>
      <c r="U13" s="197"/>
      <c r="V13" s="203"/>
      <c r="W13" s="196"/>
      <c r="X13" s="197"/>
      <c r="Y13" s="203"/>
      <c r="Z13" s="202"/>
      <c r="AA13" s="196"/>
      <c r="AB13" s="204"/>
    </row>
    <row r="14" spans="1:29" ht="22.5" customHeight="1" x14ac:dyDescent="0.25">
      <c r="A14" s="224"/>
      <c r="B14" s="193"/>
      <c r="C14" s="194"/>
      <c r="D14" s="197"/>
      <c r="E14" s="198"/>
      <c r="F14" s="197"/>
      <c r="G14" s="198"/>
      <c r="H14" s="197"/>
      <c r="I14" s="198"/>
      <c r="J14" s="197"/>
      <c r="K14" s="513"/>
      <c r="L14" s="197"/>
      <c r="M14" s="513"/>
      <c r="N14" s="197"/>
      <c r="O14" s="513"/>
      <c r="P14" s="514"/>
      <c r="Q14" s="514"/>
      <c r="R14" s="514"/>
      <c r="S14" s="197"/>
      <c r="T14" s="197"/>
      <c r="U14" s="197"/>
      <c r="V14" s="197"/>
      <c r="W14" s="197"/>
      <c r="X14" s="197"/>
      <c r="Y14" s="197"/>
      <c r="Z14" s="197"/>
      <c r="AA14" s="197"/>
      <c r="AB14" s="515"/>
    </row>
    <row r="15" spans="1:29" hidden="1" x14ac:dyDescent="0.25">
      <c r="A15" s="224"/>
      <c r="B15" s="193"/>
      <c r="C15" s="194"/>
      <c r="D15" s="197"/>
      <c r="E15" s="198"/>
      <c r="F15" s="197"/>
      <c r="G15" s="198"/>
      <c r="H15" s="197"/>
      <c r="I15" s="198"/>
      <c r="J15" s="197"/>
      <c r="K15" s="513"/>
      <c r="L15" s="197"/>
      <c r="M15" s="513"/>
      <c r="N15" s="197"/>
      <c r="O15" s="513"/>
      <c r="P15" s="514"/>
      <c r="Q15" s="514"/>
      <c r="R15" s="514"/>
      <c r="S15" s="197"/>
      <c r="T15" s="197"/>
      <c r="U15" s="197"/>
      <c r="V15" s="197"/>
      <c r="W15" s="197"/>
      <c r="X15" s="197"/>
      <c r="Y15" s="197"/>
      <c r="Z15" s="197"/>
      <c r="AA15" s="197"/>
      <c r="AB15" s="515"/>
    </row>
    <row r="16" spans="1:29" hidden="1" x14ac:dyDescent="0.25">
      <c r="A16" s="224"/>
      <c r="B16" s="193"/>
      <c r="C16" s="194"/>
      <c r="D16" s="197"/>
      <c r="E16" s="198"/>
      <c r="F16" s="197"/>
      <c r="G16" s="198"/>
      <c r="H16" s="197"/>
      <c r="I16" s="198"/>
      <c r="J16" s="197"/>
      <c r="K16" s="513"/>
      <c r="L16" s="197"/>
      <c r="M16" s="513"/>
      <c r="N16" s="197"/>
      <c r="O16" s="513"/>
      <c r="P16" s="514"/>
      <c r="Q16" s="514"/>
      <c r="R16" s="514"/>
      <c r="S16" s="197"/>
      <c r="T16" s="197"/>
      <c r="U16" s="197"/>
      <c r="V16" s="197"/>
      <c r="W16" s="197"/>
      <c r="X16" s="197"/>
      <c r="Y16" s="197"/>
      <c r="Z16" s="197"/>
      <c r="AA16" s="197"/>
      <c r="AB16" s="515"/>
    </row>
    <row r="17" spans="1:28" hidden="1" x14ac:dyDescent="0.25">
      <c r="A17" s="224"/>
      <c r="B17" s="193"/>
      <c r="C17" s="194"/>
      <c r="D17" s="197"/>
      <c r="E17" s="198"/>
      <c r="F17" s="197"/>
      <c r="G17" s="198"/>
      <c r="H17" s="197"/>
      <c r="I17" s="198"/>
      <c r="J17" s="197"/>
      <c r="K17" s="513"/>
      <c r="L17" s="197"/>
      <c r="M17" s="513"/>
      <c r="N17" s="197"/>
      <c r="O17" s="513"/>
      <c r="P17" s="514"/>
      <c r="Q17" s="514"/>
      <c r="R17" s="514"/>
      <c r="S17" s="197"/>
      <c r="T17" s="197"/>
      <c r="U17" s="197"/>
      <c r="V17" s="197"/>
      <c r="W17" s="197"/>
      <c r="X17" s="197"/>
      <c r="Y17" s="197"/>
      <c r="Z17" s="197"/>
      <c r="AA17" s="197"/>
      <c r="AB17" s="515"/>
    </row>
    <row r="18" spans="1:28" hidden="1" x14ac:dyDescent="0.25">
      <c r="A18" s="224"/>
      <c r="B18" s="193"/>
      <c r="C18" s="194"/>
      <c r="D18" s="197"/>
      <c r="E18" s="198"/>
      <c r="F18" s="197"/>
      <c r="G18" s="198"/>
      <c r="H18" s="197"/>
      <c r="I18" s="198"/>
      <c r="J18" s="197"/>
      <c r="K18" s="513"/>
      <c r="L18" s="197"/>
      <c r="M18" s="513"/>
      <c r="N18" s="197"/>
      <c r="O18" s="513"/>
      <c r="P18" s="514"/>
      <c r="Q18" s="514"/>
      <c r="R18" s="514"/>
      <c r="S18" s="197"/>
      <c r="T18" s="197"/>
      <c r="U18" s="197"/>
      <c r="V18" s="197"/>
      <c r="W18" s="197"/>
      <c r="X18" s="197"/>
      <c r="Y18" s="197"/>
      <c r="Z18" s="197"/>
      <c r="AA18" s="197"/>
      <c r="AB18" s="515"/>
    </row>
    <row r="19" spans="1:28" hidden="1" x14ac:dyDescent="0.25">
      <c r="A19" s="224"/>
      <c r="B19" s="193"/>
      <c r="C19" s="194"/>
      <c r="D19" s="197"/>
      <c r="E19" s="198"/>
      <c r="F19" s="197"/>
      <c r="G19" s="198"/>
      <c r="H19" s="197"/>
      <c r="I19" s="198"/>
      <c r="J19" s="197"/>
      <c r="K19" s="513"/>
      <c r="L19" s="197"/>
      <c r="M19" s="513"/>
      <c r="N19" s="197"/>
      <c r="O19" s="513"/>
      <c r="P19" s="514"/>
      <c r="Q19" s="514"/>
      <c r="R19" s="514"/>
      <c r="S19" s="197"/>
      <c r="T19" s="197"/>
      <c r="U19" s="197"/>
      <c r="V19" s="197"/>
      <c r="W19" s="197"/>
      <c r="X19" s="197"/>
      <c r="Y19" s="197"/>
      <c r="Z19" s="197"/>
      <c r="AA19" s="197"/>
      <c r="AB19" s="515"/>
    </row>
    <row r="20" spans="1:28" hidden="1" x14ac:dyDescent="0.25">
      <c r="A20" s="224"/>
      <c r="B20" s="193"/>
      <c r="C20" s="194"/>
      <c r="D20" s="197"/>
      <c r="E20" s="198"/>
      <c r="F20" s="197"/>
      <c r="G20" s="198"/>
      <c r="H20" s="197"/>
      <c r="I20" s="198"/>
      <c r="J20" s="197"/>
      <c r="K20" s="513"/>
      <c r="L20" s="197"/>
      <c r="M20" s="513"/>
      <c r="N20" s="197"/>
      <c r="O20" s="513"/>
      <c r="P20" s="514"/>
      <c r="Q20" s="514"/>
      <c r="R20" s="514"/>
      <c r="S20" s="197"/>
      <c r="T20" s="197"/>
      <c r="U20" s="197"/>
      <c r="V20" s="197"/>
      <c r="W20" s="197"/>
      <c r="X20" s="197"/>
      <c r="Y20" s="197"/>
      <c r="Z20" s="197"/>
      <c r="AA20" s="197"/>
      <c r="AB20" s="515"/>
    </row>
    <row r="21" spans="1:28" hidden="1" x14ac:dyDescent="0.25">
      <c r="A21" s="224"/>
      <c r="B21" s="193"/>
      <c r="C21" s="194"/>
      <c r="D21" s="197"/>
      <c r="E21" s="198"/>
      <c r="F21" s="197"/>
      <c r="G21" s="198"/>
      <c r="H21" s="197"/>
      <c r="I21" s="198"/>
      <c r="J21" s="197"/>
      <c r="K21" s="513"/>
      <c r="L21" s="197"/>
      <c r="M21" s="513"/>
      <c r="N21" s="197"/>
      <c r="O21" s="513"/>
      <c r="P21" s="514"/>
      <c r="Q21" s="514"/>
      <c r="R21" s="514"/>
      <c r="S21" s="197"/>
      <c r="T21" s="197"/>
      <c r="U21" s="197"/>
      <c r="V21" s="197"/>
      <c r="W21" s="197"/>
      <c r="X21" s="197"/>
      <c r="Y21" s="197"/>
      <c r="Z21" s="197"/>
      <c r="AA21" s="197"/>
      <c r="AB21" s="515"/>
    </row>
    <row r="22" spans="1:28" hidden="1" x14ac:dyDescent="0.25">
      <c r="A22" s="224"/>
      <c r="B22" s="193"/>
      <c r="C22" s="194"/>
      <c r="D22" s="197"/>
      <c r="E22" s="198"/>
      <c r="F22" s="197"/>
      <c r="G22" s="198"/>
      <c r="H22" s="197"/>
      <c r="I22" s="198"/>
      <c r="J22" s="197"/>
      <c r="K22" s="513"/>
      <c r="L22" s="197"/>
      <c r="M22" s="513"/>
      <c r="N22" s="197"/>
      <c r="O22" s="513"/>
      <c r="P22" s="514"/>
      <c r="Q22" s="514"/>
      <c r="R22" s="514"/>
      <c r="S22" s="197"/>
      <c r="T22" s="197"/>
      <c r="U22" s="197"/>
      <c r="V22" s="197"/>
      <c r="W22" s="197"/>
      <c r="X22" s="197"/>
      <c r="Y22" s="197"/>
      <c r="Z22" s="197"/>
      <c r="AA22" s="197"/>
      <c r="AB22" s="515"/>
    </row>
    <row r="23" spans="1:28" hidden="1" x14ac:dyDescent="0.25">
      <c r="A23" s="224"/>
      <c r="B23" s="193"/>
      <c r="C23" s="194"/>
      <c r="D23" s="197"/>
      <c r="E23" s="198"/>
      <c r="F23" s="197"/>
      <c r="G23" s="198"/>
      <c r="H23" s="197"/>
      <c r="I23" s="198"/>
      <c r="J23" s="197"/>
      <c r="K23" s="513"/>
      <c r="L23" s="197"/>
      <c r="M23" s="513"/>
      <c r="N23" s="197"/>
      <c r="O23" s="513"/>
      <c r="P23" s="514"/>
      <c r="Q23" s="514"/>
      <c r="R23" s="514"/>
      <c r="S23" s="197"/>
      <c r="T23" s="197"/>
      <c r="U23" s="197"/>
      <c r="V23" s="197"/>
      <c r="W23" s="197"/>
      <c r="X23" s="197"/>
      <c r="Y23" s="197"/>
      <c r="Z23" s="197"/>
      <c r="AA23" s="197"/>
      <c r="AB23" s="515"/>
    </row>
    <row r="24" spans="1:28" hidden="1" x14ac:dyDescent="0.25">
      <c r="A24" s="224"/>
      <c r="B24" s="193"/>
      <c r="C24" s="194"/>
      <c r="D24" s="197"/>
      <c r="E24" s="198"/>
      <c r="F24" s="197"/>
      <c r="G24" s="198"/>
      <c r="H24" s="197"/>
      <c r="I24" s="198"/>
      <c r="J24" s="197"/>
      <c r="K24" s="513"/>
      <c r="L24" s="197"/>
      <c r="M24" s="513"/>
      <c r="N24" s="197"/>
      <c r="O24" s="513"/>
      <c r="P24" s="514"/>
      <c r="Q24" s="514"/>
      <c r="R24" s="514"/>
      <c r="S24" s="197"/>
      <c r="T24" s="197"/>
      <c r="U24" s="197"/>
      <c r="V24" s="197"/>
      <c r="W24" s="197"/>
      <c r="X24" s="197"/>
      <c r="Y24" s="197"/>
      <c r="Z24" s="197"/>
      <c r="AA24" s="197"/>
      <c r="AB24" s="515"/>
    </row>
    <row r="25" spans="1:28" hidden="1" x14ac:dyDescent="0.25">
      <c r="A25" s="224"/>
      <c r="B25" s="193"/>
      <c r="C25" s="194"/>
      <c r="D25" s="197"/>
      <c r="E25" s="198"/>
      <c r="F25" s="197"/>
      <c r="G25" s="198"/>
      <c r="H25" s="197"/>
      <c r="I25" s="198"/>
      <c r="J25" s="197"/>
      <c r="K25" s="513"/>
      <c r="L25" s="197"/>
      <c r="M25" s="513"/>
      <c r="N25" s="197"/>
      <c r="O25" s="513"/>
      <c r="P25" s="514"/>
      <c r="Q25" s="514"/>
      <c r="R25" s="514"/>
      <c r="S25" s="197"/>
      <c r="T25" s="197"/>
      <c r="U25" s="197"/>
      <c r="V25" s="197"/>
      <c r="W25" s="197"/>
      <c r="X25" s="197"/>
      <c r="Y25" s="197"/>
      <c r="Z25" s="197"/>
      <c r="AA25" s="197"/>
      <c r="AB25" s="515"/>
    </row>
    <row r="26" spans="1:28" hidden="1" x14ac:dyDescent="0.25">
      <c r="A26" s="224"/>
      <c r="B26" s="193"/>
      <c r="C26" s="194"/>
      <c r="D26" s="197"/>
      <c r="E26" s="198"/>
      <c r="F26" s="197"/>
      <c r="G26" s="198"/>
      <c r="H26" s="197"/>
      <c r="I26" s="198"/>
      <c r="J26" s="197"/>
      <c r="K26" s="513"/>
      <c r="L26" s="197"/>
      <c r="M26" s="513"/>
      <c r="N26" s="197"/>
      <c r="O26" s="513"/>
      <c r="P26" s="514"/>
      <c r="Q26" s="514"/>
      <c r="R26" s="514"/>
      <c r="S26" s="197"/>
      <c r="T26" s="197"/>
      <c r="U26" s="197"/>
      <c r="V26" s="197"/>
      <c r="W26" s="197"/>
      <c r="X26" s="197"/>
      <c r="Y26" s="197"/>
      <c r="Z26" s="197"/>
      <c r="AA26" s="197"/>
      <c r="AB26" s="515"/>
    </row>
    <row r="27" spans="1:28" hidden="1" x14ac:dyDescent="0.25">
      <c r="A27" s="224"/>
      <c r="B27" s="193"/>
      <c r="C27" s="194"/>
      <c r="D27" s="197"/>
      <c r="E27" s="198"/>
      <c r="F27" s="197"/>
      <c r="G27" s="198"/>
      <c r="H27" s="197"/>
      <c r="I27" s="198"/>
      <c r="J27" s="197"/>
      <c r="K27" s="513"/>
      <c r="L27" s="197"/>
      <c r="M27" s="513"/>
      <c r="N27" s="197"/>
      <c r="O27" s="513"/>
      <c r="P27" s="514"/>
      <c r="Q27" s="514"/>
      <c r="R27" s="514"/>
      <c r="S27" s="197"/>
      <c r="T27" s="197"/>
      <c r="U27" s="197"/>
      <c r="V27" s="197"/>
      <c r="W27" s="197"/>
      <c r="X27" s="197"/>
      <c r="Y27" s="197"/>
      <c r="Z27" s="197"/>
      <c r="AA27" s="197"/>
      <c r="AB27" s="515"/>
    </row>
    <row r="28" spans="1:28" hidden="1" x14ac:dyDescent="0.25">
      <c r="A28" s="224"/>
      <c r="B28" s="193"/>
      <c r="C28" s="194"/>
      <c r="D28" s="197"/>
      <c r="E28" s="198"/>
      <c r="F28" s="197"/>
      <c r="G28" s="198"/>
      <c r="H28" s="197"/>
      <c r="I28" s="198"/>
      <c r="J28" s="197"/>
      <c r="K28" s="513"/>
      <c r="L28" s="197"/>
      <c r="M28" s="513"/>
      <c r="N28" s="197"/>
      <c r="O28" s="513"/>
      <c r="P28" s="514"/>
      <c r="Q28" s="514"/>
      <c r="R28" s="514"/>
      <c r="S28" s="197"/>
      <c r="T28" s="197"/>
      <c r="U28" s="197"/>
      <c r="V28" s="197"/>
      <c r="W28" s="197"/>
      <c r="X28" s="197"/>
      <c r="Y28" s="197"/>
      <c r="Z28" s="197"/>
      <c r="AA28" s="197"/>
      <c r="AB28" s="515"/>
    </row>
    <row r="29" spans="1:28" hidden="1" x14ac:dyDescent="0.25">
      <c r="A29" s="224"/>
      <c r="B29" s="193"/>
      <c r="C29" s="194"/>
      <c r="D29" s="197"/>
      <c r="E29" s="198"/>
      <c r="F29" s="197"/>
      <c r="G29" s="198"/>
      <c r="H29" s="197"/>
      <c r="I29" s="198"/>
      <c r="J29" s="197"/>
      <c r="K29" s="513"/>
      <c r="L29" s="197"/>
      <c r="M29" s="513"/>
      <c r="N29" s="197"/>
      <c r="O29" s="513"/>
      <c r="P29" s="514"/>
      <c r="Q29" s="514"/>
      <c r="R29" s="514"/>
      <c r="S29" s="197"/>
      <c r="T29" s="197"/>
      <c r="U29" s="197"/>
      <c r="V29" s="197"/>
      <c r="W29" s="197"/>
      <c r="X29" s="197"/>
      <c r="Y29" s="197"/>
      <c r="Z29" s="197"/>
      <c r="AA29" s="197"/>
      <c r="AB29" s="515"/>
    </row>
    <row r="30" spans="1:28" hidden="1" x14ac:dyDescent="0.25">
      <c r="A30" s="224"/>
      <c r="B30" s="193"/>
      <c r="C30" s="194"/>
      <c r="D30" s="197"/>
      <c r="E30" s="198"/>
      <c r="F30" s="197"/>
      <c r="G30" s="198"/>
      <c r="H30" s="197"/>
      <c r="I30" s="198"/>
      <c r="J30" s="197"/>
      <c r="K30" s="513"/>
      <c r="L30" s="197"/>
      <c r="M30" s="513"/>
      <c r="N30" s="197"/>
      <c r="O30" s="513"/>
      <c r="P30" s="514"/>
      <c r="Q30" s="514"/>
      <c r="R30" s="514"/>
      <c r="S30" s="197"/>
      <c r="T30" s="197"/>
      <c r="U30" s="197"/>
      <c r="V30" s="197"/>
      <c r="W30" s="197"/>
      <c r="X30" s="197"/>
      <c r="Y30" s="197"/>
      <c r="Z30" s="197"/>
      <c r="AA30" s="197"/>
      <c r="AB30" s="515"/>
    </row>
    <row r="31" spans="1:28" hidden="1" x14ac:dyDescent="0.25">
      <c r="A31" s="224"/>
      <c r="B31" s="193"/>
      <c r="C31" s="194"/>
      <c r="D31" s="197"/>
      <c r="E31" s="198"/>
      <c r="F31" s="197"/>
      <c r="G31" s="198"/>
      <c r="H31" s="197"/>
      <c r="I31" s="198"/>
      <c r="J31" s="197"/>
      <c r="K31" s="513"/>
      <c r="L31" s="197"/>
      <c r="M31" s="513"/>
      <c r="N31" s="197"/>
      <c r="O31" s="513"/>
      <c r="P31" s="514"/>
      <c r="Q31" s="514"/>
      <c r="R31" s="514"/>
      <c r="S31" s="197"/>
      <c r="T31" s="197"/>
      <c r="U31" s="197"/>
      <c r="V31" s="197"/>
      <c r="W31" s="197"/>
      <c r="X31" s="197"/>
      <c r="Y31" s="197"/>
      <c r="Z31" s="197"/>
      <c r="AA31" s="197"/>
      <c r="AB31" s="515"/>
    </row>
    <row r="32" spans="1:28" hidden="1" x14ac:dyDescent="0.25">
      <c r="A32" s="224"/>
      <c r="B32" s="193"/>
      <c r="C32" s="194"/>
      <c r="D32" s="197"/>
      <c r="E32" s="198"/>
      <c r="F32" s="197"/>
      <c r="G32" s="198"/>
      <c r="H32" s="197"/>
      <c r="I32" s="198"/>
      <c r="J32" s="197"/>
      <c r="K32" s="513"/>
      <c r="L32" s="197"/>
      <c r="M32" s="513"/>
      <c r="N32" s="197"/>
      <c r="O32" s="513"/>
      <c r="P32" s="514"/>
      <c r="Q32" s="514"/>
      <c r="R32" s="514"/>
      <c r="S32" s="197"/>
      <c r="T32" s="197"/>
      <c r="U32" s="197"/>
      <c r="V32" s="197"/>
      <c r="W32" s="197"/>
      <c r="X32" s="197"/>
      <c r="Y32" s="197"/>
      <c r="Z32" s="197"/>
      <c r="AA32" s="197"/>
      <c r="AB32" s="515"/>
    </row>
    <row r="33" spans="1:28" hidden="1" x14ac:dyDescent="0.25">
      <c r="A33" s="224"/>
      <c r="B33" s="193"/>
      <c r="C33" s="194"/>
      <c r="D33" s="197"/>
      <c r="E33" s="198"/>
      <c r="F33" s="197"/>
      <c r="G33" s="198"/>
      <c r="H33" s="197"/>
      <c r="I33" s="198"/>
      <c r="J33" s="197"/>
      <c r="K33" s="513"/>
      <c r="L33" s="197"/>
      <c r="M33" s="513"/>
      <c r="N33" s="197"/>
      <c r="O33" s="513"/>
      <c r="P33" s="514"/>
      <c r="Q33" s="514"/>
      <c r="R33" s="514"/>
      <c r="S33" s="197"/>
      <c r="T33" s="197"/>
      <c r="U33" s="197"/>
      <c r="V33" s="197"/>
      <c r="W33" s="197"/>
      <c r="X33" s="197"/>
      <c r="Y33" s="197"/>
      <c r="Z33" s="197"/>
      <c r="AA33" s="197"/>
      <c r="AB33" s="515"/>
    </row>
    <row r="34" spans="1:28" hidden="1" x14ac:dyDescent="0.25">
      <c r="A34" s="224"/>
      <c r="B34" s="193"/>
      <c r="C34" s="194"/>
      <c r="D34" s="197"/>
      <c r="E34" s="198"/>
      <c r="F34" s="197"/>
      <c r="G34" s="198"/>
      <c r="H34" s="197"/>
      <c r="I34" s="198"/>
      <c r="J34" s="197"/>
      <c r="K34" s="513"/>
      <c r="L34" s="197"/>
      <c r="M34" s="513"/>
      <c r="N34" s="197"/>
      <c r="O34" s="513"/>
      <c r="P34" s="514"/>
      <c r="Q34" s="514"/>
      <c r="R34" s="514"/>
      <c r="S34" s="197"/>
      <c r="T34" s="197"/>
      <c r="U34" s="197"/>
      <c r="V34" s="197"/>
      <c r="W34" s="197"/>
      <c r="X34" s="197"/>
      <c r="Y34" s="197"/>
      <c r="Z34" s="197"/>
      <c r="AA34" s="197"/>
      <c r="AB34" s="515"/>
    </row>
    <row r="35" spans="1:28" x14ac:dyDescent="0.25">
      <c r="A35" s="224"/>
      <c r="B35" s="193"/>
      <c r="C35" s="194"/>
      <c r="D35" s="197"/>
      <c r="E35" s="198"/>
      <c r="F35" s="197"/>
      <c r="G35" s="198"/>
      <c r="H35" s="197"/>
      <c r="I35" s="198"/>
      <c r="J35" s="197"/>
      <c r="K35" s="513"/>
      <c r="L35" s="197"/>
      <c r="M35" s="513"/>
      <c r="N35" s="197"/>
      <c r="O35" s="513"/>
      <c r="P35" s="514"/>
      <c r="Q35" s="514"/>
      <c r="R35" s="514"/>
      <c r="S35" s="197"/>
      <c r="T35" s="197"/>
      <c r="U35" s="197"/>
      <c r="V35" s="197"/>
      <c r="W35" s="197"/>
      <c r="X35" s="197"/>
      <c r="Y35" s="197"/>
      <c r="Z35" s="197"/>
      <c r="AA35" s="197"/>
      <c r="AB35" s="515"/>
    </row>
    <row r="36" spans="1:28" hidden="1" x14ac:dyDescent="0.25">
      <c r="A36" s="224"/>
      <c r="B36" s="193"/>
      <c r="C36" s="194"/>
      <c r="D36" s="197"/>
      <c r="E36" s="195"/>
      <c r="F36" s="196"/>
      <c r="G36" s="198"/>
      <c r="H36" s="197"/>
      <c r="I36" s="198"/>
      <c r="J36" s="197"/>
      <c r="K36" s="199"/>
      <c r="L36" s="196"/>
      <c r="M36" s="199"/>
      <c r="N36" s="196"/>
      <c r="O36" s="199"/>
      <c r="P36" s="200"/>
      <c r="Q36" s="201"/>
      <c r="R36" s="201"/>
      <c r="S36" s="202"/>
      <c r="T36" s="196"/>
      <c r="U36" s="197"/>
      <c r="V36" s="203"/>
      <c r="W36" s="196"/>
      <c r="X36" s="197"/>
      <c r="Y36" s="203"/>
      <c r="Z36" s="202"/>
      <c r="AA36" s="196"/>
      <c r="AB36" s="204"/>
    </row>
    <row r="37" spans="1:28" hidden="1" x14ac:dyDescent="0.25">
      <c r="A37" s="224"/>
      <c r="B37" s="193"/>
      <c r="C37" s="194"/>
      <c r="D37" s="197"/>
      <c r="E37" s="195"/>
      <c r="F37" s="196"/>
      <c r="G37" s="198"/>
      <c r="H37" s="197"/>
      <c r="I37" s="198"/>
      <c r="J37" s="197"/>
      <c r="K37" s="199"/>
      <c r="L37" s="196"/>
      <c r="M37" s="199"/>
      <c r="N37" s="196"/>
      <c r="O37" s="199"/>
      <c r="P37" s="200"/>
      <c r="Q37" s="201"/>
      <c r="R37" s="201"/>
      <c r="S37" s="202"/>
      <c r="T37" s="196"/>
      <c r="U37" s="197"/>
      <c r="V37" s="203"/>
      <c r="W37" s="196"/>
      <c r="X37" s="197"/>
      <c r="Y37" s="203"/>
      <c r="Z37" s="202"/>
      <c r="AA37" s="196"/>
      <c r="AB37" s="204"/>
    </row>
    <row r="38" spans="1:28" hidden="1" x14ac:dyDescent="0.25">
      <c r="A38" s="224"/>
      <c r="B38" s="193"/>
      <c r="C38" s="194"/>
      <c r="D38" s="197"/>
      <c r="E38" s="195"/>
      <c r="F38" s="196"/>
      <c r="G38" s="198"/>
      <c r="H38" s="197"/>
      <c r="I38" s="198"/>
      <c r="J38" s="197"/>
      <c r="K38" s="199"/>
      <c r="L38" s="196"/>
      <c r="M38" s="199"/>
      <c r="N38" s="196"/>
      <c r="O38" s="199"/>
      <c r="P38" s="200"/>
      <c r="Q38" s="201"/>
      <c r="R38" s="201"/>
      <c r="S38" s="202"/>
      <c r="T38" s="196"/>
      <c r="U38" s="197"/>
      <c r="V38" s="203"/>
      <c r="W38" s="196"/>
      <c r="X38" s="197"/>
      <c r="Y38" s="203"/>
      <c r="Z38" s="202"/>
      <c r="AA38" s="196"/>
      <c r="AB38" s="204"/>
    </row>
    <row r="39" spans="1:28" hidden="1" x14ac:dyDescent="0.25">
      <c r="A39" s="224"/>
      <c r="B39" s="193"/>
      <c r="C39" s="194"/>
      <c r="D39" s="197"/>
      <c r="E39" s="195"/>
      <c r="F39" s="196"/>
      <c r="G39" s="198"/>
      <c r="H39" s="197"/>
      <c r="I39" s="198"/>
      <c r="J39" s="197"/>
      <c r="K39" s="199"/>
      <c r="L39" s="196"/>
      <c r="M39" s="199"/>
      <c r="N39" s="196"/>
      <c r="O39" s="199"/>
      <c r="P39" s="200"/>
      <c r="Q39" s="201"/>
      <c r="R39" s="201"/>
      <c r="S39" s="202"/>
      <c r="T39" s="196"/>
      <c r="U39" s="197"/>
      <c r="V39" s="203"/>
      <c r="W39" s="196"/>
      <c r="X39" s="197"/>
      <c r="Y39" s="203"/>
      <c r="Z39" s="202"/>
      <c r="AA39" s="196"/>
      <c r="AB39" s="204"/>
    </row>
    <row r="40" spans="1:28" hidden="1" x14ac:dyDescent="0.25">
      <c r="A40" s="224"/>
      <c r="B40" s="193"/>
      <c r="C40" s="194"/>
      <c r="D40" s="197"/>
      <c r="E40" s="195"/>
      <c r="F40" s="196"/>
      <c r="G40" s="198"/>
      <c r="H40" s="197"/>
      <c r="I40" s="198"/>
      <c r="J40" s="197"/>
      <c r="K40" s="199"/>
      <c r="L40" s="196"/>
      <c r="M40" s="199"/>
      <c r="N40" s="196"/>
      <c r="O40" s="199"/>
      <c r="P40" s="200"/>
      <c r="Q40" s="201"/>
      <c r="R40" s="201"/>
      <c r="S40" s="202"/>
      <c r="T40" s="196"/>
      <c r="U40" s="197"/>
      <c r="V40" s="203"/>
      <c r="W40" s="196"/>
      <c r="X40" s="197"/>
      <c r="Y40" s="203"/>
      <c r="Z40" s="202"/>
      <c r="AA40" s="196"/>
      <c r="AB40" s="204"/>
    </row>
    <row r="41" spans="1:28" hidden="1" x14ac:dyDescent="0.25">
      <c r="A41" s="224"/>
      <c r="B41" s="193"/>
      <c r="C41" s="194"/>
      <c r="D41" s="197"/>
      <c r="E41" s="195"/>
      <c r="F41" s="196"/>
      <c r="G41" s="198"/>
      <c r="H41" s="197"/>
      <c r="I41" s="198"/>
      <c r="J41" s="197"/>
      <c r="K41" s="199"/>
      <c r="L41" s="196"/>
      <c r="M41" s="199"/>
      <c r="N41" s="196"/>
      <c r="O41" s="199"/>
      <c r="P41" s="200"/>
      <c r="Q41" s="201"/>
      <c r="R41" s="201"/>
      <c r="S41" s="202"/>
      <c r="T41" s="196"/>
      <c r="U41" s="197"/>
      <c r="V41" s="203"/>
      <c r="W41" s="196"/>
      <c r="X41" s="197"/>
      <c r="Y41" s="203"/>
      <c r="Z41" s="202"/>
      <c r="AA41" s="196"/>
      <c r="AB41" s="204"/>
    </row>
    <row r="42" spans="1:28" hidden="1" x14ac:dyDescent="0.25">
      <c r="A42" s="224"/>
      <c r="B42" s="193"/>
      <c r="C42" s="194"/>
      <c r="D42" s="197"/>
      <c r="E42" s="195"/>
      <c r="F42" s="196"/>
      <c r="G42" s="198"/>
      <c r="H42" s="197"/>
      <c r="I42" s="198"/>
      <c r="J42" s="197"/>
      <c r="K42" s="199"/>
      <c r="L42" s="196"/>
      <c r="M42" s="199"/>
      <c r="N42" s="196"/>
      <c r="O42" s="199"/>
      <c r="P42" s="200"/>
      <c r="Q42" s="201"/>
      <c r="R42" s="201"/>
      <c r="S42" s="202"/>
      <c r="T42" s="196"/>
      <c r="U42" s="197"/>
      <c r="V42" s="203"/>
      <c r="W42" s="196"/>
      <c r="X42" s="197"/>
      <c r="Y42" s="203"/>
      <c r="Z42" s="202"/>
      <c r="AA42" s="196"/>
      <c r="AB42" s="204"/>
    </row>
    <row r="43" spans="1:28" hidden="1" x14ac:dyDescent="0.25">
      <c r="A43" s="224"/>
      <c r="B43" s="193"/>
      <c r="C43" s="194"/>
      <c r="D43" s="197"/>
      <c r="E43" s="195"/>
      <c r="F43" s="196"/>
      <c r="G43" s="198"/>
      <c r="H43" s="197"/>
      <c r="I43" s="198"/>
      <c r="J43" s="197"/>
      <c r="K43" s="199"/>
      <c r="L43" s="196"/>
      <c r="M43" s="199"/>
      <c r="N43" s="196"/>
      <c r="O43" s="199"/>
      <c r="P43" s="200"/>
      <c r="Q43" s="201"/>
      <c r="R43" s="201"/>
      <c r="S43" s="202"/>
      <c r="T43" s="196"/>
      <c r="U43" s="197"/>
      <c r="V43" s="203"/>
      <c r="W43" s="196"/>
      <c r="X43" s="197"/>
      <c r="Y43" s="203"/>
      <c r="Z43" s="202"/>
      <c r="AA43" s="196"/>
      <c r="AB43" s="204"/>
    </row>
    <row r="44" spans="1:28" hidden="1" x14ac:dyDescent="0.25">
      <c r="A44" s="224"/>
      <c r="B44" s="193"/>
      <c r="C44" s="194"/>
      <c r="D44" s="197"/>
      <c r="E44" s="195"/>
      <c r="F44" s="196"/>
      <c r="G44" s="198"/>
      <c r="H44" s="197"/>
      <c r="I44" s="198"/>
      <c r="J44" s="197"/>
      <c r="K44" s="199"/>
      <c r="L44" s="196"/>
      <c r="M44" s="199"/>
      <c r="N44" s="196"/>
      <c r="O44" s="199"/>
      <c r="P44" s="200"/>
      <c r="Q44" s="201"/>
      <c r="R44" s="201"/>
      <c r="S44" s="202"/>
      <c r="T44" s="196"/>
      <c r="U44" s="197"/>
      <c r="V44" s="203"/>
      <c r="W44" s="196"/>
      <c r="X44" s="197"/>
      <c r="Y44" s="203"/>
      <c r="Z44" s="202"/>
      <c r="AA44" s="196"/>
      <c r="AB44" s="204"/>
    </row>
    <row r="45" spans="1:28" hidden="1" x14ac:dyDescent="0.25">
      <c r="A45" s="224"/>
      <c r="B45" s="193"/>
      <c r="C45" s="194"/>
      <c r="D45" s="197"/>
      <c r="E45" s="195"/>
      <c r="F45" s="196"/>
      <c r="G45" s="198"/>
      <c r="H45" s="197"/>
      <c r="I45" s="198"/>
      <c r="J45" s="197"/>
      <c r="K45" s="199"/>
      <c r="L45" s="196"/>
      <c r="M45" s="199"/>
      <c r="N45" s="196"/>
      <c r="O45" s="199"/>
      <c r="P45" s="200"/>
      <c r="Q45" s="201"/>
      <c r="R45" s="201"/>
      <c r="S45" s="202"/>
      <c r="T45" s="196"/>
      <c r="U45" s="197"/>
      <c r="V45" s="203"/>
      <c r="W45" s="196"/>
      <c r="X45" s="197"/>
      <c r="Y45" s="203"/>
      <c r="Z45" s="202"/>
      <c r="AA45" s="196"/>
      <c r="AB45" s="204"/>
    </row>
    <row r="46" spans="1:28" hidden="1" x14ac:dyDescent="0.25">
      <c r="A46" s="224"/>
      <c r="B46" s="193"/>
      <c r="C46" s="194"/>
      <c r="D46" s="197"/>
      <c r="E46" s="195"/>
      <c r="F46" s="196"/>
      <c r="G46" s="198"/>
      <c r="H46" s="197"/>
      <c r="I46" s="198"/>
      <c r="J46" s="197"/>
      <c r="K46" s="199"/>
      <c r="L46" s="196"/>
      <c r="M46" s="199"/>
      <c r="N46" s="196"/>
      <c r="O46" s="199"/>
      <c r="P46" s="200"/>
      <c r="Q46" s="201"/>
      <c r="R46" s="201"/>
      <c r="S46" s="202"/>
      <c r="T46" s="196"/>
      <c r="U46" s="197"/>
      <c r="V46" s="203"/>
      <c r="W46" s="196"/>
      <c r="X46" s="197"/>
      <c r="Y46" s="203"/>
      <c r="Z46" s="202"/>
      <c r="AA46" s="196"/>
      <c r="AB46" s="204"/>
    </row>
    <row r="47" spans="1:28" hidden="1" x14ac:dyDescent="0.25">
      <c r="A47" s="224"/>
      <c r="B47" s="193"/>
      <c r="C47" s="194"/>
      <c r="D47" s="197"/>
      <c r="E47" s="195"/>
      <c r="F47" s="196"/>
      <c r="G47" s="198"/>
      <c r="H47" s="197"/>
      <c r="I47" s="198"/>
      <c r="J47" s="197"/>
      <c r="K47" s="199"/>
      <c r="L47" s="196"/>
      <c r="M47" s="199"/>
      <c r="N47" s="196"/>
      <c r="O47" s="199"/>
      <c r="P47" s="200"/>
      <c r="Q47" s="201"/>
      <c r="R47" s="201"/>
      <c r="S47" s="202"/>
      <c r="T47" s="196"/>
      <c r="U47" s="197"/>
      <c r="V47" s="203"/>
      <c r="W47" s="196"/>
      <c r="X47" s="197"/>
      <c r="Y47" s="203"/>
      <c r="Z47" s="202"/>
      <c r="AA47" s="196"/>
      <c r="AB47" s="204"/>
    </row>
    <row r="48" spans="1:28" hidden="1" x14ac:dyDescent="0.25">
      <c r="A48" s="224"/>
      <c r="B48" s="193"/>
      <c r="C48" s="194"/>
      <c r="D48" s="197"/>
      <c r="E48" s="195"/>
      <c r="F48" s="196"/>
      <c r="G48" s="198"/>
      <c r="H48" s="197"/>
      <c r="I48" s="198"/>
      <c r="J48" s="197"/>
      <c r="K48" s="199"/>
      <c r="L48" s="196"/>
      <c r="M48" s="199"/>
      <c r="N48" s="196"/>
      <c r="O48" s="199"/>
      <c r="P48" s="200"/>
      <c r="Q48" s="201"/>
      <c r="R48" s="201"/>
      <c r="S48" s="202"/>
      <c r="T48" s="196"/>
      <c r="U48" s="197"/>
      <c r="V48" s="203"/>
      <c r="W48" s="196"/>
      <c r="X48" s="197"/>
      <c r="Y48" s="203"/>
      <c r="Z48" s="202"/>
      <c r="AA48" s="196"/>
      <c r="AB48" s="204"/>
    </row>
    <row r="49" spans="1:28" ht="15.75" hidden="1" thickBot="1" x14ac:dyDescent="0.3">
      <c r="A49" s="225"/>
      <c r="B49" s="205"/>
      <c r="C49" s="206"/>
      <c r="D49" s="209"/>
      <c r="E49" s="207"/>
      <c r="F49" s="208"/>
      <c r="G49" s="210"/>
      <c r="H49" s="209"/>
      <c r="I49" s="210"/>
      <c r="J49" s="209"/>
      <c r="K49" s="211"/>
      <c r="L49" s="208"/>
      <c r="M49" s="211"/>
      <c r="N49" s="208"/>
      <c r="O49" s="211"/>
      <c r="P49" s="212"/>
      <c r="Q49" s="213"/>
      <c r="R49" s="213"/>
      <c r="S49" s="214"/>
      <c r="T49" s="208"/>
      <c r="U49" s="209"/>
      <c r="V49" s="215"/>
      <c r="W49" s="208"/>
      <c r="X49" s="209"/>
      <c r="Y49" s="215"/>
      <c r="Z49" s="214"/>
      <c r="AA49" s="208"/>
      <c r="AB49" s="216"/>
    </row>
    <row r="50" spans="1:28" ht="15.75" thickBot="1" x14ac:dyDescent="0.3">
      <c r="A50" s="226"/>
    </row>
    <row r="51" spans="1:28" x14ac:dyDescent="0.25">
      <c r="A51" s="227" t="s">
        <v>29</v>
      </c>
      <c r="B51" s="222"/>
    </row>
    <row r="52" spans="1:28" x14ac:dyDescent="0.25">
      <c r="A52" s="232" t="s">
        <v>30</v>
      </c>
      <c r="B52" s="233" t="s">
        <v>31</v>
      </c>
    </row>
    <row r="53" spans="1:28" x14ac:dyDescent="0.25">
      <c r="A53" s="228">
        <v>1990</v>
      </c>
      <c r="B53" s="229">
        <v>41025</v>
      </c>
    </row>
    <row r="54" spans="1:28" x14ac:dyDescent="0.25">
      <c r="A54" s="230">
        <v>1991</v>
      </c>
      <c r="B54" s="231">
        <v>51716</v>
      </c>
    </row>
    <row r="55" spans="1:28" x14ac:dyDescent="0.25">
      <c r="A55" s="230">
        <v>1992</v>
      </c>
      <c r="B55" s="231">
        <v>65190</v>
      </c>
    </row>
    <row r="56" spans="1:28" x14ac:dyDescent="0.25">
      <c r="A56" s="230">
        <v>1993</v>
      </c>
      <c r="B56" s="231">
        <v>81510</v>
      </c>
    </row>
    <row r="57" spans="1:28" x14ac:dyDescent="0.25">
      <c r="A57" s="230">
        <v>1994</v>
      </c>
      <c r="B57" s="231">
        <v>98700</v>
      </c>
    </row>
    <row r="58" spans="1:28" x14ac:dyDescent="0.25">
      <c r="A58" s="230">
        <v>1995</v>
      </c>
      <c r="B58" s="231">
        <v>118933.5</v>
      </c>
    </row>
    <row r="59" spans="1:28" x14ac:dyDescent="0.25">
      <c r="A59" s="230">
        <v>1996</v>
      </c>
      <c r="B59" s="231">
        <v>142125</v>
      </c>
    </row>
    <row r="60" spans="1:28" x14ac:dyDescent="0.25">
      <c r="A60" s="230">
        <v>1997</v>
      </c>
      <c r="B60" s="231">
        <v>172005</v>
      </c>
    </row>
    <row r="61" spans="1:28" x14ac:dyDescent="0.25">
      <c r="A61" s="230">
        <v>1998</v>
      </c>
      <c r="B61" s="231">
        <v>203826</v>
      </c>
    </row>
    <row r="62" spans="1:28" x14ac:dyDescent="0.25">
      <c r="A62" s="230">
        <v>1999</v>
      </c>
      <c r="B62" s="231">
        <v>236460</v>
      </c>
    </row>
    <row r="63" spans="1:28" x14ac:dyDescent="0.25">
      <c r="A63" s="230">
        <v>2000</v>
      </c>
      <c r="B63" s="231">
        <v>260100</v>
      </c>
    </row>
    <row r="64" spans="1:28" x14ac:dyDescent="0.25">
      <c r="A64" s="230">
        <v>2001</v>
      </c>
      <c r="B64" s="231">
        <v>286000</v>
      </c>
    </row>
    <row r="65" spans="1:2" x14ac:dyDescent="0.25">
      <c r="A65" s="230">
        <v>2002</v>
      </c>
      <c r="B65" s="231">
        <v>309000</v>
      </c>
    </row>
    <row r="66" spans="1:2" x14ac:dyDescent="0.25">
      <c r="A66" s="230">
        <v>2003</v>
      </c>
      <c r="B66" s="231">
        <v>332000</v>
      </c>
    </row>
    <row r="67" spans="1:2" x14ac:dyDescent="0.25">
      <c r="A67" s="230">
        <v>2004</v>
      </c>
      <c r="B67" s="231">
        <v>358000</v>
      </c>
    </row>
    <row r="68" spans="1:2" x14ac:dyDescent="0.25">
      <c r="A68" s="230">
        <v>2005</v>
      </c>
      <c r="B68" s="231">
        <v>381500</v>
      </c>
    </row>
    <row r="69" spans="1:2" x14ac:dyDescent="0.25">
      <c r="A69" s="230">
        <v>2006</v>
      </c>
      <c r="B69" s="231">
        <v>408000</v>
      </c>
    </row>
    <row r="70" spans="1:2" x14ac:dyDescent="0.25">
      <c r="A70" s="230">
        <v>2007</v>
      </c>
      <c r="B70" s="231">
        <v>433700</v>
      </c>
    </row>
    <row r="71" spans="1:2" x14ac:dyDescent="0.25">
      <c r="A71" s="230">
        <v>2008</v>
      </c>
      <c r="B71" s="231">
        <v>461500</v>
      </c>
    </row>
    <row r="72" spans="1:2" x14ac:dyDescent="0.25">
      <c r="A72" s="230">
        <v>2009</v>
      </c>
      <c r="B72" s="231">
        <v>496900</v>
      </c>
    </row>
    <row r="73" spans="1:2" x14ac:dyDescent="0.25">
      <c r="A73" s="230">
        <v>2010</v>
      </c>
      <c r="B73" s="231">
        <v>515000</v>
      </c>
    </row>
    <row r="74" spans="1:2" x14ac:dyDescent="0.25">
      <c r="A74" s="230">
        <v>2011</v>
      </c>
      <c r="B74" s="231">
        <v>535600</v>
      </c>
    </row>
    <row r="75" spans="1:2" x14ac:dyDescent="0.25">
      <c r="A75" s="230">
        <v>2012</v>
      </c>
      <c r="B75" s="231">
        <v>566700</v>
      </c>
    </row>
    <row r="76" spans="1:2" x14ac:dyDescent="0.25">
      <c r="A76" s="230">
        <v>2013</v>
      </c>
      <c r="B76" s="231">
        <v>589500</v>
      </c>
    </row>
    <row r="77" spans="1:2" x14ac:dyDescent="0.25">
      <c r="A77" s="230">
        <v>2014</v>
      </c>
      <c r="B77" s="231">
        <v>616000</v>
      </c>
    </row>
    <row r="78" spans="1:2" x14ac:dyDescent="0.25">
      <c r="A78" s="230">
        <v>2015</v>
      </c>
      <c r="B78" s="231">
        <v>644350</v>
      </c>
    </row>
    <row r="79" spans="1:2" ht="15.75" thickBot="1" x14ac:dyDescent="0.3">
      <c r="A79" s="695">
        <v>2016</v>
      </c>
      <c r="B79" s="696">
        <v>689455</v>
      </c>
    </row>
  </sheetData>
  <mergeCells count="23">
    <mergeCell ref="S1:Z1"/>
    <mergeCell ref="A1:A4"/>
    <mergeCell ref="B1:B4"/>
    <mergeCell ref="C1:C4"/>
    <mergeCell ref="D1:D4"/>
    <mergeCell ref="E1:E4"/>
    <mergeCell ref="R1:R4"/>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W400"/>
  <sheetViews>
    <sheetView zoomScale="75" zoomScaleNormal="75" zoomScalePageLayoutView="75" workbookViewId="0">
      <pane xSplit="1" ySplit="2" topLeftCell="V249" activePane="bottomRight" state="frozen"/>
      <selection pane="topRight" activeCell="B1" sqref="B1"/>
      <selection pane="bottomLeft" activeCell="A3" sqref="A3"/>
      <selection pane="bottomRight" activeCell="AK256" sqref="AK256:AM256"/>
    </sheetView>
  </sheetViews>
  <sheetFormatPr baseColWidth="10" defaultColWidth="10.875" defaultRowHeight="18" zeroHeight="1" x14ac:dyDescent="0.25"/>
  <cols>
    <col min="1" max="1" width="10.875" style="545" bestFit="1" customWidth="1"/>
    <col min="2" max="2" width="8.875" style="541" customWidth="1"/>
    <col min="3" max="3" width="10.75" style="546" customWidth="1"/>
    <col min="4" max="4" width="19.25" style="307" customWidth="1"/>
    <col min="5" max="5" width="17.125" style="307" customWidth="1"/>
    <col min="6" max="6" width="11" style="307" hidden="1" customWidth="1"/>
    <col min="7" max="7" width="29.625" style="307" customWidth="1"/>
    <col min="8" max="8" width="17.5" style="547" customWidth="1"/>
    <col min="9" max="9" width="15.5" style="307" customWidth="1"/>
    <col min="10" max="10" width="66.125" style="548" customWidth="1"/>
    <col min="11" max="11" width="21.125" style="307" customWidth="1"/>
    <col min="12" max="12" width="18.5" style="548" customWidth="1"/>
    <col min="13" max="13" width="12.5" style="548" customWidth="1"/>
    <col min="14" max="14" width="15.625" style="736" customWidth="1"/>
    <col min="15" max="15" width="10.625" style="536" customWidth="1"/>
    <col min="16" max="16" width="12" style="537" customWidth="1"/>
    <col min="17" max="17" width="11.625" style="538" customWidth="1"/>
    <col min="18" max="18" width="11.625" style="539" customWidth="1"/>
    <col min="19" max="19" width="17.875" style="539" customWidth="1"/>
    <col min="20" max="20" width="8.75" style="539" customWidth="1"/>
    <col min="21" max="21" width="13.75" style="539" customWidth="1"/>
    <col min="22" max="22" width="18.125" style="539" customWidth="1"/>
    <col min="23" max="23" width="11" style="539" customWidth="1"/>
    <col min="24" max="24" width="18.875" style="539" customWidth="1"/>
    <col min="25" max="25" width="15.5" style="539" customWidth="1"/>
    <col min="26" max="26" width="18.375" style="540" customWidth="1"/>
    <col min="27" max="29" width="19.5" style="541" customWidth="1"/>
    <col min="30" max="30" width="16.5" style="540" customWidth="1"/>
    <col min="31" max="31" width="11" style="541" customWidth="1"/>
    <col min="32" max="33" width="8.375" style="549" customWidth="1"/>
    <col min="34" max="34" width="11" style="541" customWidth="1"/>
    <col min="35" max="36" width="8.375" style="549" customWidth="1"/>
    <col min="37" max="37" width="11" style="549" customWidth="1"/>
    <col min="38" max="39" width="8.375" style="549" customWidth="1"/>
    <col min="40" max="40" width="19.5" style="541" customWidth="1"/>
    <col min="41" max="41" width="19.5" style="778" customWidth="1"/>
    <col min="42" max="42" width="59.125" style="544" customWidth="1"/>
    <col min="43" max="43" width="22.125" style="308" customWidth="1"/>
    <col min="44" max="44" width="14.875" style="280" customWidth="1"/>
    <col min="45" max="45" width="10.875" style="280"/>
    <col min="46" max="46" width="21.75" style="280" bestFit="1" customWidth="1"/>
    <col min="47" max="47" width="18.125" style="280" bestFit="1" customWidth="1"/>
    <col min="48" max="48" width="3.875" style="280" customWidth="1"/>
    <col min="49" max="49" width="14.5" style="289" bestFit="1" customWidth="1"/>
    <col min="50" max="16384" width="10.875" style="280"/>
  </cols>
  <sheetData>
    <row r="1" spans="1:49" s="278" customFormat="1" ht="15" customHeight="1" x14ac:dyDescent="0.25">
      <c r="A1" s="890" t="s">
        <v>7</v>
      </c>
      <c r="B1" s="890" t="s">
        <v>6</v>
      </c>
      <c r="C1" s="890" t="s">
        <v>67</v>
      </c>
      <c r="D1" s="890" t="s">
        <v>10</v>
      </c>
      <c r="E1" s="891" t="s">
        <v>329</v>
      </c>
      <c r="F1" s="901" t="s">
        <v>205</v>
      </c>
      <c r="G1" s="890" t="s">
        <v>11</v>
      </c>
      <c r="H1" s="891" t="s">
        <v>143</v>
      </c>
      <c r="I1" s="891" t="s">
        <v>118</v>
      </c>
      <c r="J1" s="890" t="s">
        <v>12</v>
      </c>
      <c r="K1" s="903" t="s">
        <v>206</v>
      </c>
      <c r="L1" s="894" t="s">
        <v>265</v>
      </c>
      <c r="M1" s="888" t="s">
        <v>68</v>
      </c>
      <c r="N1" s="892" t="s">
        <v>79</v>
      </c>
      <c r="O1" s="896" t="s">
        <v>13</v>
      </c>
      <c r="P1" s="896" t="s">
        <v>14</v>
      </c>
      <c r="Q1" s="898" t="s">
        <v>48</v>
      </c>
      <c r="R1" s="890" t="s">
        <v>135</v>
      </c>
      <c r="S1" s="890" t="s">
        <v>15</v>
      </c>
      <c r="T1" s="890" t="s">
        <v>16</v>
      </c>
      <c r="U1" s="888" t="s">
        <v>17</v>
      </c>
      <c r="V1" s="888" t="s">
        <v>18</v>
      </c>
      <c r="W1" s="888" t="s">
        <v>19</v>
      </c>
      <c r="X1" s="888" t="s">
        <v>20</v>
      </c>
      <c r="Y1" s="890" t="s">
        <v>21</v>
      </c>
      <c r="Z1" s="907" t="s">
        <v>266</v>
      </c>
      <c r="AA1" s="913" t="s">
        <v>267</v>
      </c>
      <c r="AB1" s="914" t="s">
        <v>268</v>
      </c>
      <c r="AC1" s="911" t="s">
        <v>269</v>
      </c>
      <c r="AD1" s="909" t="s">
        <v>136</v>
      </c>
      <c r="AE1" s="890" t="s">
        <v>24</v>
      </c>
      <c r="AF1" s="890"/>
      <c r="AG1" s="890"/>
      <c r="AH1" s="890" t="s">
        <v>26</v>
      </c>
      <c r="AI1" s="890"/>
      <c r="AJ1" s="890"/>
      <c r="AK1" s="890" t="s">
        <v>25</v>
      </c>
      <c r="AL1" s="890"/>
      <c r="AM1" s="890"/>
      <c r="AN1" s="890" t="s">
        <v>27</v>
      </c>
      <c r="AO1" s="891" t="s">
        <v>1033</v>
      </c>
      <c r="AP1" s="905" t="s">
        <v>3</v>
      </c>
      <c r="AQ1" s="277"/>
      <c r="AR1" s="278" t="s">
        <v>8</v>
      </c>
      <c r="AS1" s="278" t="s">
        <v>9</v>
      </c>
      <c r="AW1" s="288"/>
    </row>
    <row r="2" spans="1:49" s="278" customFormat="1" ht="71.25" customHeight="1" thickBot="1" x14ac:dyDescent="0.3">
      <c r="A2" s="891"/>
      <c r="B2" s="891"/>
      <c r="C2" s="891"/>
      <c r="D2" s="891"/>
      <c r="E2" s="900"/>
      <c r="F2" s="902"/>
      <c r="G2" s="891"/>
      <c r="H2" s="900"/>
      <c r="I2" s="900"/>
      <c r="J2" s="891"/>
      <c r="K2" s="904"/>
      <c r="L2" s="895"/>
      <c r="M2" s="889"/>
      <c r="N2" s="893"/>
      <c r="O2" s="897"/>
      <c r="P2" s="897"/>
      <c r="Q2" s="899"/>
      <c r="R2" s="891"/>
      <c r="S2" s="891"/>
      <c r="T2" s="891"/>
      <c r="U2" s="889"/>
      <c r="V2" s="889"/>
      <c r="W2" s="889"/>
      <c r="X2" s="889"/>
      <c r="Y2" s="891"/>
      <c r="Z2" s="908"/>
      <c r="AA2" s="914"/>
      <c r="AB2" s="915"/>
      <c r="AC2" s="912"/>
      <c r="AD2" s="910"/>
      <c r="AE2" s="550" t="s">
        <v>331</v>
      </c>
      <c r="AF2" s="10" t="s">
        <v>207</v>
      </c>
      <c r="AG2" s="10" t="s">
        <v>208</v>
      </c>
      <c r="AH2" s="550" t="s">
        <v>332</v>
      </c>
      <c r="AI2" s="10" t="s">
        <v>207</v>
      </c>
      <c r="AJ2" s="10" t="s">
        <v>28</v>
      </c>
      <c r="AK2" s="550" t="s">
        <v>332</v>
      </c>
      <c r="AL2" s="10" t="s">
        <v>207</v>
      </c>
      <c r="AM2" s="10" t="s">
        <v>209</v>
      </c>
      <c r="AN2" s="891"/>
      <c r="AO2" s="900"/>
      <c r="AP2" s="906"/>
      <c r="AQ2" s="277"/>
      <c r="AR2" s="278" t="s">
        <v>333</v>
      </c>
      <c r="AS2" s="278" t="s">
        <v>334</v>
      </c>
      <c r="AT2" s="278" t="s">
        <v>335</v>
      </c>
      <c r="AW2" s="288"/>
    </row>
    <row r="3" spans="1:49" s="279" customFormat="1" ht="42.75" x14ac:dyDescent="0.25">
      <c r="A3" s="875" t="s">
        <v>163</v>
      </c>
      <c r="B3" s="35" t="s">
        <v>56</v>
      </c>
      <c r="C3" s="36">
        <v>24</v>
      </c>
      <c r="D3" s="426" t="str">
        <f>IFERROR(INDEX(DESEMPATE!$D$3:$D$124,MATCH('EXP GEN.'!B3,DESEMPATE!$C$3:$C$124,0)),"")</f>
        <v>ALCIRA PÁEZ DURÁN</v>
      </c>
      <c r="E3" s="427" t="str">
        <f>IFERROR(IF(D3="","",IF(VLOOKUP(D3,DESEMPATE!D$3:$E$124,2,FALSE)=1,"N/A",IF(VLOOKUP(D3,DESEMPATE!D$3:$E$124,2,FALSE)&gt;=0.51,"SI","NO"))),"")</f>
        <v>N/A</v>
      </c>
      <c r="F3" s="380" t="s">
        <v>8</v>
      </c>
      <c r="G3" s="47" t="s">
        <v>429</v>
      </c>
      <c r="H3" s="290" t="s">
        <v>432</v>
      </c>
      <c r="I3" s="47" t="s">
        <v>451</v>
      </c>
      <c r="J3" s="293" t="s">
        <v>448</v>
      </c>
      <c r="K3" s="47" t="s">
        <v>8</v>
      </c>
      <c r="L3" s="258" t="s">
        <v>8</v>
      </c>
      <c r="M3" s="283" t="s">
        <v>8</v>
      </c>
      <c r="N3" s="731">
        <v>1</v>
      </c>
      <c r="O3" s="41">
        <v>41967</v>
      </c>
      <c r="P3" s="41">
        <v>42117</v>
      </c>
      <c r="Q3" s="42">
        <f>IF(P3="","",YEAR(P3))</f>
        <v>2015</v>
      </c>
      <c r="R3" s="160">
        <f>IFERROR(INDEX(PARAMETROS!$B$53:$B$79,MATCH(Q3,PARAMETROS!$A$53:$A$79,0)),"")</f>
        <v>644350</v>
      </c>
      <c r="S3" s="338">
        <v>234234574</v>
      </c>
      <c r="T3" s="44" t="s">
        <v>23</v>
      </c>
      <c r="U3" s="46" t="str">
        <f>IFERROR(IF(T3="","",IF(T3="COP","N/A",IF(OR(T3="USD",T3="US"),1,IF(T3="EUR",VLOOKUP(P3,'SH EURO'!$A$6:$B$6338,2,FALSE),"INGRESAR TASA")))),"")</f>
        <v>N/A</v>
      </c>
      <c r="V3" s="595" t="str">
        <f>IFERROR(IF(S3="","",IF(U3="INGRESAR TASA","INGRESAR TASA USD",IF(U3="N/A","N/A",U3*S3))),"")</f>
        <v>N/A</v>
      </c>
      <c r="W3" s="161">
        <f>IFERROR(IF(T3="","",IF(T3="COP",1,IF(U3&lt;&gt;"N/A",VLOOKUP(P3,'SH TRM'!$A$9:$B$8912,2,FALSE),"REVISAR"))),"")</f>
        <v>1</v>
      </c>
      <c r="X3" s="599">
        <f>IFERROR(IF(W3&lt;&gt;"",IF(T3&lt;&gt;"COP",V3*W3,S3),""),"")</f>
        <v>234234574</v>
      </c>
      <c r="Y3" s="46">
        <f>IFERROR(X3/R3,"")</f>
        <v>363.52071700162952</v>
      </c>
      <c r="Z3" s="46">
        <f t="shared" ref="Z3:Z66" si="0">IFERROR(IF(OR(K3="",K3="NO"),"",IF(F3="SI",IFERROR(Y3*N3,""),"")),"")</f>
        <v>363.52071700162952</v>
      </c>
      <c r="AA3" s="878" t="str">
        <f>IFERROR(IF(COUNTIF(Z3:Z8,"")=6,"",IF(SUM(Z3:Z8)&gt;=CM008M1,"CUMPLE","NO CUMPLE")),"")</f>
        <v>CUMPLE</v>
      </c>
      <c r="AB3" s="878" t="str">
        <f>IFERROR(IF(COUNTIF(Z3:Z8,"")=6,"",IF(COUNTIF(E3:E8,"N/A")&gt;0,IF(SUMIF(E3:E8,"N/A",Z3:Z8)&gt;=CM008LM1,"CUMPLE","NO CUMPLE"),IF(SUMIF(E3:E8,"SI",Z3:Z8)&gt;=CM008LM1,"CUMPLE","NO CUMPLE"))),"")</f>
        <v>CUMPLE</v>
      </c>
      <c r="AC3" s="445" t="str">
        <f t="shared" ref="AC3:AC66" si="1">IFERROR(IF(Z3="","",IF(Z3&gt;=CM008EMM1,"CUMPLE","NO CUMPLE")),"")</f>
        <v>CUMPLE</v>
      </c>
      <c r="AD3" s="447">
        <v>25</v>
      </c>
      <c r="AE3" s="881" t="s">
        <v>8</v>
      </c>
      <c r="AF3" s="881"/>
      <c r="AG3" s="881"/>
      <c r="AH3" s="881" t="s">
        <v>8</v>
      </c>
      <c r="AI3" s="881"/>
      <c r="AJ3" s="881"/>
      <c r="AK3" s="881" t="s">
        <v>8</v>
      </c>
      <c r="AL3" s="881"/>
      <c r="AM3" s="881"/>
      <c r="AN3" s="283" t="str">
        <f>IFERROR(IF(AD3="","",IF(ISNUMBER(AD3),IF(COUNTIF(AE3:AM3,"SI")&gt;0,"SI","NO"),AD3)),"")</f>
        <v>SI</v>
      </c>
      <c r="AO3" s="868" t="s">
        <v>333</v>
      </c>
      <c r="AP3" s="332"/>
      <c r="AQ3" s="307"/>
      <c r="AW3" s="287"/>
    </row>
    <row r="4" spans="1:49" s="279" customFormat="1" ht="42.75" x14ac:dyDescent="0.25">
      <c r="A4" s="876"/>
      <c r="B4" s="12" t="s">
        <v>56</v>
      </c>
      <c r="C4" s="13">
        <v>31</v>
      </c>
      <c r="D4" s="13" t="str">
        <f>IFERROR(INDEX(DESEMPATE!$D$3:$D$124,MATCH('EXP GEN.'!B4,DESEMPATE!$C$3:$C$124,0)),"")</f>
        <v>ALCIRA PÁEZ DURÁN</v>
      </c>
      <c r="E4" s="401" t="str">
        <f>IFERROR(IF(D4="","",IF(VLOOKUP(D4,DESEMPATE!D$3:$E$124,2,FALSE)=1,"N/A",IF(VLOOKUP(D4,DESEMPATE!D$3:$E$124,2,FALSE)&gt;=0.51,"SI","NO"))),"")</f>
        <v>N/A</v>
      </c>
      <c r="F4" s="381" t="s">
        <v>8</v>
      </c>
      <c r="G4" s="23" t="s">
        <v>429</v>
      </c>
      <c r="H4" s="291" t="s">
        <v>432</v>
      </c>
      <c r="I4" s="23" t="s">
        <v>452</v>
      </c>
      <c r="J4" s="292" t="s">
        <v>449</v>
      </c>
      <c r="K4" s="23" t="s">
        <v>8</v>
      </c>
      <c r="L4" s="282" t="s">
        <v>8</v>
      </c>
      <c r="M4" s="282" t="s">
        <v>8</v>
      </c>
      <c r="N4" s="732">
        <v>1</v>
      </c>
      <c r="O4" s="337">
        <v>41614</v>
      </c>
      <c r="P4" s="18">
        <v>41866</v>
      </c>
      <c r="Q4" s="19">
        <f t="shared" ref="Q4:Q7" si="2">IF(P4="","",YEAR(P4))</f>
        <v>2014</v>
      </c>
      <c r="R4" s="20">
        <f>IFERROR(INDEX(PARAMETROS!$B$53:$B$79,MATCH(Q4,PARAMETROS!$A$53:$A$79,0)),"")</f>
        <v>616000</v>
      </c>
      <c r="S4" s="339">
        <v>139954986</v>
      </c>
      <c r="T4" s="20" t="s">
        <v>23</v>
      </c>
      <c r="U4" s="11" t="str">
        <f>IFERROR(IF(T4="","",IF(T4="COP","N/A",IF(OR(T4="USD",T4="US"),1,IF(T4="EUR",VLOOKUP(P4,'SH EURO'!$A$6:$B$6338,2,FALSE),"INGRESAR TASA")))),"")</f>
        <v>N/A</v>
      </c>
      <c r="V4" s="596" t="str">
        <f t="shared" ref="V4:V67" si="3">IFERROR(IF(S4="","",IF(U4="INGRESAR TASA","INGRESAR TASA USD",IF(U4="N/A","N/A",U4*S4))),"")</f>
        <v>N/A</v>
      </c>
      <c r="W4" s="22">
        <f>IFERROR(IF(T4="","",IF(T4="COP",1,IF(U4&lt;&gt;"N/A",VLOOKUP(P4,'SH TRM'!$A$9:$B$8912,2,FALSE),"REVISAR"))),"")</f>
        <v>1</v>
      </c>
      <c r="X4" s="600">
        <f t="shared" ref="X4:X67" si="4">IFERROR(IF(W4&lt;&gt;"",IF(T4&lt;&gt;"COP",V4*W4,S4),""),"")</f>
        <v>139954986</v>
      </c>
      <c r="Y4" s="11">
        <f t="shared" ref="Y4:Y67" si="5">IFERROR(X4/R4,"")</f>
        <v>227.1996525974026</v>
      </c>
      <c r="Z4" s="11">
        <f t="shared" si="0"/>
        <v>227.1996525974026</v>
      </c>
      <c r="AA4" s="879"/>
      <c r="AB4" s="879"/>
      <c r="AC4" s="446" t="str">
        <f t="shared" si="1"/>
        <v>CUMPLE</v>
      </c>
      <c r="AD4" s="448">
        <v>24</v>
      </c>
      <c r="AE4" s="873" t="s">
        <v>8</v>
      </c>
      <c r="AF4" s="873"/>
      <c r="AG4" s="873"/>
      <c r="AH4" s="873" t="s">
        <v>8</v>
      </c>
      <c r="AI4" s="873"/>
      <c r="AJ4" s="873"/>
      <c r="AK4" s="873" t="s">
        <v>8</v>
      </c>
      <c r="AL4" s="873"/>
      <c r="AM4" s="873"/>
      <c r="AN4" s="282" t="str">
        <f t="shared" ref="AN4:AN67" si="6">IFERROR(IF(AD4="","",IF(ISNUMBER(AD4),IF(COUNTIF(AE4:AM4,"SI")&gt;0,"SI","NO"),AD4)),"")</f>
        <v>SI</v>
      </c>
      <c r="AO4" s="869"/>
      <c r="AP4" s="333"/>
      <c r="AQ4" s="307"/>
      <c r="AW4" s="287"/>
    </row>
    <row r="5" spans="1:49" s="279" customFormat="1" ht="57" x14ac:dyDescent="0.25">
      <c r="A5" s="876"/>
      <c r="B5" s="12" t="s">
        <v>56</v>
      </c>
      <c r="C5" s="13">
        <v>39</v>
      </c>
      <c r="D5" s="13" t="str">
        <f>IFERROR(INDEX(DESEMPATE!$D$3:$D$124,MATCH('EXP GEN.'!B5,DESEMPATE!$C$3:$C$124,0)),"")</f>
        <v>ALCIRA PÁEZ DURÁN</v>
      </c>
      <c r="E5" s="401" t="str">
        <f>IFERROR(IF(D5="","",IF(VLOOKUP(D5,DESEMPATE!D$3:$E$124,2,FALSE)=1,"N/A",IF(VLOOKUP(D5,DESEMPATE!D$3:$E$124,2,FALSE)&gt;=0.51,"SI","NO"))),"")</f>
        <v>N/A</v>
      </c>
      <c r="F5" s="381" t="s">
        <v>8</v>
      </c>
      <c r="G5" s="23" t="s">
        <v>429</v>
      </c>
      <c r="H5" s="291" t="s">
        <v>432</v>
      </c>
      <c r="I5" s="23" t="s">
        <v>454</v>
      </c>
      <c r="J5" s="292" t="s">
        <v>453</v>
      </c>
      <c r="K5" s="23" t="s">
        <v>8</v>
      </c>
      <c r="L5" s="282" t="s">
        <v>8</v>
      </c>
      <c r="M5" s="282" t="s">
        <v>8</v>
      </c>
      <c r="N5" s="716">
        <v>1</v>
      </c>
      <c r="O5" s="18">
        <v>41136</v>
      </c>
      <c r="P5" s="18">
        <v>41267</v>
      </c>
      <c r="Q5" s="19">
        <f t="shared" si="2"/>
        <v>2012</v>
      </c>
      <c r="R5" s="20">
        <f>IFERROR(INDEX(PARAMETROS!$B$53:$B$79,MATCH(Q5,PARAMETROS!$A$53:$A$79,0)),"")</f>
        <v>566700</v>
      </c>
      <c r="S5" s="339">
        <v>67137552</v>
      </c>
      <c r="T5" s="21" t="s">
        <v>23</v>
      </c>
      <c r="U5" s="11" t="str">
        <f>IFERROR(IF(T5="","",IF(T5="COP","N/A",IF(OR(T5="USD",T5="US"),1,IF(T5="EUR",VLOOKUP(P5,'SH EURO'!$A$6:$B$6338,2,FALSE),"INGRESAR TASA")))),"")</f>
        <v>N/A</v>
      </c>
      <c r="V5" s="596" t="str">
        <f t="shared" si="3"/>
        <v>N/A</v>
      </c>
      <c r="W5" s="34">
        <f>IFERROR(IF(T5="","",IF(T5="COP",1,IF(U5&lt;&gt;"N/A",VLOOKUP(P5,'SH TRM'!$A$9:$B$8912,2,FALSE),"REVISAR"))),"")</f>
        <v>1</v>
      </c>
      <c r="X5" s="600">
        <f t="shared" si="4"/>
        <v>67137552</v>
      </c>
      <c r="Y5" s="11">
        <f t="shared" si="5"/>
        <v>118.47106405505558</v>
      </c>
      <c r="Z5" s="11">
        <f t="shared" si="0"/>
        <v>118.47106405505558</v>
      </c>
      <c r="AA5" s="879"/>
      <c r="AB5" s="879"/>
      <c r="AC5" s="446" t="str">
        <f t="shared" si="1"/>
        <v>CUMPLE</v>
      </c>
      <c r="AD5" s="448">
        <v>4</v>
      </c>
      <c r="AE5" s="873" t="s">
        <v>8</v>
      </c>
      <c r="AF5" s="873"/>
      <c r="AG5" s="873"/>
      <c r="AH5" s="873" t="s">
        <v>8</v>
      </c>
      <c r="AI5" s="873"/>
      <c r="AJ5" s="873"/>
      <c r="AK5" s="873" t="s">
        <v>8</v>
      </c>
      <c r="AL5" s="873"/>
      <c r="AM5" s="873"/>
      <c r="AN5" s="16" t="str">
        <f t="shared" si="6"/>
        <v>SI</v>
      </c>
      <c r="AO5" s="869"/>
      <c r="AP5" s="302"/>
      <c r="AQ5" s="307"/>
      <c r="AW5" s="287"/>
    </row>
    <row r="6" spans="1:49" s="279" customFormat="1" ht="30.75" customHeight="1" x14ac:dyDescent="0.25">
      <c r="A6" s="876"/>
      <c r="B6" s="12" t="s">
        <v>56</v>
      </c>
      <c r="C6" s="13">
        <v>45</v>
      </c>
      <c r="D6" s="13" t="str">
        <f>IFERROR(INDEX(DESEMPATE!$D$3:$D$124,MATCH('EXP GEN.'!B6,DESEMPATE!$C$3:$C$124,0)),"")</f>
        <v>ALCIRA PÁEZ DURÁN</v>
      </c>
      <c r="E6" s="401" t="str">
        <f>IFERROR(IF(D6="","",IF(VLOOKUP(D6,DESEMPATE!D$3:$E$124,2,FALSE)=1,"N/A",IF(VLOOKUP(D6,DESEMPATE!D$3:$E$124,2,FALSE)&gt;=0.51,"SI","NO"))),"")</f>
        <v>N/A</v>
      </c>
      <c r="F6" s="381" t="s">
        <v>8</v>
      </c>
      <c r="G6" s="23" t="s">
        <v>429</v>
      </c>
      <c r="H6" s="291" t="s">
        <v>432</v>
      </c>
      <c r="I6" s="23" t="s">
        <v>455</v>
      </c>
      <c r="J6" s="292" t="s">
        <v>450</v>
      </c>
      <c r="K6" s="23" t="s">
        <v>8</v>
      </c>
      <c r="L6" s="282" t="s">
        <v>8</v>
      </c>
      <c r="M6" s="282" t="s">
        <v>8</v>
      </c>
      <c r="N6" s="716">
        <v>1</v>
      </c>
      <c r="O6" s="18">
        <v>39462</v>
      </c>
      <c r="P6" s="18">
        <v>39590</v>
      </c>
      <c r="Q6" s="19">
        <f t="shared" si="2"/>
        <v>2008</v>
      </c>
      <c r="R6" s="20">
        <f>IFERROR(INDEX(PARAMETROS!$B$53:$B$79,MATCH(Q6,PARAMETROS!$A$53:$A$79,0)),"")</f>
        <v>461500</v>
      </c>
      <c r="S6" s="339">
        <v>57316064</v>
      </c>
      <c r="T6" s="21" t="s">
        <v>23</v>
      </c>
      <c r="U6" s="11" t="str">
        <f>IFERROR(IF(T6="","",IF(T6="COP","N/A",IF(OR(T6="USD",T6="US"),1,IF(T6="EUR",VLOOKUP(P6,'SH EURO'!$A$6:$B$6338,2,FALSE),"INGRESAR TASA")))),"")</f>
        <v>N/A</v>
      </c>
      <c r="V6" s="596" t="str">
        <f t="shared" si="3"/>
        <v>N/A</v>
      </c>
      <c r="W6" s="22">
        <f>IFERROR(IF(T6="","",IF(T6="COP",1,IF(U6&lt;&gt;"N/A",VLOOKUP(P6,'SH TRM'!$A$9:$B$8912,2,FALSE),"REVISAR"))),"")</f>
        <v>1</v>
      </c>
      <c r="X6" s="600">
        <f t="shared" si="4"/>
        <v>57316064</v>
      </c>
      <c r="Y6" s="11">
        <f t="shared" si="5"/>
        <v>124.19515492957747</v>
      </c>
      <c r="Z6" s="11">
        <f t="shared" si="0"/>
        <v>124.19515492957747</v>
      </c>
      <c r="AA6" s="879"/>
      <c r="AB6" s="879"/>
      <c r="AC6" s="446" t="str">
        <f t="shared" si="1"/>
        <v>CUMPLE</v>
      </c>
      <c r="AD6" s="448">
        <v>13</v>
      </c>
      <c r="AE6" s="884" t="s">
        <v>8</v>
      </c>
      <c r="AF6" s="885"/>
      <c r="AG6" s="886"/>
      <c r="AH6" s="884" t="s">
        <v>8</v>
      </c>
      <c r="AI6" s="885"/>
      <c r="AJ6" s="886"/>
      <c r="AK6" s="884" t="s">
        <v>8</v>
      </c>
      <c r="AL6" s="885"/>
      <c r="AM6" s="886"/>
      <c r="AN6" s="282" t="str">
        <f t="shared" si="6"/>
        <v>SI</v>
      </c>
      <c r="AO6" s="869"/>
      <c r="AP6" s="333"/>
      <c r="AQ6" s="307"/>
      <c r="AW6" s="287"/>
    </row>
    <row r="7" spans="1:49" s="279" customFormat="1" ht="30.75" customHeight="1" x14ac:dyDescent="0.25">
      <c r="A7" s="876"/>
      <c r="B7" s="12"/>
      <c r="C7" s="13"/>
      <c r="D7" s="13" t="str">
        <f>IFERROR(INDEX(DESEMPATE!$D$3:$D$124,MATCH('EXP GEN.'!B7,DESEMPATE!$C$3:$C$124,0)),"")</f>
        <v/>
      </c>
      <c r="E7" s="401" t="str">
        <f>IFERROR(IF(D7="","",IF(VLOOKUP(D7,DESEMPATE!D$3:$E$124,2,FALSE)=1,"N/A",IF(VLOOKUP(D7,DESEMPATE!D$3:$E$124,2,FALSE)&gt;=0.51,"SI","NO"))),"")</f>
        <v/>
      </c>
      <c r="F7" s="381" t="s">
        <v>8</v>
      </c>
      <c r="G7" s="23"/>
      <c r="H7" s="291"/>
      <c r="I7" s="23"/>
      <c r="J7" s="292"/>
      <c r="K7" s="23"/>
      <c r="L7" s="16"/>
      <c r="M7" s="16"/>
      <c r="N7" s="716"/>
      <c r="O7" s="18"/>
      <c r="P7" s="18"/>
      <c r="Q7" s="19" t="str">
        <f t="shared" si="2"/>
        <v/>
      </c>
      <c r="R7" s="20" t="str">
        <f>IFERROR(INDEX(PARAMETROS!$B$53:$B$79,MATCH(Q7,PARAMETROS!$A$53:$A$79,0)),"")</f>
        <v/>
      </c>
      <c r="S7" s="339"/>
      <c r="T7" s="21"/>
      <c r="U7" s="11" t="str">
        <f>IFERROR(IF(T7="","",IF(T7="COP","N/A",IF(OR(T7="USD",T7="US"),1,IF(T7="EUR",VLOOKUP(P7,'SH EURO'!$A$6:$B$6338,2,FALSE),"INGRESAR TASA")))),"")</f>
        <v/>
      </c>
      <c r="V7" s="596" t="str">
        <f t="shared" si="3"/>
        <v/>
      </c>
      <c r="W7" s="22" t="str">
        <f>IFERROR(IF(T7="","",IF(T7="COP",1,IF(U7&lt;&gt;"N/A",VLOOKUP(P7,'SH TRM'!$A$9:$B$8912,2,FALSE),"REVISAR"))),"")</f>
        <v/>
      </c>
      <c r="X7" s="600" t="str">
        <f t="shared" si="4"/>
        <v/>
      </c>
      <c r="Y7" s="11" t="str">
        <f t="shared" si="5"/>
        <v/>
      </c>
      <c r="Z7" s="11" t="str">
        <f t="shared" si="0"/>
        <v/>
      </c>
      <c r="AA7" s="879"/>
      <c r="AB7" s="879"/>
      <c r="AC7" s="446" t="str">
        <f t="shared" si="1"/>
        <v/>
      </c>
      <c r="AD7" s="448"/>
      <c r="AE7" s="873"/>
      <c r="AF7" s="873"/>
      <c r="AG7" s="873"/>
      <c r="AH7" s="873"/>
      <c r="AI7" s="873"/>
      <c r="AJ7" s="873"/>
      <c r="AK7" s="873"/>
      <c r="AL7" s="873"/>
      <c r="AM7" s="873"/>
      <c r="AN7" s="16" t="str">
        <f t="shared" si="6"/>
        <v/>
      </c>
      <c r="AO7" s="869"/>
      <c r="AP7" s="302"/>
      <c r="AQ7" s="307"/>
      <c r="AW7" s="287"/>
    </row>
    <row r="8" spans="1:49" s="279" customFormat="1" ht="30.75" customHeight="1" thickBot="1" x14ac:dyDescent="0.3">
      <c r="A8" s="877"/>
      <c r="B8" s="48"/>
      <c r="C8" s="157"/>
      <c r="D8" s="489" t="str">
        <f>IFERROR(INDEX(DESEMPATE!$D$3:$D$124,MATCH('EXP GEN.'!B8,DESEMPATE!$C$3:$C$124,0)),"")</f>
        <v/>
      </c>
      <c r="E8" s="428" t="str">
        <f>IFERROR(IF(D8="","",IF(VLOOKUP(D8,DESEMPATE!D$3:$E$124,2,FALSE)=1,"N/A",IF(VLOOKUP(D8,DESEMPATE!D$3:$E$124,2,FALSE)&gt;=0.51,"SI","NO"))),"")</f>
        <v/>
      </c>
      <c r="F8" s="382" t="s">
        <v>8</v>
      </c>
      <c r="G8" s="159"/>
      <c r="H8" s="298"/>
      <c r="I8" s="159"/>
      <c r="J8" s="294"/>
      <c r="K8" s="159"/>
      <c r="L8" s="51"/>
      <c r="M8" s="51" t="str">
        <f t="shared" ref="M8:M67" si="7">IFERROR(IF(O8="","",IF(O8&gt;=DATE(1990,1,1),"SI","NO")),"")</f>
        <v/>
      </c>
      <c r="N8" s="733"/>
      <c r="O8" s="494"/>
      <c r="P8" s="494"/>
      <c r="Q8" s="53" t="str">
        <f t="shared" ref="Q8:Q71" si="8">IF(P8="","",YEAR(P8))</f>
        <v/>
      </c>
      <c r="R8" s="54" t="str">
        <f>IFERROR(INDEX(PARAMETROS!$B$53:$B$79,MATCH(Q8,PARAMETROS!$A$53:$A$79,0)),"")</f>
        <v/>
      </c>
      <c r="S8" s="495"/>
      <c r="T8" s="55"/>
      <c r="U8" s="57" t="str">
        <f>IFERROR(IF(T8="","",IF(T8="COP","N/A",IF(OR(T8="USD",T8="US"),1,IF(T8="EUR",VLOOKUP(P8,'SH EURO'!$A$6:$B$6338,2,FALSE),"INGRESAR TASA")))),"")</f>
        <v/>
      </c>
      <c r="V8" s="597" t="str">
        <f t="shared" si="3"/>
        <v/>
      </c>
      <c r="W8" s="56" t="str">
        <f>IFERROR(IF(T8="","",IF(T8="COP",1,IF(U8&lt;&gt;"N/A",VLOOKUP(P8,'SH TRM'!$A$9:$B$8912,2,FALSE),"REVISAR"))),"")</f>
        <v/>
      </c>
      <c r="X8" s="601" t="str">
        <f t="shared" si="4"/>
        <v/>
      </c>
      <c r="Y8" s="57" t="str">
        <f t="shared" si="5"/>
        <v/>
      </c>
      <c r="Z8" s="57" t="str">
        <f t="shared" si="0"/>
        <v/>
      </c>
      <c r="AA8" s="880"/>
      <c r="AB8" s="880"/>
      <c r="AC8" s="455" t="str">
        <f t="shared" si="1"/>
        <v/>
      </c>
      <c r="AD8" s="449"/>
      <c r="AE8" s="874"/>
      <c r="AF8" s="874"/>
      <c r="AG8" s="874"/>
      <c r="AH8" s="874"/>
      <c r="AI8" s="874"/>
      <c r="AJ8" s="874"/>
      <c r="AK8" s="874"/>
      <c r="AL8" s="874"/>
      <c r="AM8" s="874"/>
      <c r="AN8" s="51" t="str">
        <f t="shared" si="6"/>
        <v/>
      </c>
      <c r="AO8" s="870"/>
      <c r="AP8" s="303"/>
      <c r="AQ8" s="307"/>
      <c r="AW8" s="287"/>
    </row>
    <row r="9" spans="1:49" s="279" customFormat="1" ht="42.75" x14ac:dyDescent="0.25">
      <c r="A9" s="875" t="s">
        <v>164</v>
      </c>
      <c r="B9" s="30" t="s">
        <v>59</v>
      </c>
      <c r="C9" s="158">
        <v>171</v>
      </c>
      <c r="D9" s="36" t="str">
        <f>IFERROR(INDEX(DESEMPATE!$D$3:$D$124,MATCH('EXP GEN.'!B9,DESEMPATE!$C$3:$C$124,0)),"")</f>
        <v xml:space="preserve">MIGUEL ALEJANDRO PINZÓN AGUILAR </v>
      </c>
      <c r="E9" s="399" t="str">
        <f>IFERROR(IF(D9="","",IF(VLOOKUP(D9,DESEMPATE!D$3:$E$124,2,FALSE)=1,"N/A",IF(VLOOKUP(D9,DESEMPATE!D$3:$E$124,2,FALSE)&gt;=0.51,"SI","NO"))),"")</f>
        <v>SI</v>
      </c>
      <c r="F9" s="383" t="s">
        <v>8</v>
      </c>
      <c r="G9" s="163" t="s">
        <v>429</v>
      </c>
      <c r="H9" s="301" t="s">
        <v>432</v>
      </c>
      <c r="I9" s="163" t="s">
        <v>433</v>
      </c>
      <c r="J9" s="295" t="s">
        <v>425</v>
      </c>
      <c r="K9" s="163" t="s">
        <v>8</v>
      </c>
      <c r="L9" s="315" t="s">
        <v>8</v>
      </c>
      <c r="M9" s="315" t="str">
        <f t="shared" si="7"/>
        <v>SI</v>
      </c>
      <c r="N9" s="731">
        <v>0.5</v>
      </c>
      <c r="O9" s="491">
        <v>39387</v>
      </c>
      <c r="P9" s="491">
        <v>39537</v>
      </c>
      <c r="Q9" s="61">
        <f t="shared" si="8"/>
        <v>2008</v>
      </c>
      <c r="R9" s="32">
        <f>IFERROR(INDEX(PARAMETROS!$B$53:$B$79,MATCH(Q9,PARAMETROS!$A$53:$A$79,0)),"")</f>
        <v>461500</v>
      </c>
      <c r="S9" s="492">
        <v>172225925</v>
      </c>
      <c r="T9" s="33" t="s">
        <v>23</v>
      </c>
      <c r="U9" s="493" t="str">
        <f>IFERROR(IF(T9="","",IF(T9="COP","N/A",IF(OR(T9="USD",T9="US"),1,IF(T9="EUR",VLOOKUP(P9,'SH EURO'!$A$6:$B$6338,2,FALSE),"INGRESAR TASA")))),"")</f>
        <v>N/A</v>
      </c>
      <c r="V9" s="598" t="str">
        <f t="shared" si="3"/>
        <v>N/A</v>
      </c>
      <c r="W9" s="34">
        <f>IFERROR(IF(T9="","",IF(T9="COP",1,IF(U9&lt;&gt;"N/A",VLOOKUP(P9,'SH TRM'!$A$9:$B$8912,2,FALSE),"REVISAR"))),"")</f>
        <v>1</v>
      </c>
      <c r="X9" s="602">
        <f t="shared" si="4"/>
        <v>172225925</v>
      </c>
      <c r="Y9" s="493">
        <f t="shared" si="5"/>
        <v>373.18726977248105</v>
      </c>
      <c r="Z9" s="493">
        <f t="shared" si="0"/>
        <v>186.59363488624052</v>
      </c>
      <c r="AA9" s="878" t="str">
        <f>IFERROR(IF(COUNTIF(Z9:Z14,"")=6,"",IF(SUM(Z9:Z14)&gt;=CM008M1,"CUMPLE","NO CUMPLE")),"")</f>
        <v>CUMPLE</v>
      </c>
      <c r="AB9" s="878" t="str">
        <f>IFERROR(IF(COUNTIF(Z9:Z14,"")=6,"",IF(COUNTIF(E9:E14,"N/A")&gt;0,IF(SUMIF(E9:E14,"N/A",Z9:Z14)&gt;=CM008LM1,"CUMPLE","NO CUMPLE"),IF(SUMIF(E9:E14,"SI",Z9:Z14)&gt;=CM008LM1,"CUMPLE","NO CUMPLE"))),"")</f>
        <v>CUMPLE</v>
      </c>
      <c r="AC9" s="490" t="str">
        <f t="shared" si="1"/>
        <v>CUMPLE</v>
      </c>
      <c r="AD9" s="448">
        <v>5</v>
      </c>
      <c r="AE9" s="881" t="s">
        <v>8</v>
      </c>
      <c r="AF9" s="881"/>
      <c r="AG9" s="881"/>
      <c r="AH9" s="883" t="s">
        <v>8</v>
      </c>
      <c r="AI9" s="883"/>
      <c r="AJ9" s="883"/>
      <c r="AK9" s="883" t="s">
        <v>8</v>
      </c>
      <c r="AL9" s="883"/>
      <c r="AM9" s="883"/>
      <c r="AN9" s="286" t="str">
        <f t="shared" si="6"/>
        <v>SI</v>
      </c>
      <c r="AO9" s="868" t="s">
        <v>333</v>
      </c>
      <c r="AP9" s="324"/>
      <c r="AQ9" s="307"/>
      <c r="AW9" s="287"/>
    </row>
    <row r="10" spans="1:49" s="279" customFormat="1" ht="42.75" x14ac:dyDescent="0.25">
      <c r="A10" s="876"/>
      <c r="B10" s="12" t="s">
        <v>59</v>
      </c>
      <c r="C10" s="156">
        <v>177</v>
      </c>
      <c r="D10" s="13" t="str">
        <f>IFERROR(INDEX(DESEMPATE!$D$3:$D$124,MATCH('EXP GEN.'!B10,DESEMPATE!$C$3:$C$124,0)),"")</f>
        <v xml:space="preserve">MIGUEL ALEJANDRO PINZÓN AGUILAR </v>
      </c>
      <c r="E10" s="306" t="str">
        <f>IFERROR(IF(D10="","",IF(VLOOKUP(D10,DESEMPATE!D$3:$E$124,2,FALSE)=1,"N/A",IF(VLOOKUP(D10,DESEMPATE!D$3:$E$124,2,FALSE)&gt;=0.51,"SI","NO"))),"")</f>
        <v>SI</v>
      </c>
      <c r="F10" s="381" t="s">
        <v>8</v>
      </c>
      <c r="G10" s="23" t="s">
        <v>430</v>
      </c>
      <c r="H10" s="291" t="s">
        <v>432</v>
      </c>
      <c r="I10" s="23" t="s">
        <v>434</v>
      </c>
      <c r="J10" s="292" t="s">
        <v>426</v>
      </c>
      <c r="K10" s="23" t="s">
        <v>8</v>
      </c>
      <c r="L10" s="312" t="s">
        <v>8</v>
      </c>
      <c r="M10" s="312" t="str">
        <f t="shared" si="7"/>
        <v>SI</v>
      </c>
      <c r="N10" s="716">
        <v>0.9</v>
      </c>
      <c r="O10" s="18">
        <v>40672</v>
      </c>
      <c r="P10" s="18">
        <v>41007</v>
      </c>
      <c r="Q10" s="19">
        <f t="shared" si="8"/>
        <v>2012</v>
      </c>
      <c r="R10" s="20">
        <f>IFERROR(INDEX(PARAMETROS!$B$53:$B$79,MATCH(Q10,PARAMETROS!$A$53:$A$79,0)),"")</f>
        <v>566700</v>
      </c>
      <c r="S10" s="339">
        <v>141042561</v>
      </c>
      <c r="T10" s="21" t="s">
        <v>23</v>
      </c>
      <c r="U10" s="11" t="str">
        <f>IFERROR(IF(T10="","",IF(T10="COP","N/A",IF(OR(T10="USD",T10="US"),1,IF(T10="EUR",VLOOKUP(P10,'SH EURO'!$A$6:$B$6338,2,FALSE),"INGRESAR TASA")))),"")</f>
        <v>N/A</v>
      </c>
      <c r="V10" s="596" t="str">
        <f t="shared" si="3"/>
        <v>N/A</v>
      </c>
      <c r="W10" s="22">
        <f>IFERROR(IF(T10="","",IF(T10="COP",1,IF(U10&lt;&gt;"N/A",VLOOKUP(P10,'SH TRM'!$A$9:$B$8912,2,FALSE),"REVISAR"))),"")</f>
        <v>1</v>
      </c>
      <c r="X10" s="600">
        <f t="shared" si="4"/>
        <v>141042561</v>
      </c>
      <c r="Y10" s="11">
        <f t="shared" si="5"/>
        <v>248.88399682371625</v>
      </c>
      <c r="Z10" s="11">
        <f t="shared" si="0"/>
        <v>223.99559714134463</v>
      </c>
      <c r="AA10" s="879"/>
      <c r="AB10" s="879"/>
      <c r="AC10" s="446" t="str">
        <f t="shared" si="1"/>
        <v>CUMPLE</v>
      </c>
      <c r="AD10" s="448">
        <v>11</v>
      </c>
      <c r="AE10" s="873" t="s">
        <v>8</v>
      </c>
      <c r="AF10" s="873"/>
      <c r="AG10" s="873"/>
      <c r="AH10" s="873" t="s">
        <v>8</v>
      </c>
      <c r="AI10" s="873"/>
      <c r="AJ10" s="873"/>
      <c r="AK10" s="873" t="s">
        <v>8</v>
      </c>
      <c r="AL10" s="873"/>
      <c r="AM10" s="873"/>
      <c r="AN10" s="285" t="str">
        <f t="shared" si="6"/>
        <v>SI</v>
      </c>
      <c r="AO10" s="869"/>
      <c r="AP10" s="304"/>
      <c r="AQ10" s="307"/>
      <c r="AW10" s="287"/>
    </row>
    <row r="11" spans="1:49" s="279" customFormat="1" ht="57" x14ac:dyDescent="0.25">
      <c r="A11" s="876"/>
      <c r="B11" s="12" t="s">
        <v>63</v>
      </c>
      <c r="C11" s="156">
        <v>180</v>
      </c>
      <c r="D11" s="13" t="str">
        <f>IFERROR(INDEX(DESEMPATE!$D$3:$D$124,MATCH('EXP GEN.'!B11,DESEMPATE!$C$3:$C$124,0)),"")</f>
        <v>PEDRO JOSÉ CORREDOR BECERRA</v>
      </c>
      <c r="E11" s="306" t="str">
        <f>IFERROR(IF(D11="","",IF(VLOOKUP(D11,DESEMPATE!D$3:$E$124,2,FALSE)=1,"N/A",IF(VLOOKUP(D11,DESEMPATE!D$3:$E$124,2,FALSE)&gt;=0.51,"SI","NO"))),"")</f>
        <v>NO</v>
      </c>
      <c r="F11" s="381" t="s">
        <v>8</v>
      </c>
      <c r="G11" s="23" t="s">
        <v>431</v>
      </c>
      <c r="H11" s="291" t="s">
        <v>432</v>
      </c>
      <c r="I11" s="23" t="s">
        <v>435</v>
      </c>
      <c r="J11" s="292" t="s">
        <v>427</v>
      </c>
      <c r="K11" s="23" t="s">
        <v>8</v>
      </c>
      <c r="L11" s="312" t="s">
        <v>8</v>
      </c>
      <c r="M11" s="312" t="str">
        <f t="shared" si="7"/>
        <v>SI</v>
      </c>
      <c r="N11" s="716">
        <v>0.7</v>
      </c>
      <c r="O11" s="18">
        <v>41659</v>
      </c>
      <c r="P11" s="18">
        <v>41992</v>
      </c>
      <c r="Q11" s="19">
        <f t="shared" si="8"/>
        <v>2014</v>
      </c>
      <c r="R11" s="20">
        <f>IFERROR(INDEX(PARAMETROS!$B$53:$B$79,MATCH(Q11,PARAMETROS!$A$53:$A$79,0)),"")</f>
        <v>616000</v>
      </c>
      <c r="S11" s="339">
        <v>109994720</v>
      </c>
      <c r="T11" s="21" t="s">
        <v>23</v>
      </c>
      <c r="U11" s="11" t="str">
        <f>IFERROR(IF(T11="","",IF(T11="COP","N/A",IF(OR(T11="USD",T11="US"),1,IF(T11="EUR",VLOOKUP(P11,'SH EURO'!$A$6:$B$6338,2,FALSE),"INGRESAR TASA")))),"")</f>
        <v>N/A</v>
      </c>
      <c r="V11" s="596" t="str">
        <f t="shared" si="3"/>
        <v>N/A</v>
      </c>
      <c r="W11" s="22">
        <f>IFERROR(IF(T11="","",IF(T11="COP",1,IF(U11&lt;&gt;"N/A",VLOOKUP(P11,'SH TRM'!$A$9:$B$8912,2,FALSE),"REVISAR"))),"")</f>
        <v>1</v>
      </c>
      <c r="X11" s="600">
        <f t="shared" si="4"/>
        <v>109994720</v>
      </c>
      <c r="Y11" s="11">
        <f t="shared" si="5"/>
        <v>178.56285714285715</v>
      </c>
      <c r="Z11" s="11">
        <f t="shared" si="0"/>
        <v>124.994</v>
      </c>
      <c r="AA11" s="879"/>
      <c r="AB11" s="879"/>
      <c r="AC11" s="446" t="str">
        <f t="shared" si="1"/>
        <v>CUMPLE</v>
      </c>
      <c r="AD11" s="448">
        <v>145</v>
      </c>
      <c r="AE11" s="873" t="s">
        <v>8</v>
      </c>
      <c r="AF11" s="873"/>
      <c r="AG11" s="873"/>
      <c r="AH11" s="873" t="s">
        <v>8</v>
      </c>
      <c r="AI11" s="873"/>
      <c r="AJ11" s="873"/>
      <c r="AK11" s="873" t="s">
        <v>8</v>
      </c>
      <c r="AL11" s="873"/>
      <c r="AM11" s="873"/>
      <c r="AN11" s="285" t="str">
        <f t="shared" si="6"/>
        <v>SI</v>
      </c>
      <c r="AO11" s="869"/>
      <c r="AP11" s="325"/>
      <c r="AQ11" s="307"/>
      <c r="AW11" s="287"/>
    </row>
    <row r="12" spans="1:49" s="279" customFormat="1" ht="57" x14ac:dyDescent="0.25">
      <c r="A12" s="876"/>
      <c r="B12" s="12" t="s">
        <v>436</v>
      </c>
      <c r="C12" s="156">
        <v>185</v>
      </c>
      <c r="D12" s="13" t="str">
        <f>IFERROR(INDEX(DESEMPATE!$D$3:$D$124,MATCH('EXP GEN.'!B12,DESEMPATE!$C$3:$C$124,0)),"")</f>
        <v>JORGE WILLIAN CORZO GARCÍA</v>
      </c>
      <c r="E12" s="306" t="str">
        <f>IFERROR(IF(D12="","",IF(VLOOKUP(D12,DESEMPATE!D$3:$E$124,2,FALSE)=1,"N/A",IF(VLOOKUP(D12,DESEMPATE!D$3:$E$124,2,FALSE)&gt;=0.51,"SI","NO"))),"")</f>
        <v>NO</v>
      </c>
      <c r="F12" s="381" t="s">
        <v>8</v>
      </c>
      <c r="G12" s="23" t="s">
        <v>429</v>
      </c>
      <c r="H12" s="291" t="s">
        <v>432</v>
      </c>
      <c r="I12" s="23" t="s">
        <v>437</v>
      </c>
      <c r="J12" s="292" t="s">
        <v>428</v>
      </c>
      <c r="K12" s="23" t="s">
        <v>8</v>
      </c>
      <c r="L12" s="312" t="s">
        <v>8</v>
      </c>
      <c r="M12" s="312" t="str">
        <f t="shared" si="7"/>
        <v>SI</v>
      </c>
      <c r="N12" s="716">
        <v>0.2</v>
      </c>
      <c r="O12" s="18">
        <v>41232</v>
      </c>
      <c r="P12" s="18">
        <v>41536</v>
      </c>
      <c r="Q12" s="19">
        <f t="shared" si="8"/>
        <v>2013</v>
      </c>
      <c r="R12" s="20">
        <f>IFERROR(INDEX(PARAMETROS!$B$53:$B$79,MATCH(Q12,PARAMETROS!$A$53:$A$79,0)),"")</f>
        <v>589500</v>
      </c>
      <c r="S12" s="339">
        <v>377043769</v>
      </c>
      <c r="T12" s="21" t="s">
        <v>23</v>
      </c>
      <c r="U12" s="11" t="str">
        <f>IFERROR(IF(T12="","",IF(T12="COP","N/A",IF(OR(T12="USD",T12="US"),1,IF(T12="EUR",VLOOKUP(P12,'SH EURO'!$A$6:$B$6338,2,FALSE),"INGRESAR TASA")))),"")</f>
        <v>N/A</v>
      </c>
      <c r="V12" s="596" t="str">
        <f t="shared" si="3"/>
        <v>N/A</v>
      </c>
      <c r="W12" s="22">
        <f>IFERROR(IF(T12="","",IF(T12="COP",1,IF(U12&lt;&gt;"N/A",VLOOKUP(P12,'SH TRM'!$A$9:$B$8912,2,FALSE),"REVISAR"))),"")</f>
        <v>1</v>
      </c>
      <c r="X12" s="600">
        <f t="shared" si="4"/>
        <v>377043769</v>
      </c>
      <c r="Y12" s="11">
        <f t="shared" si="5"/>
        <v>639.59926887192535</v>
      </c>
      <c r="Z12" s="11">
        <f t="shared" si="0"/>
        <v>127.91985377438507</v>
      </c>
      <c r="AA12" s="879"/>
      <c r="AB12" s="879"/>
      <c r="AC12" s="446" t="str">
        <f t="shared" si="1"/>
        <v>CUMPLE</v>
      </c>
      <c r="AD12" s="448">
        <v>7</v>
      </c>
      <c r="AE12" s="873" t="s">
        <v>8</v>
      </c>
      <c r="AF12" s="873"/>
      <c r="AG12" s="873"/>
      <c r="AH12" s="873" t="s">
        <v>8</v>
      </c>
      <c r="AI12" s="873"/>
      <c r="AJ12" s="873"/>
      <c r="AK12" s="873" t="s">
        <v>8</v>
      </c>
      <c r="AL12" s="873"/>
      <c r="AM12" s="873"/>
      <c r="AN12" s="285" t="str">
        <f t="shared" si="6"/>
        <v>SI</v>
      </c>
      <c r="AO12" s="869"/>
      <c r="AP12" s="304"/>
      <c r="AQ12" s="307"/>
      <c r="AW12" s="287"/>
    </row>
    <row r="13" spans="1:49" s="279" customFormat="1" ht="30.75" customHeight="1" x14ac:dyDescent="0.25">
      <c r="A13" s="876"/>
      <c r="B13" s="12"/>
      <c r="C13" s="156"/>
      <c r="D13" s="13" t="str">
        <f>IFERROR(INDEX(DESEMPATE!$D$3:$D$124,MATCH('EXP GEN.'!B13,DESEMPATE!$C$3:$C$124,0)),"")</f>
        <v/>
      </c>
      <c r="E13" s="306" t="str">
        <f>IFERROR(IF(D13="","",IF(VLOOKUP(D13,DESEMPATE!D$3:$E$124,2,FALSE)=1,"N/A",IF(VLOOKUP(D13,DESEMPATE!D$3:$E$124,2,FALSE)&gt;=0.51,"SI","NO"))),"")</f>
        <v/>
      </c>
      <c r="F13" s="381"/>
      <c r="G13" s="23"/>
      <c r="H13" s="291"/>
      <c r="I13" s="23"/>
      <c r="J13" s="292"/>
      <c r="K13" s="23"/>
      <c r="L13" s="313"/>
      <c r="M13" s="313" t="str">
        <f t="shared" si="7"/>
        <v/>
      </c>
      <c r="N13" s="716"/>
      <c r="O13" s="18"/>
      <c r="P13" s="18"/>
      <c r="Q13" s="19" t="str">
        <f t="shared" si="8"/>
        <v/>
      </c>
      <c r="R13" s="20" t="str">
        <f>IFERROR(INDEX(PARAMETROS!$B$53:$B$79,MATCH(Q13,PARAMETROS!$A$53:$A$79,0)),"")</f>
        <v/>
      </c>
      <c r="S13" s="339"/>
      <c r="T13" s="21"/>
      <c r="U13" s="11" t="str">
        <f>IFERROR(IF(T13="","",IF(T13="COP","N/A",IF(OR(T13="USD",T13="US"),1,IF(T13="EUR",VLOOKUP(P13,'SH EURO'!$A$6:$B$6338,2,FALSE),"INGRESAR TASA")))),"")</f>
        <v/>
      </c>
      <c r="V13" s="596" t="str">
        <f t="shared" si="3"/>
        <v/>
      </c>
      <c r="W13" s="22" t="str">
        <f>IFERROR(IF(T13="","",IF(T13="COP",1,IF(U13&lt;&gt;"N/A",VLOOKUP(P13,'SH TRM'!$A$9:$B$8912,2,FALSE),"REVISAR"))),"")</f>
        <v/>
      </c>
      <c r="X13" s="600" t="str">
        <f t="shared" si="4"/>
        <v/>
      </c>
      <c r="Y13" s="11" t="str">
        <f t="shared" si="5"/>
        <v/>
      </c>
      <c r="Z13" s="11" t="str">
        <f t="shared" si="0"/>
        <v/>
      </c>
      <c r="AA13" s="879"/>
      <c r="AB13" s="879"/>
      <c r="AC13" s="446" t="str">
        <f t="shared" si="1"/>
        <v/>
      </c>
      <c r="AD13" s="450"/>
      <c r="AE13" s="884"/>
      <c r="AF13" s="885"/>
      <c r="AG13" s="886"/>
      <c r="AH13" s="884"/>
      <c r="AI13" s="885"/>
      <c r="AJ13" s="886"/>
      <c r="AK13" s="884"/>
      <c r="AL13" s="885"/>
      <c r="AM13" s="886"/>
      <c r="AN13" s="16" t="str">
        <f t="shared" si="6"/>
        <v/>
      </c>
      <c r="AO13" s="869"/>
      <c r="AP13" s="304"/>
      <c r="AQ13" s="307"/>
      <c r="AW13" s="287"/>
    </row>
    <row r="14" spans="1:49" s="279" customFormat="1" ht="30.75" customHeight="1" thickBot="1" x14ac:dyDescent="0.3">
      <c r="A14" s="877"/>
      <c r="B14" s="48"/>
      <c r="C14" s="157"/>
      <c r="D14" s="64" t="str">
        <f>IFERROR(INDEX(DESEMPATE!$D$3:$D$124,MATCH('EXP GEN.'!B14,DESEMPATE!$C$3:$C$124,0)),"")</f>
        <v/>
      </c>
      <c r="E14" s="398" t="str">
        <f>IFERROR(IF(D14="","",IF(VLOOKUP(D14,DESEMPATE!D$3:$E$124,2,FALSE)=1,"N/A",IF(VLOOKUP(D14,DESEMPATE!D$3:$E$124,2,FALSE)&gt;=0.51,"SI","NO"))),"")</f>
        <v/>
      </c>
      <c r="F14" s="382"/>
      <c r="G14" s="159"/>
      <c r="H14" s="298"/>
      <c r="I14" s="159"/>
      <c r="J14" s="294"/>
      <c r="K14" s="159"/>
      <c r="L14" s="314"/>
      <c r="M14" s="314" t="str">
        <f t="shared" si="7"/>
        <v/>
      </c>
      <c r="N14" s="733"/>
      <c r="O14" s="494"/>
      <c r="P14" s="494"/>
      <c r="Q14" s="53" t="str">
        <f t="shared" si="8"/>
        <v/>
      </c>
      <c r="R14" s="54" t="str">
        <f>IFERROR(INDEX(PARAMETROS!$B$53:$B$79,MATCH(Q14,PARAMETROS!$A$53:$A$79,0)),"")</f>
        <v/>
      </c>
      <c r="S14" s="495"/>
      <c r="T14" s="55"/>
      <c r="U14" s="57" t="str">
        <f>IFERROR(IF(T14="","",IF(T14="COP","N/A",IF(OR(T14="USD",T14="US"),1,IF(T14="EUR",VLOOKUP(P14,'SH EURO'!$A$6:$B$6338,2,FALSE),"INGRESAR TASA")))),"")</f>
        <v/>
      </c>
      <c r="V14" s="597" t="str">
        <f t="shared" si="3"/>
        <v/>
      </c>
      <c r="W14" s="56" t="str">
        <f>IFERROR(IF(T14="","",IF(T14="COP",1,IF(U14&lt;&gt;"N/A",VLOOKUP(P14,'SH TRM'!$A$9:$B$8912,2,FALSE),"REVISAR"))),"")</f>
        <v/>
      </c>
      <c r="X14" s="601" t="str">
        <f t="shared" si="4"/>
        <v/>
      </c>
      <c r="Y14" s="57" t="str">
        <f t="shared" si="5"/>
        <v/>
      </c>
      <c r="Z14" s="57" t="str">
        <f t="shared" si="0"/>
        <v/>
      </c>
      <c r="AA14" s="880"/>
      <c r="AB14" s="880"/>
      <c r="AC14" s="455" t="str">
        <f t="shared" si="1"/>
        <v/>
      </c>
      <c r="AD14" s="449"/>
      <c r="AE14" s="874"/>
      <c r="AF14" s="874"/>
      <c r="AG14" s="874"/>
      <c r="AH14" s="874"/>
      <c r="AI14" s="874"/>
      <c r="AJ14" s="874"/>
      <c r="AK14" s="874"/>
      <c r="AL14" s="874"/>
      <c r="AM14" s="874"/>
      <c r="AN14" s="51" t="str">
        <f t="shared" si="6"/>
        <v/>
      </c>
      <c r="AO14" s="870"/>
      <c r="AP14" s="303"/>
      <c r="AQ14" s="307"/>
      <c r="AW14" s="287"/>
    </row>
    <row r="15" spans="1:49" s="279" customFormat="1" ht="47.25" x14ac:dyDescent="0.25">
      <c r="A15" s="875" t="s">
        <v>165</v>
      </c>
      <c r="B15" s="35" t="s">
        <v>60</v>
      </c>
      <c r="C15" s="155">
        <v>58</v>
      </c>
      <c r="D15" s="36" t="str">
        <f>IFERROR(INDEX(DESEMPATE!$D$3:$D$124,MATCH('EXP GEN.'!B15,DESEMPATE!$C$3:$C$124,0)),"")</f>
        <v>COMPAÑÍA DE PROYECTOS TÉCNICOS CPT S.A.</v>
      </c>
      <c r="E15" s="400" t="str">
        <f>IFERROR(IF(D15="","",IF(VLOOKUP(D15,DESEMPATE!D$3:$E$124,2,FALSE)=1,"N/A",IF(VLOOKUP(D15,DESEMPATE!D$3:$E$124,2,FALSE)&gt;=0.51,"SI","NO"))),"")</f>
        <v>N/A</v>
      </c>
      <c r="F15" s="380" t="s">
        <v>8</v>
      </c>
      <c r="G15" s="47" t="s">
        <v>429</v>
      </c>
      <c r="H15" s="290" t="s">
        <v>432</v>
      </c>
      <c r="I15" s="47" t="s">
        <v>444</v>
      </c>
      <c r="J15" s="293" t="s">
        <v>438</v>
      </c>
      <c r="K15" s="47" t="s">
        <v>8</v>
      </c>
      <c r="L15" s="300" t="s">
        <v>8</v>
      </c>
      <c r="M15" s="300" t="str">
        <f t="shared" si="7"/>
        <v>SI</v>
      </c>
      <c r="N15" s="731">
        <v>1</v>
      </c>
      <c r="O15" s="491">
        <v>37972</v>
      </c>
      <c r="P15" s="491">
        <v>38291</v>
      </c>
      <c r="Q15" s="61">
        <f t="shared" si="8"/>
        <v>2004</v>
      </c>
      <c r="R15" s="32">
        <f>IFERROR(INDEX(PARAMETROS!$B$53:$B$79,MATCH(Q15,PARAMETROS!$A$53:$A$79,0)),"")</f>
        <v>358000</v>
      </c>
      <c r="S15" s="492">
        <v>411845184</v>
      </c>
      <c r="T15" s="33" t="s">
        <v>23</v>
      </c>
      <c r="U15" s="493" t="str">
        <f>IFERROR(IF(T15="","",IF(T15="COP","N/A",IF(OR(T15="USD",T15="US"),1,IF(T15="EUR",VLOOKUP(P15,'SH EURO'!$A$6:$B$6338,2,FALSE),"INGRESAR TASA")))),"")</f>
        <v>N/A</v>
      </c>
      <c r="V15" s="598" t="str">
        <f t="shared" si="3"/>
        <v>N/A</v>
      </c>
      <c r="W15" s="34">
        <f>IFERROR(IF(T15="","",IF(T15="COP",1,IF(U15&lt;&gt;"N/A",VLOOKUP(P15,'SH TRM'!$A$9:$B$8912,2,FALSE),"REVISAR"))),"")</f>
        <v>1</v>
      </c>
      <c r="X15" s="602">
        <f t="shared" si="4"/>
        <v>411845184</v>
      </c>
      <c r="Y15" s="493">
        <f t="shared" si="5"/>
        <v>1150.4055418994412</v>
      </c>
      <c r="Z15" s="493">
        <f t="shared" si="0"/>
        <v>1150.4055418994412</v>
      </c>
      <c r="AA15" s="878" t="str">
        <f>IFERROR(IF(COUNTIF(Z15:Z20,"")=6,"",IF(SUM(Z15:Z20)&gt;=CM008M1,"CUMPLE","NO CUMPLE")),"")</f>
        <v>CUMPLE</v>
      </c>
      <c r="AB15" s="878" t="str">
        <f>IFERROR(IF(COUNTIF(Z15:Z20,"")=6,"",IF(COUNTIF(E15:E20,"N/A")&gt;0,IF(SUMIF(E15:E20,"N/A",Z15:Z20)&gt;=CM008LM1,"CUMPLE","NO CUMPLE"),IF(SUMIF(E15:E20,"SI",Z15:Z20)&gt;=CM008LM1,"CUMPLE","NO CUMPLE"))),"")</f>
        <v>CUMPLE</v>
      </c>
      <c r="AC15" s="490" t="str">
        <f t="shared" si="1"/>
        <v>CUMPLE</v>
      </c>
      <c r="AD15" s="451">
        <v>74</v>
      </c>
      <c r="AE15" s="881" t="s">
        <v>8</v>
      </c>
      <c r="AF15" s="881"/>
      <c r="AG15" s="881"/>
      <c r="AH15" s="881" t="s">
        <v>8</v>
      </c>
      <c r="AI15" s="881"/>
      <c r="AJ15" s="881"/>
      <c r="AK15" s="881" t="s">
        <v>8</v>
      </c>
      <c r="AL15" s="881"/>
      <c r="AM15" s="881"/>
      <c r="AN15" s="300" t="str">
        <f t="shared" si="6"/>
        <v>SI</v>
      </c>
      <c r="AO15" s="868" t="s">
        <v>333</v>
      </c>
      <c r="AP15" s="334"/>
      <c r="AQ15" s="307"/>
      <c r="AR15" s="329"/>
      <c r="AT15" s="287"/>
      <c r="AW15" s="287"/>
    </row>
    <row r="16" spans="1:49" s="279" customFormat="1" ht="57" x14ac:dyDescent="0.25">
      <c r="A16" s="876"/>
      <c r="B16" s="12" t="s">
        <v>60</v>
      </c>
      <c r="C16" s="156">
        <v>89</v>
      </c>
      <c r="D16" s="13" t="str">
        <f>IFERROR(INDEX(DESEMPATE!$D$3:$D$124,MATCH('EXP GEN.'!B16,DESEMPATE!$C$3:$C$124,0)),"")</f>
        <v>COMPAÑÍA DE PROYECTOS TÉCNICOS CPT S.A.</v>
      </c>
      <c r="E16" s="306" t="str">
        <f>IFERROR(IF(D16="","",IF(VLOOKUP(D16,DESEMPATE!D$3:$E$124,2,FALSE)=1,"N/A",IF(VLOOKUP(D16,DESEMPATE!D$3:$E$124,2,FALSE)&gt;=0.51,"SI","NO"))),"")</f>
        <v>N/A</v>
      </c>
      <c r="F16" s="381" t="s">
        <v>8</v>
      </c>
      <c r="G16" s="23" t="s">
        <v>442</v>
      </c>
      <c r="H16" s="291" t="s">
        <v>432</v>
      </c>
      <c r="I16" s="23" t="s">
        <v>445</v>
      </c>
      <c r="J16" s="292" t="s">
        <v>439</v>
      </c>
      <c r="K16" s="23" t="s">
        <v>8</v>
      </c>
      <c r="L16" s="299" t="s">
        <v>8</v>
      </c>
      <c r="M16" s="299" t="str">
        <f t="shared" si="7"/>
        <v>SI</v>
      </c>
      <c r="N16" s="716">
        <v>1</v>
      </c>
      <c r="O16" s="18">
        <v>39387</v>
      </c>
      <c r="P16" s="18">
        <v>40087</v>
      </c>
      <c r="Q16" s="19">
        <f t="shared" si="8"/>
        <v>2009</v>
      </c>
      <c r="R16" s="20">
        <f>IFERROR(INDEX(PARAMETROS!$B$53:$B$79,MATCH(Q16,PARAMETROS!$A$53:$A$79,0)),"")</f>
        <v>496900</v>
      </c>
      <c r="S16" s="339">
        <v>1787879811</v>
      </c>
      <c r="T16" s="21" t="s">
        <v>23</v>
      </c>
      <c r="U16" s="11" t="str">
        <f>IFERROR(IF(T16="","",IF(T16="COP","N/A",IF(OR(T16="USD",T16="US"),1,IF(T16="EUR",VLOOKUP(P16,'SH EURO'!$A$6:$B$6338,2,FALSE),"INGRESAR TASA")))),"")</f>
        <v>N/A</v>
      </c>
      <c r="V16" s="596" t="str">
        <f t="shared" si="3"/>
        <v>N/A</v>
      </c>
      <c r="W16" s="22">
        <f>IFERROR(IF(T16="","",IF(T16="COP",1,IF(U16&lt;&gt;"N/A",VLOOKUP(P16,'SH TRM'!$A$9:$B$8912,2,FALSE),"REVISAR"))),"")</f>
        <v>1</v>
      </c>
      <c r="X16" s="600">
        <f t="shared" si="4"/>
        <v>1787879811</v>
      </c>
      <c r="Y16" s="11">
        <f t="shared" si="5"/>
        <v>3598.0676413765345</v>
      </c>
      <c r="Z16" s="11">
        <f t="shared" si="0"/>
        <v>3598.0676413765345</v>
      </c>
      <c r="AA16" s="879"/>
      <c r="AB16" s="879"/>
      <c r="AC16" s="446" t="str">
        <f t="shared" si="1"/>
        <v>CUMPLE</v>
      </c>
      <c r="AD16" s="452">
        <v>16</v>
      </c>
      <c r="AE16" s="873" t="s">
        <v>8</v>
      </c>
      <c r="AF16" s="873"/>
      <c r="AG16" s="873"/>
      <c r="AH16" s="873" t="s">
        <v>8</v>
      </c>
      <c r="AI16" s="873"/>
      <c r="AJ16" s="873"/>
      <c r="AK16" s="873" t="s">
        <v>8</v>
      </c>
      <c r="AL16" s="873"/>
      <c r="AM16" s="873"/>
      <c r="AN16" s="299" t="str">
        <f t="shared" si="6"/>
        <v>SI</v>
      </c>
      <c r="AO16" s="869"/>
      <c r="AP16" s="333"/>
      <c r="AQ16" s="307"/>
      <c r="AR16" s="329"/>
      <c r="AW16" s="287"/>
    </row>
    <row r="17" spans="1:49" s="279" customFormat="1" ht="99.75" x14ac:dyDescent="0.25">
      <c r="A17" s="876"/>
      <c r="B17" s="12" t="s">
        <v>60</v>
      </c>
      <c r="C17" s="156">
        <v>63</v>
      </c>
      <c r="D17" s="13" t="str">
        <f>IFERROR(INDEX(DESEMPATE!$D$3:$D$124,MATCH('EXP GEN.'!B17,DESEMPATE!$C$3:$C$124,0)),"")</f>
        <v>COMPAÑÍA DE PROYECTOS TÉCNICOS CPT S.A.</v>
      </c>
      <c r="E17" s="306" t="str">
        <f>IFERROR(IF(D17="","",IF(VLOOKUP(D17,DESEMPATE!D$3:$E$124,2,FALSE)=1,"N/A",IF(VLOOKUP(D17,DESEMPATE!D$3:$E$124,2,FALSE)&gt;=0.51,"SI","NO"))),"")</f>
        <v>N/A</v>
      </c>
      <c r="F17" s="381" t="s">
        <v>8</v>
      </c>
      <c r="G17" s="23" t="s">
        <v>443</v>
      </c>
      <c r="H17" s="291" t="s">
        <v>432</v>
      </c>
      <c r="I17" s="23" t="s">
        <v>446</v>
      </c>
      <c r="J17" s="292" t="s">
        <v>440</v>
      </c>
      <c r="K17" s="23" t="s">
        <v>8</v>
      </c>
      <c r="L17" s="299" t="s">
        <v>8</v>
      </c>
      <c r="M17" s="299" t="str">
        <f t="shared" si="7"/>
        <v>SI</v>
      </c>
      <c r="N17" s="716">
        <v>0.5</v>
      </c>
      <c r="O17" s="18">
        <v>40945</v>
      </c>
      <c r="P17" s="18">
        <v>41658</v>
      </c>
      <c r="Q17" s="19">
        <f t="shared" si="8"/>
        <v>2014</v>
      </c>
      <c r="R17" s="20">
        <f>IFERROR(INDEX(PARAMETROS!$B$53:$B$79,MATCH(Q17,PARAMETROS!$A$53:$A$79,0)),"")</f>
        <v>616000</v>
      </c>
      <c r="S17" s="339">
        <v>1003523382</v>
      </c>
      <c r="T17" s="21" t="s">
        <v>23</v>
      </c>
      <c r="U17" s="11" t="str">
        <f>IFERROR(IF(T17="","",IF(T17="COP","N/A",IF(OR(T17="USD",T17="US"),1,IF(T17="EUR",VLOOKUP(P17,'SH EURO'!$A$6:$B$6338,2,FALSE),"INGRESAR TASA")))),"")</f>
        <v>N/A</v>
      </c>
      <c r="V17" s="596" t="str">
        <f t="shared" si="3"/>
        <v>N/A</v>
      </c>
      <c r="W17" s="22">
        <f>IFERROR(IF(T17="","",IF(T17="COP",1,IF(U17&lt;&gt;"N/A",VLOOKUP(P17,'SH TRM'!$A$9:$B$8912,2,FALSE),"REVISAR"))),"")</f>
        <v>1</v>
      </c>
      <c r="X17" s="600">
        <f t="shared" si="4"/>
        <v>1003523382</v>
      </c>
      <c r="Y17" s="11">
        <f t="shared" si="5"/>
        <v>1629.0963993506493</v>
      </c>
      <c r="Z17" s="11">
        <f t="shared" si="0"/>
        <v>814.54819967532467</v>
      </c>
      <c r="AA17" s="879"/>
      <c r="AB17" s="879"/>
      <c r="AC17" s="446" t="str">
        <f t="shared" si="1"/>
        <v>CUMPLE</v>
      </c>
      <c r="AD17" s="452">
        <v>141</v>
      </c>
      <c r="AE17" s="873" t="s">
        <v>8</v>
      </c>
      <c r="AF17" s="873"/>
      <c r="AG17" s="873"/>
      <c r="AH17" s="873" t="s">
        <v>8</v>
      </c>
      <c r="AI17" s="873"/>
      <c r="AJ17" s="873"/>
      <c r="AK17" s="873" t="s">
        <v>8</v>
      </c>
      <c r="AL17" s="873"/>
      <c r="AM17" s="873"/>
      <c r="AN17" s="299" t="str">
        <f t="shared" si="6"/>
        <v>SI</v>
      </c>
      <c r="AO17" s="869"/>
      <c r="AP17" s="333"/>
      <c r="AQ17" s="307"/>
      <c r="AW17" s="287"/>
    </row>
    <row r="18" spans="1:49" s="279" customFormat="1" ht="78.75" x14ac:dyDescent="0.25">
      <c r="A18" s="876"/>
      <c r="B18" s="12" t="s">
        <v>60</v>
      </c>
      <c r="C18" s="156">
        <v>69</v>
      </c>
      <c r="D18" s="13" t="str">
        <f>IFERROR(INDEX(DESEMPATE!$D$3:$D$124,MATCH('EXP GEN.'!B18,DESEMPATE!$C$3:$C$124,0)),"")</f>
        <v>COMPAÑÍA DE PROYECTOS TÉCNICOS CPT S.A.</v>
      </c>
      <c r="E18" s="306" t="str">
        <f>IFERROR(IF(D18="","",IF(VLOOKUP(D18,DESEMPATE!D$3:$E$124,2,FALSE)=1,"N/A",IF(VLOOKUP(D18,DESEMPATE!D$3:$E$124,2,FALSE)&gt;=0.51,"SI","NO"))),"")</f>
        <v>N/A</v>
      </c>
      <c r="F18" s="381" t="s">
        <v>8</v>
      </c>
      <c r="G18" s="23" t="s">
        <v>443</v>
      </c>
      <c r="H18" s="291" t="s">
        <v>432</v>
      </c>
      <c r="I18" s="23" t="s">
        <v>447</v>
      </c>
      <c r="J18" s="296" t="s">
        <v>441</v>
      </c>
      <c r="K18" s="164" t="s">
        <v>8</v>
      </c>
      <c r="L18" s="299" t="s">
        <v>8</v>
      </c>
      <c r="M18" s="299" t="str">
        <f t="shared" si="7"/>
        <v>SI</v>
      </c>
      <c r="N18" s="716">
        <v>1</v>
      </c>
      <c r="O18" s="18">
        <v>40940</v>
      </c>
      <c r="P18" s="18">
        <v>41387</v>
      </c>
      <c r="Q18" s="19">
        <f t="shared" si="8"/>
        <v>2013</v>
      </c>
      <c r="R18" s="20">
        <f>IFERROR(INDEX(PARAMETROS!$B$53:$B$79,MATCH(Q18,PARAMETROS!$A$53:$A$79,0)),"")</f>
        <v>589500</v>
      </c>
      <c r="S18" s="339">
        <v>278774923.81</v>
      </c>
      <c r="T18" s="21" t="s">
        <v>23</v>
      </c>
      <c r="U18" s="11" t="str">
        <f>IFERROR(IF(T18="","",IF(T18="COP","N/A",IF(OR(T18="USD",T18="US"),1,IF(T18="EUR",VLOOKUP(P18,'SH EURO'!$A$6:$B$6338,2,FALSE),"INGRESAR TASA")))),"")</f>
        <v>N/A</v>
      </c>
      <c r="V18" s="596" t="str">
        <f t="shared" si="3"/>
        <v>N/A</v>
      </c>
      <c r="W18" s="22">
        <f>IFERROR(IF(T18="","",IF(T18="COP",1,IF(U18&lt;&gt;"N/A",VLOOKUP(P18,'SH TRM'!$A$9:$B$8912,2,FALSE),"REVISAR"))),"")</f>
        <v>1</v>
      </c>
      <c r="X18" s="600">
        <f t="shared" si="4"/>
        <v>278774923.81</v>
      </c>
      <c r="Y18" s="11">
        <f t="shared" si="5"/>
        <v>472.90063411365566</v>
      </c>
      <c r="Z18" s="11">
        <f t="shared" si="0"/>
        <v>472.90063411365566</v>
      </c>
      <c r="AA18" s="879"/>
      <c r="AB18" s="879"/>
      <c r="AC18" s="446" t="str">
        <f t="shared" si="1"/>
        <v>CUMPLE</v>
      </c>
      <c r="AD18" s="452">
        <v>145</v>
      </c>
      <c r="AE18" s="873" t="s">
        <v>8</v>
      </c>
      <c r="AF18" s="873"/>
      <c r="AG18" s="873"/>
      <c r="AH18" s="873" t="s">
        <v>8</v>
      </c>
      <c r="AI18" s="873"/>
      <c r="AJ18" s="873"/>
      <c r="AK18" s="873" t="s">
        <v>8</v>
      </c>
      <c r="AL18" s="873"/>
      <c r="AM18" s="873"/>
      <c r="AN18" s="299" t="str">
        <f t="shared" si="6"/>
        <v>SI</v>
      </c>
      <c r="AO18" s="869"/>
      <c r="AP18" s="333"/>
      <c r="AQ18" s="307"/>
      <c r="AW18" s="287"/>
    </row>
    <row r="19" spans="1:49" s="279" customFormat="1" ht="30.75" customHeight="1" x14ac:dyDescent="0.25">
      <c r="A19" s="876"/>
      <c r="B19" s="12"/>
      <c r="C19" s="156"/>
      <c r="D19" s="13" t="str">
        <f>IFERROR(INDEX(DESEMPATE!$D$3:$D$124,MATCH('EXP GEN.'!B19,DESEMPATE!$C$3:$C$124,0)),"")</f>
        <v/>
      </c>
      <c r="E19" s="306" t="str">
        <f>IFERROR(IF(D19="","",IF(VLOOKUP(D19,DESEMPATE!D$3:$E$124,2,FALSE)=1,"N/A",IF(VLOOKUP(D19,DESEMPATE!D$3:$E$124,2,FALSE)&gt;=0.51,"SI","NO"))),"")</f>
        <v/>
      </c>
      <c r="F19" s="381"/>
      <c r="G19" s="23"/>
      <c r="H19" s="291"/>
      <c r="I19" s="23"/>
      <c r="J19" s="292"/>
      <c r="K19" s="23"/>
      <c r="L19" s="16"/>
      <c r="M19" s="16" t="str">
        <f t="shared" si="7"/>
        <v/>
      </c>
      <c r="N19" s="716"/>
      <c r="O19" s="18"/>
      <c r="P19" s="18"/>
      <c r="Q19" s="19" t="str">
        <f t="shared" si="8"/>
        <v/>
      </c>
      <c r="R19" s="20" t="str">
        <f>IFERROR(INDEX(PARAMETROS!$B$53:$B$79,MATCH(Q19,PARAMETROS!$A$53:$A$79,0)),"")</f>
        <v/>
      </c>
      <c r="S19" s="339"/>
      <c r="T19" s="21"/>
      <c r="U19" s="11" t="str">
        <f>IFERROR(IF(T19="","",IF(T19="COP","N/A",IF(OR(T19="USD",T19="US"),1,IF(T19="EUR",VLOOKUP(P19,'SH EURO'!$A$6:$B$6338,2,FALSE),"INGRESAR TASA")))),"")</f>
        <v/>
      </c>
      <c r="V19" s="596" t="str">
        <f t="shared" si="3"/>
        <v/>
      </c>
      <c r="W19" s="22" t="str">
        <f>IFERROR(IF(T19="","",IF(T19="COP",1,IF(U19&lt;&gt;"N/A",VLOOKUP(P19,'SH TRM'!$A$9:$B$8912,2,FALSE),"REVISAR"))),"")</f>
        <v/>
      </c>
      <c r="X19" s="600" t="str">
        <f t="shared" si="4"/>
        <v/>
      </c>
      <c r="Y19" s="11" t="str">
        <f t="shared" si="5"/>
        <v/>
      </c>
      <c r="Z19" s="11" t="str">
        <f t="shared" si="0"/>
        <v/>
      </c>
      <c r="AA19" s="879"/>
      <c r="AB19" s="879"/>
      <c r="AC19" s="446" t="str">
        <f t="shared" si="1"/>
        <v/>
      </c>
      <c r="AD19" s="450"/>
      <c r="AE19" s="873"/>
      <c r="AF19" s="873"/>
      <c r="AG19" s="873"/>
      <c r="AH19" s="873"/>
      <c r="AI19" s="873"/>
      <c r="AJ19" s="873"/>
      <c r="AK19" s="873"/>
      <c r="AL19" s="873"/>
      <c r="AM19" s="873"/>
      <c r="AN19" s="16" t="str">
        <f t="shared" si="6"/>
        <v/>
      </c>
      <c r="AO19" s="869"/>
      <c r="AP19" s="304"/>
      <c r="AQ19" s="307"/>
      <c r="AW19" s="287"/>
    </row>
    <row r="20" spans="1:49" s="279" customFormat="1" ht="30.75" customHeight="1" thickBot="1" x14ac:dyDescent="0.3">
      <c r="A20" s="877"/>
      <c r="B20" s="48"/>
      <c r="C20" s="157"/>
      <c r="D20" s="64" t="str">
        <f>IFERROR(INDEX(DESEMPATE!$D$3:$D$124,MATCH('EXP GEN.'!B20,DESEMPATE!$C$3:$C$124,0)),"")</f>
        <v/>
      </c>
      <c r="E20" s="398" t="str">
        <f>IFERROR(IF(D20="","",IF(VLOOKUP(D20,DESEMPATE!D$3:$E$124,2,FALSE)=1,"N/A",IF(VLOOKUP(D20,DESEMPATE!D$3:$E$124,2,FALSE)&gt;=0.51,"SI","NO"))),"")</f>
        <v/>
      </c>
      <c r="F20" s="382"/>
      <c r="G20" s="159"/>
      <c r="H20" s="298"/>
      <c r="I20" s="159"/>
      <c r="J20" s="294"/>
      <c r="K20" s="159"/>
      <c r="L20" s="51"/>
      <c r="M20" s="51" t="str">
        <f t="shared" si="7"/>
        <v/>
      </c>
      <c r="N20" s="733"/>
      <c r="O20" s="494"/>
      <c r="P20" s="494"/>
      <c r="Q20" s="53" t="str">
        <f t="shared" si="8"/>
        <v/>
      </c>
      <c r="R20" s="54" t="str">
        <f>IFERROR(INDEX(PARAMETROS!$B$53:$B$79,MATCH(Q20,PARAMETROS!$A$53:$A$79,0)),"")</f>
        <v/>
      </c>
      <c r="S20" s="495"/>
      <c r="T20" s="55"/>
      <c r="U20" s="57" t="str">
        <f>IFERROR(IF(T20="","",IF(T20="COP","N/A",IF(OR(T20="USD",T20="US"),1,IF(T20="EUR",VLOOKUP(P20,'SH EURO'!$A$6:$B$6338,2,FALSE),"INGRESAR TASA")))),"")</f>
        <v/>
      </c>
      <c r="V20" s="597" t="str">
        <f t="shared" si="3"/>
        <v/>
      </c>
      <c r="W20" s="56" t="str">
        <f>IFERROR(IF(T20="","",IF(T20="COP",1,IF(U20&lt;&gt;"N/A",VLOOKUP(P20,'SH TRM'!$A$9:$B$8912,2,FALSE),"REVISAR"))),"")</f>
        <v/>
      </c>
      <c r="X20" s="601" t="str">
        <f t="shared" si="4"/>
        <v/>
      </c>
      <c r="Y20" s="57" t="str">
        <f t="shared" si="5"/>
        <v/>
      </c>
      <c r="Z20" s="57" t="str">
        <f t="shared" si="0"/>
        <v/>
      </c>
      <c r="AA20" s="880"/>
      <c r="AB20" s="880"/>
      <c r="AC20" s="455" t="str">
        <f t="shared" si="1"/>
        <v/>
      </c>
      <c r="AD20" s="449"/>
      <c r="AE20" s="874"/>
      <c r="AF20" s="874"/>
      <c r="AG20" s="874"/>
      <c r="AH20" s="874"/>
      <c r="AI20" s="874"/>
      <c r="AJ20" s="874"/>
      <c r="AK20" s="874"/>
      <c r="AL20" s="874"/>
      <c r="AM20" s="874"/>
      <c r="AN20" s="51" t="str">
        <f t="shared" si="6"/>
        <v/>
      </c>
      <c r="AO20" s="870"/>
      <c r="AP20" s="303"/>
      <c r="AQ20" s="307"/>
      <c r="AW20" s="287"/>
    </row>
    <row r="21" spans="1:49" s="279" customFormat="1" ht="57" x14ac:dyDescent="0.25">
      <c r="A21" s="875" t="s">
        <v>166</v>
      </c>
      <c r="B21" s="35" t="s">
        <v>61</v>
      </c>
      <c r="C21" s="155">
        <v>67</v>
      </c>
      <c r="D21" s="36" t="str">
        <f>IFERROR(INDEX(DESEMPATE!$D$3:$D$124,MATCH('EXP GEN.'!B21,DESEMPATE!$C$3:$C$124,0)),"")</f>
        <v>NOBERTO BAYONA ESPITIA</v>
      </c>
      <c r="E21" s="400" t="str">
        <f>IFERROR(IF(D21="","",IF(VLOOKUP(D21,DESEMPATE!D$3:$E$124,2,FALSE)=1,"N/A",IF(VLOOKUP(D21,DESEMPATE!D$3:$E$124,2,FALSE)&gt;=0.51,"SI","NO"))),"")</f>
        <v>N/A</v>
      </c>
      <c r="F21" s="380" t="s">
        <v>8</v>
      </c>
      <c r="G21" s="23" t="s">
        <v>468</v>
      </c>
      <c r="H21" s="291" t="s">
        <v>432</v>
      </c>
      <c r="I21" s="47">
        <v>2121694</v>
      </c>
      <c r="J21" s="293" t="s">
        <v>464</v>
      </c>
      <c r="K21" s="47" t="s">
        <v>8</v>
      </c>
      <c r="L21" s="300" t="s">
        <v>8</v>
      </c>
      <c r="M21" s="300" t="s">
        <v>8</v>
      </c>
      <c r="N21" s="731">
        <v>1</v>
      </c>
      <c r="O21" s="491">
        <v>41093</v>
      </c>
      <c r="P21" s="491">
        <v>41277</v>
      </c>
      <c r="Q21" s="61">
        <f t="shared" si="8"/>
        <v>2013</v>
      </c>
      <c r="R21" s="32">
        <f>IFERROR(INDEX(PARAMETROS!$B$53:$B$79,MATCH(Q21,PARAMETROS!$A$53:$A$79,0)),"")</f>
        <v>589500</v>
      </c>
      <c r="S21" s="492">
        <v>286851572</v>
      </c>
      <c r="T21" s="33" t="s">
        <v>23</v>
      </c>
      <c r="U21" s="493" t="str">
        <f>IFERROR(IF(T21="","",IF(T21="COP","N/A",IF(OR(T21="USD",T21="US"),1,IF(T21="EUR",VLOOKUP(P21,'SH EURO'!$A$6:$B$6338,2,FALSE),"INGRESAR TASA")))),"")</f>
        <v>N/A</v>
      </c>
      <c r="V21" s="598" t="str">
        <f t="shared" si="3"/>
        <v>N/A</v>
      </c>
      <c r="W21" s="34">
        <f>IFERROR(IF(T21="","",IF(T21="COP",1,IF(U21&lt;&gt;"N/A",VLOOKUP(P21,'SH TRM'!$A$9:$B$8912,2,FALSE),"REVISAR"))),"")</f>
        <v>1</v>
      </c>
      <c r="X21" s="602">
        <f t="shared" si="4"/>
        <v>286851572</v>
      </c>
      <c r="Y21" s="493">
        <f t="shared" si="5"/>
        <v>486.60147921967769</v>
      </c>
      <c r="Z21" s="493">
        <f t="shared" si="0"/>
        <v>486.60147921967769</v>
      </c>
      <c r="AA21" s="878" t="str">
        <f>IFERROR(IF(COUNTIF(Z21:Z26,"")=6,"",IF(SUM(Z21:Z26)&gt;=CM008M1,"CUMPLE","NO CUMPLE")),"")</f>
        <v>CUMPLE</v>
      </c>
      <c r="AB21" s="878" t="str">
        <f>IFERROR(IF(COUNTIF(Z21:Z26,"")=6,"",IF(COUNTIF(E21:E26,"N/A")&gt;0,IF(SUMIF(E21:E26,"N/A",Z21:Z26)&gt;=CM008LM1,"CUMPLE","NO CUMPLE"),IF(SUMIF(E21:E26,"SI",Z21:Z26)&gt;=CM008LM1,"CUMPLE","NO CUMPLE"))),"")</f>
        <v>CUMPLE</v>
      </c>
      <c r="AC21" s="490" t="str">
        <f t="shared" si="1"/>
        <v>CUMPLE</v>
      </c>
      <c r="AD21" s="451">
        <v>4</v>
      </c>
      <c r="AE21" s="881" t="s">
        <v>8</v>
      </c>
      <c r="AF21" s="881"/>
      <c r="AG21" s="881"/>
      <c r="AH21" s="881" t="s">
        <v>8</v>
      </c>
      <c r="AI21" s="881"/>
      <c r="AJ21" s="881"/>
      <c r="AK21" s="881" t="s">
        <v>8</v>
      </c>
      <c r="AL21" s="881"/>
      <c r="AM21" s="881"/>
      <c r="AN21" s="300" t="str">
        <f t="shared" si="6"/>
        <v>SI</v>
      </c>
      <c r="AO21" s="868" t="s">
        <v>333</v>
      </c>
      <c r="AP21" s="334"/>
      <c r="AQ21" s="307"/>
      <c r="AR21" s="329"/>
      <c r="AW21" s="287"/>
    </row>
    <row r="22" spans="1:49" s="279" customFormat="1" ht="128.25" x14ac:dyDescent="0.25">
      <c r="A22" s="876"/>
      <c r="B22" s="12" t="s">
        <v>61</v>
      </c>
      <c r="C22" s="156">
        <v>71</v>
      </c>
      <c r="D22" s="13" t="str">
        <f>IFERROR(INDEX(DESEMPATE!$D$3:$D$124,MATCH('EXP GEN.'!B22,DESEMPATE!$C$3:$C$124,0)),"")</f>
        <v>NOBERTO BAYONA ESPITIA</v>
      </c>
      <c r="E22" s="306" t="str">
        <f>IFERROR(IF(D22="","",IF(VLOOKUP(D22,DESEMPATE!D$3:$E$124,2,FALSE)=1,"N/A",IF(VLOOKUP(D22,DESEMPATE!D$3:$E$124,2,FALSE)&gt;=0.51,"SI","NO"))),"")</f>
        <v>N/A</v>
      </c>
      <c r="F22" s="381" t="s">
        <v>8</v>
      </c>
      <c r="G22" s="23" t="s">
        <v>442</v>
      </c>
      <c r="H22" s="291" t="s">
        <v>432</v>
      </c>
      <c r="I22" s="23" t="s">
        <v>469</v>
      </c>
      <c r="J22" s="292" t="s">
        <v>465</v>
      </c>
      <c r="K22" s="23" t="s">
        <v>8</v>
      </c>
      <c r="L22" s="299" t="s">
        <v>8</v>
      </c>
      <c r="M22" s="299" t="s">
        <v>8</v>
      </c>
      <c r="N22" s="716">
        <v>0.7</v>
      </c>
      <c r="O22" s="18">
        <v>40140</v>
      </c>
      <c r="P22" s="18">
        <v>40550</v>
      </c>
      <c r="Q22" s="19">
        <f t="shared" si="8"/>
        <v>2011</v>
      </c>
      <c r="R22" s="20">
        <f>IFERROR(INDEX(PARAMETROS!$B$53:$B$79,MATCH(Q22,PARAMETROS!$A$53:$A$79,0)),"")</f>
        <v>535600</v>
      </c>
      <c r="S22" s="339">
        <v>920904237</v>
      </c>
      <c r="T22" s="21" t="s">
        <v>23</v>
      </c>
      <c r="U22" s="11" t="str">
        <f>IFERROR(IF(T22="","",IF(T22="COP","N/A",IF(OR(T22="USD",T22="US"),1,IF(T22="EUR",VLOOKUP(P22,'SH EURO'!$A$6:$B$6338,2,FALSE),"INGRESAR TASA")))),"")</f>
        <v>N/A</v>
      </c>
      <c r="V22" s="596" t="str">
        <f t="shared" si="3"/>
        <v>N/A</v>
      </c>
      <c r="W22" s="22">
        <f>IFERROR(IF(T22="","",IF(T22="COP",1,IF(U22&lt;&gt;"N/A",VLOOKUP(P22,'SH TRM'!$A$9:$B$8912,2,FALSE),"REVISAR"))),"")</f>
        <v>1</v>
      </c>
      <c r="X22" s="600">
        <f t="shared" si="4"/>
        <v>920904237</v>
      </c>
      <c r="Y22" s="11">
        <f t="shared" si="5"/>
        <v>1719.3880451829723</v>
      </c>
      <c r="Z22" s="11">
        <f t="shared" si="0"/>
        <v>1203.5716316280805</v>
      </c>
      <c r="AA22" s="879"/>
      <c r="AB22" s="879"/>
      <c r="AC22" s="446" t="str">
        <f t="shared" si="1"/>
        <v>CUMPLE</v>
      </c>
      <c r="AD22" s="452">
        <v>7</v>
      </c>
      <c r="AE22" s="882" t="s">
        <v>8</v>
      </c>
      <c r="AF22" s="882"/>
      <c r="AG22" s="882"/>
      <c r="AH22" s="882" t="s">
        <v>8</v>
      </c>
      <c r="AI22" s="882"/>
      <c r="AJ22" s="882"/>
      <c r="AK22" s="873" t="s">
        <v>8</v>
      </c>
      <c r="AL22" s="873"/>
      <c r="AM22" s="873"/>
      <c r="AN22" s="299" t="str">
        <f t="shared" si="6"/>
        <v>SI</v>
      </c>
      <c r="AO22" s="869"/>
      <c r="AP22" s="333"/>
      <c r="AQ22" s="307"/>
      <c r="AR22" s="329"/>
      <c r="AW22" s="287"/>
    </row>
    <row r="23" spans="1:49" s="279" customFormat="1" ht="42.75" x14ac:dyDescent="0.25">
      <c r="A23" s="876"/>
      <c r="B23" s="12" t="s">
        <v>61</v>
      </c>
      <c r="C23" s="156">
        <v>75</v>
      </c>
      <c r="D23" s="13" t="str">
        <f>IFERROR(INDEX(DESEMPATE!$D$3:$D$124,MATCH('EXP GEN.'!B23,DESEMPATE!$C$3:$C$124,0)),"")</f>
        <v>NOBERTO BAYONA ESPITIA</v>
      </c>
      <c r="E23" s="306" t="str">
        <f>IFERROR(IF(D23="","",IF(VLOOKUP(D23,DESEMPATE!D$3:$E$124,2,FALSE)=1,"N/A",IF(VLOOKUP(D23,DESEMPATE!D$3:$E$124,2,FALSE)&gt;=0.51,"SI","NO"))),"")</f>
        <v>N/A</v>
      </c>
      <c r="F23" s="381" t="s">
        <v>8</v>
      </c>
      <c r="G23" s="23" t="s">
        <v>430</v>
      </c>
      <c r="H23" s="291" t="s">
        <v>432</v>
      </c>
      <c r="I23" s="23" t="s">
        <v>470</v>
      </c>
      <c r="J23" s="292" t="s">
        <v>466</v>
      </c>
      <c r="K23" s="23" t="s">
        <v>8</v>
      </c>
      <c r="L23" s="299" t="s">
        <v>8</v>
      </c>
      <c r="M23" s="299" t="s">
        <v>8</v>
      </c>
      <c r="N23" s="716">
        <v>0.67</v>
      </c>
      <c r="O23" s="18">
        <v>39092</v>
      </c>
      <c r="P23" s="18">
        <v>39669</v>
      </c>
      <c r="Q23" s="19">
        <f t="shared" si="8"/>
        <v>2008</v>
      </c>
      <c r="R23" s="20">
        <f>IFERROR(INDEX(PARAMETROS!$B$53:$B$79,MATCH(Q23,PARAMETROS!$A$53:$A$79,0)),"")</f>
        <v>461500</v>
      </c>
      <c r="S23" s="339">
        <v>646980719.19000006</v>
      </c>
      <c r="T23" s="21" t="s">
        <v>23</v>
      </c>
      <c r="U23" s="11" t="str">
        <f>IFERROR(IF(T23="","",IF(T23="COP","N/A",IF(OR(T23="USD",T23="US"),1,IF(T23="EUR",VLOOKUP(P23,'SH EURO'!$A$6:$B$6338,2,FALSE),"INGRESAR TASA")))),"")</f>
        <v>N/A</v>
      </c>
      <c r="V23" s="596" t="str">
        <f t="shared" si="3"/>
        <v>N/A</v>
      </c>
      <c r="W23" s="22">
        <f>IFERROR(IF(T23="","",IF(T23="COP",1,IF(U23&lt;&gt;"N/A",VLOOKUP(P23,'SH TRM'!$A$9:$B$8912,2,FALSE),"REVISAR"))),"")</f>
        <v>1</v>
      </c>
      <c r="X23" s="600">
        <f t="shared" si="4"/>
        <v>646980719.19000006</v>
      </c>
      <c r="Y23" s="11">
        <f t="shared" si="5"/>
        <v>1401.9083839436621</v>
      </c>
      <c r="Z23" s="11">
        <f t="shared" si="0"/>
        <v>939.27861724225363</v>
      </c>
      <c r="AA23" s="879"/>
      <c r="AB23" s="879"/>
      <c r="AC23" s="446" t="str">
        <f t="shared" si="1"/>
        <v>CUMPLE</v>
      </c>
      <c r="AD23" s="452">
        <v>12</v>
      </c>
      <c r="AE23" s="873" t="s">
        <v>8</v>
      </c>
      <c r="AF23" s="873"/>
      <c r="AG23" s="873"/>
      <c r="AH23" s="873" t="s">
        <v>8</v>
      </c>
      <c r="AI23" s="873"/>
      <c r="AJ23" s="873"/>
      <c r="AK23" s="873" t="s">
        <v>8</v>
      </c>
      <c r="AL23" s="873"/>
      <c r="AM23" s="873"/>
      <c r="AN23" s="299" t="str">
        <f t="shared" si="6"/>
        <v>SI</v>
      </c>
      <c r="AO23" s="869"/>
      <c r="AP23" s="333"/>
      <c r="AQ23" s="307"/>
      <c r="AR23" s="329"/>
      <c r="AW23" s="287"/>
    </row>
    <row r="24" spans="1:49" s="279" customFormat="1" ht="85.5" x14ac:dyDescent="0.25">
      <c r="A24" s="876"/>
      <c r="B24" s="12" t="s">
        <v>61</v>
      </c>
      <c r="C24" s="156">
        <v>77</v>
      </c>
      <c r="D24" s="13" t="str">
        <f>IFERROR(INDEX(DESEMPATE!$D$3:$D$124,MATCH('EXP GEN.'!B24,DESEMPATE!$C$3:$C$124,0)),"")</f>
        <v>NOBERTO BAYONA ESPITIA</v>
      </c>
      <c r="E24" s="306" t="str">
        <f>IFERROR(IF(D24="","",IF(VLOOKUP(D24,DESEMPATE!D$3:$E$124,2,FALSE)=1,"N/A",IF(VLOOKUP(D24,DESEMPATE!D$3:$E$124,2,FALSE)&gt;=0.51,"SI","NO"))),"")</f>
        <v>N/A</v>
      </c>
      <c r="F24" s="381" t="s">
        <v>8</v>
      </c>
      <c r="G24" s="23" t="s">
        <v>442</v>
      </c>
      <c r="H24" s="291" t="s">
        <v>432</v>
      </c>
      <c r="I24" s="23" t="s">
        <v>471</v>
      </c>
      <c r="J24" s="292" t="s">
        <v>467</v>
      </c>
      <c r="K24" s="23" t="s">
        <v>8</v>
      </c>
      <c r="L24" s="299" t="s">
        <v>8</v>
      </c>
      <c r="M24" s="299" t="s">
        <v>8</v>
      </c>
      <c r="N24" s="716">
        <v>0.5</v>
      </c>
      <c r="O24" s="18">
        <v>38761</v>
      </c>
      <c r="P24" s="18">
        <v>39097</v>
      </c>
      <c r="Q24" s="19">
        <f t="shared" si="8"/>
        <v>2007</v>
      </c>
      <c r="R24" s="20">
        <f>IFERROR(INDEX(PARAMETROS!$B$53:$B$79,MATCH(Q24,PARAMETROS!$A$53:$A$79,0)),"")</f>
        <v>433700</v>
      </c>
      <c r="S24" s="339">
        <v>171209777</v>
      </c>
      <c r="T24" s="21" t="s">
        <v>23</v>
      </c>
      <c r="U24" s="11" t="str">
        <f>IFERROR(IF(T24="","",IF(T24="COP","N/A",IF(OR(T24="USD",T24="US"),1,IF(T24="EUR",VLOOKUP(P24,'SH EURO'!$A$6:$B$6338,2,FALSE),"INGRESAR TASA")))),"")</f>
        <v>N/A</v>
      </c>
      <c r="V24" s="596" t="str">
        <f t="shared" si="3"/>
        <v>N/A</v>
      </c>
      <c r="W24" s="22">
        <f>IFERROR(IF(T24="","",IF(T24="COP",1,IF(U24&lt;&gt;"N/A",VLOOKUP(P24,'SH TRM'!$A$9:$B$8912,2,FALSE),"REVISAR"))),"")</f>
        <v>1</v>
      </c>
      <c r="X24" s="600">
        <f t="shared" si="4"/>
        <v>171209777</v>
      </c>
      <c r="Y24" s="11">
        <f t="shared" si="5"/>
        <v>394.76545307816463</v>
      </c>
      <c r="Z24" s="11">
        <f t="shared" si="0"/>
        <v>197.38272653908231</v>
      </c>
      <c r="AA24" s="879"/>
      <c r="AB24" s="879"/>
      <c r="AC24" s="446" t="str">
        <f t="shared" si="1"/>
        <v>CUMPLE</v>
      </c>
      <c r="AD24" s="452">
        <v>15</v>
      </c>
      <c r="AE24" s="873" t="s">
        <v>8</v>
      </c>
      <c r="AF24" s="873"/>
      <c r="AG24" s="873"/>
      <c r="AH24" s="873" t="s">
        <v>8</v>
      </c>
      <c r="AI24" s="873"/>
      <c r="AJ24" s="873"/>
      <c r="AK24" s="873" t="s">
        <v>8</v>
      </c>
      <c r="AL24" s="873"/>
      <c r="AM24" s="873"/>
      <c r="AN24" s="299" t="str">
        <f t="shared" si="6"/>
        <v>SI</v>
      </c>
      <c r="AO24" s="869"/>
      <c r="AP24" s="304"/>
      <c r="AQ24" s="307"/>
      <c r="AW24" s="287"/>
    </row>
    <row r="25" spans="1:49" s="279" customFormat="1" ht="30.75" customHeight="1" x14ac:dyDescent="0.25">
      <c r="A25" s="876"/>
      <c r="B25" s="12"/>
      <c r="C25" s="156"/>
      <c r="D25" s="13" t="str">
        <f>IFERROR(INDEX(DESEMPATE!$D$3:$D$124,MATCH('EXP GEN.'!B25,DESEMPATE!$C$3:$C$124,0)),"")</f>
        <v/>
      </c>
      <c r="E25" s="306" t="str">
        <f>IFERROR(IF(D25="","",IF(VLOOKUP(D25,DESEMPATE!D$3:$E$124,2,FALSE)=1,"N/A",IF(VLOOKUP(D25,DESEMPATE!D$3:$E$124,2,FALSE)&gt;=0.51,"SI","NO"))),"")</f>
        <v/>
      </c>
      <c r="F25" s="381"/>
      <c r="G25" s="23"/>
      <c r="H25" s="291"/>
      <c r="I25" s="23"/>
      <c r="J25" s="292"/>
      <c r="K25" s="23"/>
      <c r="L25" s="16"/>
      <c r="M25" s="16" t="str">
        <f t="shared" si="7"/>
        <v/>
      </c>
      <c r="N25" s="716"/>
      <c r="O25" s="18"/>
      <c r="P25" s="18"/>
      <c r="Q25" s="19" t="str">
        <f t="shared" si="8"/>
        <v/>
      </c>
      <c r="R25" s="20" t="str">
        <f>IFERROR(INDEX(PARAMETROS!$B$53:$B$79,MATCH(Q25,PARAMETROS!$A$53:$A$79,0)),"")</f>
        <v/>
      </c>
      <c r="S25" s="339"/>
      <c r="T25" s="21"/>
      <c r="U25" s="11" t="str">
        <f>IFERROR(IF(T25="","",IF(T25="COP","N/A",IF(OR(T25="USD",T25="US"),1,IF(T25="EUR",VLOOKUP(P25,'SH EURO'!$A$6:$B$6338,2,FALSE),"INGRESAR TASA")))),"")</f>
        <v/>
      </c>
      <c r="V25" s="596" t="str">
        <f t="shared" si="3"/>
        <v/>
      </c>
      <c r="W25" s="22" t="str">
        <f>IFERROR(IF(T25="","",IF(T25="COP",1,IF(U25&lt;&gt;"N/A",VLOOKUP(P25,'SH TRM'!$A$9:$B$8912,2,FALSE),"REVISAR"))),"")</f>
        <v/>
      </c>
      <c r="X25" s="600" t="str">
        <f t="shared" si="4"/>
        <v/>
      </c>
      <c r="Y25" s="11" t="str">
        <f t="shared" si="5"/>
        <v/>
      </c>
      <c r="Z25" s="11" t="str">
        <f t="shared" si="0"/>
        <v/>
      </c>
      <c r="AA25" s="879"/>
      <c r="AB25" s="879"/>
      <c r="AC25" s="446" t="str">
        <f t="shared" si="1"/>
        <v/>
      </c>
      <c r="AD25" s="450"/>
      <c r="AE25" s="873"/>
      <c r="AF25" s="873"/>
      <c r="AG25" s="873"/>
      <c r="AH25" s="873"/>
      <c r="AI25" s="873"/>
      <c r="AJ25" s="873"/>
      <c r="AK25" s="873"/>
      <c r="AL25" s="873"/>
      <c r="AM25" s="873"/>
      <c r="AN25" s="16" t="str">
        <f t="shared" si="6"/>
        <v/>
      </c>
      <c r="AO25" s="869"/>
      <c r="AP25" s="304"/>
      <c r="AQ25" s="307"/>
      <c r="AW25" s="287"/>
    </row>
    <row r="26" spans="1:49" s="279" customFormat="1" ht="30.75" customHeight="1" thickBot="1" x14ac:dyDescent="0.3">
      <c r="A26" s="877"/>
      <c r="B26" s="48"/>
      <c r="C26" s="157"/>
      <c r="D26" s="64" t="str">
        <f>IFERROR(INDEX(DESEMPATE!$D$3:$D$124,MATCH('EXP GEN.'!B26,DESEMPATE!$C$3:$C$124,0)),"")</f>
        <v/>
      </c>
      <c r="E26" s="398" t="str">
        <f>IFERROR(IF(D26="","",IF(VLOOKUP(D26,DESEMPATE!D$3:$E$124,2,FALSE)=1,"N/A",IF(VLOOKUP(D26,DESEMPATE!D$3:$E$124,2,FALSE)&gt;=0.51,"SI","NO"))),"")</f>
        <v/>
      </c>
      <c r="F26" s="382"/>
      <c r="G26" s="159"/>
      <c r="H26" s="298"/>
      <c r="I26" s="159"/>
      <c r="J26" s="294"/>
      <c r="K26" s="159"/>
      <c r="L26" s="51"/>
      <c r="M26" s="51" t="str">
        <f t="shared" si="7"/>
        <v/>
      </c>
      <c r="N26" s="733"/>
      <c r="O26" s="494"/>
      <c r="P26" s="494"/>
      <c r="Q26" s="53" t="str">
        <f t="shared" si="8"/>
        <v/>
      </c>
      <c r="R26" s="54" t="str">
        <f>IFERROR(INDEX(PARAMETROS!$B$53:$B$79,MATCH(Q26,PARAMETROS!$A$53:$A$79,0)),"")</f>
        <v/>
      </c>
      <c r="S26" s="495"/>
      <c r="T26" s="55"/>
      <c r="U26" s="57" t="str">
        <f>IFERROR(IF(T26="","",IF(T26="COP","N/A",IF(OR(T26="USD",T26="US"),1,IF(T26="EUR",VLOOKUP(P26,'SH EURO'!$A$6:$B$6338,2,FALSE),"INGRESAR TASA")))),"")</f>
        <v/>
      </c>
      <c r="V26" s="597" t="str">
        <f t="shared" si="3"/>
        <v/>
      </c>
      <c r="W26" s="56" t="str">
        <f>IFERROR(IF(T26="","",IF(T26="COP",1,IF(U26&lt;&gt;"N/A",VLOOKUP(P26,'SH TRM'!$A$9:$B$8912,2,FALSE),"REVISAR"))),"")</f>
        <v/>
      </c>
      <c r="X26" s="601" t="str">
        <f t="shared" si="4"/>
        <v/>
      </c>
      <c r="Y26" s="57" t="str">
        <f t="shared" si="5"/>
        <v/>
      </c>
      <c r="Z26" s="57" t="str">
        <f t="shared" si="0"/>
        <v/>
      </c>
      <c r="AA26" s="880"/>
      <c r="AB26" s="880"/>
      <c r="AC26" s="455" t="str">
        <f t="shared" si="1"/>
        <v/>
      </c>
      <c r="AD26" s="449"/>
      <c r="AE26" s="874"/>
      <c r="AF26" s="874"/>
      <c r="AG26" s="874"/>
      <c r="AH26" s="874"/>
      <c r="AI26" s="874"/>
      <c r="AJ26" s="874"/>
      <c r="AK26" s="874"/>
      <c r="AL26" s="874"/>
      <c r="AM26" s="874"/>
      <c r="AN26" s="51" t="str">
        <f t="shared" si="6"/>
        <v/>
      </c>
      <c r="AO26" s="870"/>
      <c r="AP26" s="303"/>
      <c r="AQ26" s="307"/>
      <c r="AW26" s="287"/>
    </row>
    <row r="27" spans="1:49" s="279" customFormat="1" ht="85.5" x14ac:dyDescent="0.25">
      <c r="A27" s="875" t="s">
        <v>167</v>
      </c>
      <c r="B27" s="709" t="s">
        <v>62</v>
      </c>
      <c r="C27" s="710">
        <v>128</v>
      </c>
      <c r="D27" s="36" t="str">
        <f>IFERROR(INDEX(DESEMPATE!$D$3:$D$124,MATCH('EXP GEN.'!B27,DESEMPATE!$C$3:$C$124,0)),"")</f>
        <v>CGR SAS</v>
      </c>
      <c r="E27" s="400" t="str">
        <f>IFERROR(IF(D27="","",IF(VLOOKUP(D27,DESEMPATE!D$3:$E$124,2,FALSE)=1,"N/A",IF(VLOOKUP(D27,DESEMPATE!D$3:$E$124,2,FALSE)&gt;=0.51,"SI","NO"))),"")</f>
        <v>N/A</v>
      </c>
      <c r="F27" s="380" t="s">
        <v>8</v>
      </c>
      <c r="G27" s="47" t="s">
        <v>429</v>
      </c>
      <c r="H27" s="290" t="s">
        <v>432</v>
      </c>
      <c r="I27" s="47" t="s">
        <v>485</v>
      </c>
      <c r="J27" s="293" t="s">
        <v>481</v>
      </c>
      <c r="K27" s="47" t="s">
        <v>8</v>
      </c>
      <c r="L27" s="300" t="s">
        <v>8</v>
      </c>
      <c r="M27" s="300" t="str">
        <f t="shared" si="7"/>
        <v>SI</v>
      </c>
      <c r="N27" s="731">
        <v>1</v>
      </c>
      <c r="O27" s="491">
        <v>41043</v>
      </c>
      <c r="P27" s="491">
        <v>41226</v>
      </c>
      <c r="Q27" s="61">
        <f t="shared" si="8"/>
        <v>2012</v>
      </c>
      <c r="R27" s="32">
        <f>IFERROR(INDEX(PARAMETROS!$B$53:$B$79,MATCH(Q27,PARAMETROS!$A$53:$A$79,0)),"")</f>
        <v>566700</v>
      </c>
      <c r="S27" s="492">
        <v>249978631</v>
      </c>
      <c r="T27" s="33" t="s">
        <v>23</v>
      </c>
      <c r="U27" s="493" t="str">
        <f>IFERROR(IF(T27="","",IF(T27="COP","N/A",IF(OR(T27="USD",T27="US"),1,IF(T27="EUR",VLOOKUP(P27,'SH EURO'!$A$6:$B$6338,2,FALSE),"INGRESAR TASA")))),"")</f>
        <v>N/A</v>
      </c>
      <c r="V27" s="598" t="str">
        <f t="shared" si="3"/>
        <v>N/A</v>
      </c>
      <c r="W27" s="34">
        <f>IFERROR(IF(T27="","",IF(T27="COP",1,IF(U27&lt;&gt;"N/A",VLOOKUP(P27,'SH TRM'!$A$9:$B$8912,2,FALSE),"REVISAR"))),"")</f>
        <v>1</v>
      </c>
      <c r="X27" s="602">
        <f t="shared" si="4"/>
        <v>249978631</v>
      </c>
      <c r="Y27" s="493">
        <f t="shared" si="5"/>
        <v>441.11281277571908</v>
      </c>
      <c r="Z27" s="493">
        <f t="shared" si="0"/>
        <v>441.11281277571908</v>
      </c>
      <c r="AA27" s="878" t="str">
        <f>IFERROR(IF(COUNTIF(Z27:Z32,"")=6,"",IF(SUM(Z27:Z32)&gt;=CM008M1,"CUMPLE","NO CUMPLE")),"")</f>
        <v>CUMPLE</v>
      </c>
      <c r="AB27" s="878" t="str">
        <f>IFERROR(IF(COUNTIF(Z27:Z32,"")=6,"",IF(COUNTIF(E27:E32,"N/A")&gt;0,IF(SUMIF(E27:E32,"N/A",Z27:Z32)&gt;=CM008LM1,"CUMPLE","NO CUMPLE"),IF(SUMIF(E27:E32,"SI",Z27:Z32)&gt;=CM008LM1,"CUMPLE","NO CUMPLE"))),"")</f>
        <v>CUMPLE</v>
      </c>
      <c r="AC27" s="490" t="str">
        <f t="shared" si="1"/>
        <v>CUMPLE</v>
      </c>
      <c r="AD27" s="451">
        <v>4</v>
      </c>
      <c r="AE27" s="881" t="s">
        <v>8</v>
      </c>
      <c r="AF27" s="881"/>
      <c r="AG27" s="881"/>
      <c r="AH27" s="881" t="s">
        <v>8</v>
      </c>
      <c r="AI27" s="881"/>
      <c r="AJ27" s="881"/>
      <c r="AK27" s="881" t="s">
        <v>8</v>
      </c>
      <c r="AL27" s="881"/>
      <c r="AM27" s="881"/>
      <c r="AN27" s="300" t="str">
        <f t="shared" si="6"/>
        <v>SI</v>
      </c>
      <c r="AO27" s="868" t="s">
        <v>333</v>
      </c>
      <c r="AP27" s="305"/>
      <c r="AQ27" s="307"/>
      <c r="AR27" s="329"/>
      <c r="AW27" s="287"/>
    </row>
    <row r="28" spans="1:49" s="279" customFormat="1" ht="85.5" x14ac:dyDescent="0.25">
      <c r="A28" s="876"/>
      <c r="B28" s="711" t="s">
        <v>62</v>
      </c>
      <c r="C28" s="712">
        <v>133</v>
      </c>
      <c r="D28" s="13" t="str">
        <f>IFERROR(INDEX(DESEMPATE!$D$3:$D$124,MATCH('EXP GEN.'!B28,DESEMPATE!$C$3:$C$124,0)),"")</f>
        <v>CGR SAS</v>
      </c>
      <c r="E28" s="306" t="str">
        <f>IFERROR(IF(D28="","",IF(VLOOKUP(D28,DESEMPATE!D$3:$E$124,2,FALSE)=1,"N/A",IF(VLOOKUP(D28,DESEMPATE!D$3:$E$124,2,FALSE)&gt;=0.51,"SI","NO"))),"")</f>
        <v>N/A</v>
      </c>
      <c r="F28" s="381" t="s">
        <v>8</v>
      </c>
      <c r="G28" s="23" t="s">
        <v>484</v>
      </c>
      <c r="H28" s="291" t="s">
        <v>432</v>
      </c>
      <c r="I28" s="23" t="s">
        <v>486</v>
      </c>
      <c r="J28" s="292" t="s">
        <v>482</v>
      </c>
      <c r="K28" s="23" t="s">
        <v>8</v>
      </c>
      <c r="L28" s="299" t="s">
        <v>8</v>
      </c>
      <c r="M28" s="299" t="str">
        <f t="shared" si="7"/>
        <v>SI</v>
      </c>
      <c r="N28" s="716">
        <v>1</v>
      </c>
      <c r="O28" s="18">
        <v>41282</v>
      </c>
      <c r="P28" s="18">
        <v>41463</v>
      </c>
      <c r="Q28" s="19">
        <f t="shared" si="8"/>
        <v>2013</v>
      </c>
      <c r="R28" s="20">
        <f>IFERROR(INDEX(PARAMETROS!$B$53:$B$79,MATCH(Q28,PARAMETROS!$A$53:$A$79,0)),"")</f>
        <v>589500</v>
      </c>
      <c r="S28" s="339">
        <v>323366976</v>
      </c>
      <c r="T28" s="21" t="s">
        <v>23</v>
      </c>
      <c r="U28" s="11" t="str">
        <f>IFERROR(IF(T28="","",IF(T28="COP","N/A",IF(OR(T28="USD",T28="US"),1,IF(T28="EUR",VLOOKUP(P28,'SH EURO'!$A$6:$B$6338,2,FALSE),"INGRESAR TASA")))),"")</f>
        <v>N/A</v>
      </c>
      <c r="V28" s="596" t="str">
        <f t="shared" si="3"/>
        <v>N/A</v>
      </c>
      <c r="W28" s="22">
        <f>IFERROR(IF(T28="","",IF(T28="COP",1,IF(U28&lt;&gt;"N/A",VLOOKUP(P28,'SH TRM'!$A$9:$B$8912,2,FALSE),"REVISAR"))),"")</f>
        <v>1</v>
      </c>
      <c r="X28" s="600">
        <f t="shared" si="4"/>
        <v>323366976</v>
      </c>
      <c r="Y28" s="11">
        <f t="shared" si="5"/>
        <v>548.54448854961834</v>
      </c>
      <c r="Z28" s="11">
        <f t="shared" si="0"/>
        <v>548.54448854961834</v>
      </c>
      <c r="AA28" s="879"/>
      <c r="AB28" s="879"/>
      <c r="AC28" s="446" t="str">
        <f t="shared" si="1"/>
        <v>CUMPLE</v>
      </c>
      <c r="AD28" s="452">
        <v>3</v>
      </c>
      <c r="AE28" s="873" t="s">
        <v>8</v>
      </c>
      <c r="AF28" s="873"/>
      <c r="AG28" s="873"/>
      <c r="AH28" s="873" t="s">
        <v>8</v>
      </c>
      <c r="AI28" s="873"/>
      <c r="AJ28" s="873"/>
      <c r="AK28" s="873" t="s">
        <v>8</v>
      </c>
      <c r="AL28" s="873"/>
      <c r="AM28" s="873"/>
      <c r="AN28" s="299" t="str">
        <f t="shared" si="6"/>
        <v>SI</v>
      </c>
      <c r="AO28" s="869"/>
      <c r="AP28" s="304"/>
      <c r="AQ28" s="307"/>
      <c r="AR28" s="329"/>
      <c r="AT28" s="287"/>
      <c r="AU28" s="287"/>
      <c r="AW28" s="310"/>
    </row>
    <row r="29" spans="1:49" s="279" customFormat="1" ht="47.25" x14ac:dyDescent="0.25">
      <c r="A29" s="876"/>
      <c r="B29" s="12" t="s">
        <v>62</v>
      </c>
      <c r="C29" s="156">
        <v>137</v>
      </c>
      <c r="D29" s="13" t="str">
        <f>IFERROR(INDEX(DESEMPATE!$D$3:$D$124,MATCH('EXP GEN.'!B29,DESEMPATE!$C$3:$C$124,0)),"")</f>
        <v>CGR SAS</v>
      </c>
      <c r="E29" s="306" t="str">
        <f>IFERROR(IF(D29="","",IF(VLOOKUP(D29,DESEMPATE!D$3:$E$124,2,FALSE)=1,"N/A",IF(VLOOKUP(D29,DESEMPATE!D$3:$E$124,2,FALSE)&gt;=0.51,"SI","NO"))),"")</f>
        <v>N/A</v>
      </c>
      <c r="F29" s="381" t="s">
        <v>8</v>
      </c>
      <c r="G29" s="164" t="s">
        <v>429</v>
      </c>
      <c r="H29" s="306" t="s">
        <v>432</v>
      </c>
      <c r="I29" s="164" t="s">
        <v>487</v>
      </c>
      <c r="J29" s="296" t="s">
        <v>483</v>
      </c>
      <c r="K29" s="164" t="s">
        <v>8</v>
      </c>
      <c r="L29" s="299" t="s">
        <v>8</v>
      </c>
      <c r="M29" s="299" t="str">
        <f t="shared" si="7"/>
        <v>SI</v>
      </c>
      <c r="N29" s="716">
        <v>1</v>
      </c>
      <c r="O29" s="18">
        <v>39035</v>
      </c>
      <c r="P29" s="18">
        <v>39728</v>
      </c>
      <c r="Q29" s="19">
        <f t="shared" si="8"/>
        <v>2008</v>
      </c>
      <c r="R29" s="20">
        <f>IFERROR(INDEX(PARAMETROS!$B$53:$B$79,MATCH(Q29,PARAMETROS!$A$53:$A$79,0)),"")</f>
        <v>461500</v>
      </c>
      <c r="S29" s="339">
        <v>615496754</v>
      </c>
      <c r="T29" s="21" t="s">
        <v>23</v>
      </c>
      <c r="U29" s="11" t="str">
        <f>IFERROR(IF(T29="","",IF(T29="COP","N/A",IF(OR(T29="USD",T29="US"),1,IF(T29="EUR",VLOOKUP(P29,'SH EURO'!$A$6:$B$6338,2,FALSE),"INGRESAR TASA")))),"")</f>
        <v>N/A</v>
      </c>
      <c r="V29" s="596" t="str">
        <f t="shared" si="3"/>
        <v>N/A</v>
      </c>
      <c r="W29" s="22">
        <f>IFERROR(IF(T29="","",IF(T29="COP",1,IF(U29&lt;&gt;"N/A",VLOOKUP(P29,'SH TRM'!$A$9:$B$8912,2,FALSE),"REVISAR"))),"")</f>
        <v>1</v>
      </c>
      <c r="X29" s="600">
        <f t="shared" si="4"/>
        <v>615496754</v>
      </c>
      <c r="Y29" s="11">
        <f t="shared" si="5"/>
        <v>1333.6874409534128</v>
      </c>
      <c r="Z29" s="11">
        <f t="shared" si="0"/>
        <v>1333.6874409534128</v>
      </c>
      <c r="AA29" s="879"/>
      <c r="AB29" s="879"/>
      <c r="AC29" s="446" t="str">
        <f t="shared" si="1"/>
        <v>CUMPLE</v>
      </c>
      <c r="AD29" s="452">
        <v>46</v>
      </c>
      <c r="AE29" s="873" t="s">
        <v>8</v>
      </c>
      <c r="AF29" s="873"/>
      <c r="AG29" s="873"/>
      <c r="AH29" s="873" t="s">
        <v>8</v>
      </c>
      <c r="AI29" s="873"/>
      <c r="AJ29" s="873"/>
      <c r="AK29" s="873" t="s">
        <v>8</v>
      </c>
      <c r="AL29" s="873"/>
      <c r="AM29" s="873"/>
      <c r="AN29" s="299" t="str">
        <f t="shared" si="6"/>
        <v>SI</v>
      </c>
      <c r="AO29" s="869"/>
      <c r="AP29" s="336"/>
      <c r="AQ29" s="307"/>
      <c r="AW29" s="287"/>
    </row>
    <row r="30" spans="1:49" ht="69.75" customHeight="1" x14ac:dyDescent="0.25">
      <c r="A30" s="876"/>
      <c r="B30" s="12" t="s">
        <v>62</v>
      </c>
      <c r="C30" s="156"/>
      <c r="D30" s="13" t="str">
        <f>IFERROR(INDEX(DESEMPATE!$D$3:$D$124,MATCH('EXP GEN.'!B30,DESEMPATE!$C$3:$C$124,0)),"")</f>
        <v>CGR SAS</v>
      </c>
      <c r="E30" s="306" t="str">
        <f>IFERROR(IF(D30="","",IF(VLOOKUP(D30,DESEMPATE!D$3:$E$124,2,FALSE)=1,"N/A",IF(VLOOKUP(D30,DESEMPATE!D$3:$E$124,2,FALSE)&gt;=0.51,"SI","NO"))),"")</f>
        <v>N/A</v>
      </c>
      <c r="F30" s="381" t="s">
        <v>8</v>
      </c>
      <c r="G30" s="23" t="s">
        <v>442</v>
      </c>
      <c r="H30" s="291" t="s">
        <v>432</v>
      </c>
      <c r="I30" s="23" t="s">
        <v>488</v>
      </c>
      <c r="J30" s="292" t="s">
        <v>492</v>
      </c>
      <c r="K30" s="23" t="s">
        <v>8</v>
      </c>
      <c r="L30" s="653" t="s">
        <v>8</v>
      </c>
      <c r="M30" s="16" t="str">
        <f t="shared" si="7"/>
        <v>SI</v>
      </c>
      <c r="N30" s="716">
        <v>1</v>
      </c>
      <c r="O30" s="18">
        <v>38399</v>
      </c>
      <c r="P30" s="18">
        <v>39493</v>
      </c>
      <c r="Q30" s="19">
        <f t="shared" si="8"/>
        <v>2008</v>
      </c>
      <c r="R30" s="20">
        <f>IFERROR(INDEX(PARAMETROS!$B$53:$B$79,MATCH(Q30,PARAMETROS!$A$53:$A$79,0)),"")</f>
        <v>461500</v>
      </c>
      <c r="S30" s="339">
        <v>470255880</v>
      </c>
      <c r="T30" s="21" t="s">
        <v>23</v>
      </c>
      <c r="U30" s="11" t="str">
        <f>IFERROR(IF(T30="","",IF(T30="COP","N/A",IF(OR(T30="USD",T30="US"),1,IF(T30="EUR",VLOOKUP(P30,'SH EURO'!$A$6:$B$6338,2,FALSE),"INGRESAR TASA")))),"")</f>
        <v>N/A</v>
      </c>
      <c r="V30" s="596" t="str">
        <f t="shared" si="3"/>
        <v>N/A</v>
      </c>
      <c r="W30" s="22">
        <f>IFERROR(IF(T30="","",IF(T30="COP",1,IF(U30&lt;&gt;"N/A",VLOOKUP(P30,'SH TRM'!$A$9:$B$8912,2,FALSE),"REVISAR"))),"")</f>
        <v>1</v>
      </c>
      <c r="X30" s="600">
        <f t="shared" si="4"/>
        <v>470255880</v>
      </c>
      <c r="Y30" s="11">
        <f t="shared" si="5"/>
        <v>1018.9726543878656</v>
      </c>
      <c r="Z30" s="11">
        <f t="shared" si="0"/>
        <v>1018.9726543878656</v>
      </c>
      <c r="AA30" s="879"/>
      <c r="AB30" s="879"/>
      <c r="AC30" s="446" t="str">
        <f t="shared" si="1"/>
        <v>CUMPLE</v>
      </c>
      <c r="AD30" s="713">
        <v>49</v>
      </c>
      <c r="AE30" s="873" t="s">
        <v>8</v>
      </c>
      <c r="AF30" s="873"/>
      <c r="AG30" s="873"/>
      <c r="AH30" s="873" t="s">
        <v>8</v>
      </c>
      <c r="AI30" s="873"/>
      <c r="AJ30" s="873"/>
      <c r="AK30" s="873" t="s">
        <v>8</v>
      </c>
      <c r="AL30" s="873"/>
      <c r="AM30" s="873"/>
      <c r="AN30" s="16" t="str">
        <f t="shared" si="6"/>
        <v>SI</v>
      </c>
      <c r="AO30" s="869"/>
      <c r="AP30" s="304"/>
    </row>
    <row r="31" spans="1:49" s="279" customFormat="1" ht="21.75" customHeight="1" x14ac:dyDescent="0.25">
      <c r="A31" s="876"/>
      <c r="B31" s="12"/>
      <c r="C31" s="156"/>
      <c r="D31" s="13" t="str">
        <f>IFERROR(INDEX(DESEMPATE!$D$3:$D$124,MATCH('EXP GEN.'!B31,DESEMPATE!$C$3:$C$124,0)),"")</f>
        <v/>
      </c>
      <c r="E31" s="306" t="str">
        <f>IFERROR(IF(D31="","",IF(VLOOKUP(D31,DESEMPATE!D$3:$E$124,2,FALSE)=1,"N/A",IF(VLOOKUP(D31,DESEMPATE!D$3:$E$124,2,FALSE)&gt;=0.51,"SI","NO"))),"")</f>
        <v/>
      </c>
      <c r="F31" s="381"/>
      <c r="G31" s="23"/>
      <c r="H31" s="291"/>
      <c r="I31" s="23"/>
      <c r="J31" s="292"/>
      <c r="K31" s="23"/>
      <c r="L31" s="16"/>
      <c r="M31" s="16" t="str">
        <f t="shared" si="7"/>
        <v/>
      </c>
      <c r="N31" s="716"/>
      <c r="O31" s="18"/>
      <c r="P31" s="18"/>
      <c r="Q31" s="19" t="str">
        <f t="shared" si="8"/>
        <v/>
      </c>
      <c r="R31" s="20" t="str">
        <f>IFERROR(INDEX(PARAMETROS!$B$53:$B$79,MATCH(Q31,PARAMETROS!$A$53:$A$79,0)),"")</f>
        <v/>
      </c>
      <c r="S31" s="339"/>
      <c r="T31" s="21"/>
      <c r="U31" s="11" t="str">
        <f>IFERROR(IF(T31="","",IF(T31="COP","N/A",IF(OR(T31="USD",T31="US"),1,IF(T31="EUR",VLOOKUP(P31,'SH EURO'!$A$6:$B$6338,2,FALSE),"INGRESAR TASA")))),"")</f>
        <v/>
      </c>
      <c r="V31" s="596" t="str">
        <f t="shared" si="3"/>
        <v/>
      </c>
      <c r="W31" s="22" t="str">
        <f>IFERROR(IF(T31="","",IF(T31="COP",1,IF(U31&lt;&gt;"N/A",VLOOKUP(P31,'SH TRM'!$A$9:$B$8912,2,FALSE),"REVISAR"))),"")</f>
        <v/>
      </c>
      <c r="X31" s="600" t="str">
        <f t="shared" si="4"/>
        <v/>
      </c>
      <c r="Y31" s="11" t="str">
        <f t="shared" si="5"/>
        <v/>
      </c>
      <c r="Z31" s="11" t="str">
        <f t="shared" si="0"/>
        <v/>
      </c>
      <c r="AA31" s="879"/>
      <c r="AB31" s="879"/>
      <c r="AC31" s="446" t="str">
        <f t="shared" si="1"/>
        <v/>
      </c>
      <c r="AD31" s="450"/>
      <c r="AE31" s="873"/>
      <c r="AF31" s="873"/>
      <c r="AG31" s="873"/>
      <c r="AH31" s="873"/>
      <c r="AI31" s="873"/>
      <c r="AJ31" s="873"/>
      <c r="AK31" s="873"/>
      <c r="AL31" s="873"/>
      <c r="AM31" s="873"/>
      <c r="AN31" s="16" t="str">
        <f t="shared" si="6"/>
        <v/>
      </c>
      <c r="AO31" s="869"/>
      <c r="AP31" s="304"/>
      <c r="AQ31" s="307"/>
      <c r="AW31" s="287"/>
    </row>
    <row r="32" spans="1:49" s="279" customFormat="1" ht="30" customHeight="1" thickBot="1" x14ac:dyDescent="0.3">
      <c r="A32" s="877"/>
      <c r="B32" s="48"/>
      <c r="C32" s="157"/>
      <c r="D32" s="64" t="str">
        <f>IFERROR(INDEX(DESEMPATE!$D$3:$D$124,MATCH('EXP GEN.'!B32,DESEMPATE!$C$3:$C$124,0)),"")</f>
        <v/>
      </c>
      <c r="E32" s="398" t="str">
        <f>IFERROR(IF(D32="","",IF(VLOOKUP(D32,DESEMPATE!D$3:$E$124,2,FALSE)=1,"N/A",IF(VLOOKUP(D32,DESEMPATE!D$3:$E$124,2,FALSE)&gt;=0.51,"SI","NO"))),"")</f>
        <v/>
      </c>
      <c r="F32" s="382"/>
      <c r="G32" s="159"/>
      <c r="H32" s="298"/>
      <c r="I32" s="159"/>
      <c r="J32" s="294"/>
      <c r="K32" s="159"/>
      <c r="L32" s="51"/>
      <c r="M32" s="51" t="str">
        <f t="shared" si="7"/>
        <v/>
      </c>
      <c r="N32" s="733"/>
      <c r="O32" s="494"/>
      <c r="P32" s="494"/>
      <c r="Q32" s="53" t="str">
        <f t="shared" si="8"/>
        <v/>
      </c>
      <c r="R32" s="54" t="str">
        <f>IFERROR(INDEX(PARAMETROS!$B$53:$B$79,MATCH(Q32,PARAMETROS!$A$53:$A$79,0)),"")</f>
        <v/>
      </c>
      <c r="S32" s="495"/>
      <c r="T32" s="55"/>
      <c r="U32" s="57" t="str">
        <f>IFERROR(IF(T32="","",IF(T32="COP","N/A",IF(OR(T32="USD",T32="US"),1,IF(T32="EUR",VLOOKUP(P32,'SH EURO'!$A$6:$B$6338,2,FALSE),"INGRESAR TASA")))),"")</f>
        <v/>
      </c>
      <c r="V32" s="597" t="str">
        <f t="shared" si="3"/>
        <v/>
      </c>
      <c r="W32" s="56" t="str">
        <f>IFERROR(IF(T32="","",IF(T32="COP",1,IF(U32&lt;&gt;"N/A",VLOOKUP(P32,'SH TRM'!$A$9:$B$8912,2,FALSE),"REVISAR"))),"")</f>
        <v/>
      </c>
      <c r="X32" s="601" t="str">
        <f t="shared" si="4"/>
        <v/>
      </c>
      <c r="Y32" s="57" t="str">
        <f t="shared" si="5"/>
        <v/>
      </c>
      <c r="Z32" s="57" t="str">
        <f t="shared" si="0"/>
        <v/>
      </c>
      <c r="AA32" s="880"/>
      <c r="AB32" s="880"/>
      <c r="AC32" s="455" t="str">
        <f t="shared" si="1"/>
        <v/>
      </c>
      <c r="AD32" s="449"/>
      <c r="AE32" s="874"/>
      <c r="AF32" s="874"/>
      <c r="AG32" s="874"/>
      <c r="AH32" s="874"/>
      <c r="AI32" s="874"/>
      <c r="AJ32" s="874"/>
      <c r="AK32" s="874"/>
      <c r="AL32" s="874"/>
      <c r="AM32" s="874"/>
      <c r="AN32" s="51" t="str">
        <f t="shared" si="6"/>
        <v/>
      </c>
      <c r="AO32" s="870"/>
      <c r="AP32" s="303"/>
      <c r="AQ32" s="307"/>
      <c r="AW32" s="287"/>
    </row>
    <row r="33" spans="1:49" s="279" customFormat="1" ht="71.25" x14ac:dyDescent="0.25">
      <c r="A33" s="875" t="s">
        <v>168</v>
      </c>
      <c r="B33" s="35" t="s">
        <v>223</v>
      </c>
      <c r="C33" s="155">
        <v>46</v>
      </c>
      <c r="D33" s="36" t="str">
        <f>IFERROR(INDEX(DESEMPATE!$D$3:$D$124,MATCH('EXP GEN.'!B33,DESEMPATE!$C$3:$C$124,0)),"")</f>
        <v>INGENIEROS CONSULTORES Y CONSTRUCTORES</v>
      </c>
      <c r="E33" s="400" t="str">
        <f>IFERROR(IF(D33="","",IF(VLOOKUP(D33,DESEMPATE!D$3:$E$124,2,FALSE)=1,"N/A",IF(VLOOKUP(D33,DESEMPATE!D$3:$E$124,2,FALSE)&gt;=0.51,"SI","NO"))),"")</f>
        <v>N/A</v>
      </c>
      <c r="F33" s="380" t="s">
        <v>8</v>
      </c>
      <c r="G33" s="47" t="s">
        <v>429</v>
      </c>
      <c r="H33" s="290" t="s">
        <v>432</v>
      </c>
      <c r="I33" s="47" t="s">
        <v>497</v>
      </c>
      <c r="J33" s="293" t="s">
        <v>493</v>
      </c>
      <c r="K33" s="47" t="s">
        <v>8</v>
      </c>
      <c r="L33" s="655" t="s">
        <v>8</v>
      </c>
      <c r="M33" s="39" t="str">
        <f t="shared" si="7"/>
        <v>SI</v>
      </c>
      <c r="N33" s="731">
        <v>0.25</v>
      </c>
      <c r="O33" s="491">
        <v>38686</v>
      </c>
      <c r="P33" s="491">
        <v>39492</v>
      </c>
      <c r="Q33" s="61">
        <f t="shared" si="8"/>
        <v>2008</v>
      </c>
      <c r="R33" s="32">
        <f>IFERROR(INDEX(PARAMETROS!$B$53:$B$79,MATCH(Q33,PARAMETROS!$A$53:$A$79,0)),"")</f>
        <v>461500</v>
      </c>
      <c r="S33" s="492">
        <v>1177263813.1199999</v>
      </c>
      <c r="T33" s="33" t="s">
        <v>23</v>
      </c>
      <c r="U33" s="493" t="str">
        <f>IFERROR(IF(T33="","",IF(T33="COP","N/A",IF(OR(T33="USD",T33="US"),1,IF(T33="EUR",VLOOKUP(P33,'SH EURO'!$A$6:$B$6338,2,FALSE),"INGRESAR TASA")))),"")</f>
        <v>N/A</v>
      </c>
      <c r="V33" s="598" t="str">
        <f t="shared" si="3"/>
        <v>N/A</v>
      </c>
      <c r="W33" s="34">
        <f>IFERROR(IF(T33="","",IF(T33="COP",1,IF(U33&lt;&gt;"N/A",VLOOKUP(P33,'SH TRM'!$A$9:$B$8912,2,FALSE),"REVISAR"))),"")</f>
        <v>1</v>
      </c>
      <c r="X33" s="602">
        <f t="shared" si="4"/>
        <v>1177263813.1199999</v>
      </c>
      <c r="Y33" s="493">
        <f t="shared" si="5"/>
        <v>2550.9508409967493</v>
      </c>
      <c r="Z33" s="493">
        <f t="shared" si="0"/>
        <v>637.73771024918733</v>
      </c>
      <c r="AA33" s="878" t="str">
        <f>IFERROR(IF(COUNTIF(Z33:Z38,"")=6,"",IF(SUM(Z33:Z38)&gt;=CM008M1,"CUMPLE","NO CUMPLE")),"")</f>
        <v>CUMPLE</v>
      </c>
      <c r="AB33" s="878" t="str">
        <f>IFERROR(IF(COUNTIF(Z33:Z38,"")=6,"",IF(COUNTIF(E33:E38,"N/A")&gt;0,IF(SUMIF(E33:E38,"N/A",Z33:Z38)&gt;=CM008LM1,"CUMPLE","NO CUMPLE"),IF(SUMIF(E33:E38,"SI",Z33:Z38)&gt;=CM008LM1,"CUMPLE","NO CUMPLE"))),"")</f>
        <v>CUMPLE</v>
      </c>
      <c r="AC33" s="490" t="str">
        <f t="shared" si="1"/>
        <v>CUMPLE</v>
      </c>
      <c r="AD33" s="451">
        <v>3</v>
      </c>
      <c r="AE33" s="881" t="s">
        <v>8</v>
      </c>
      <c r="AF33" s="881"/>
      <c r="AG33" s="881"/>
      <c r="AH33" s="881" t="s">
        <v>8</v>
      </c>
      <c r="AI33" s="881"/>
      <c r="AJ33" s="881"/>
      <c r="AK33" s="881" t="s">
        <v>8</v>
      </c>
      <c r="AL33" s="881"/>
      <c r="AM33" s="881"/>
      <c r="AN33" s="39" t="str">
        <f t="shared" si="6"/>
        <v>SI</v>
      </c>
      <c r="AO33" s="868" t="s">
        <v>333</v>
      </c>
      <c r="AP33" s="305"/>
      <c r="AQ33" s="307"/>
      <c r="AW33" s="287"/>
    </row>
    <row r="34" spans="1:49" s="279" customFormat="1" ht="30" customHeight="1" x14ac:dyDescent="0.25">
      <c r="A34" s="876"/>
      <c r="B34" s="12" t="s">
        <v>223</v>
      </c>
      <c r="C34" s="156">
        <v>53</v>
      </c>
      <c r="D34" s="13" t="str">
        <f>IFERROR(INDEX(DESEMPATE!$D$3:$D$124,MATCH('EXP GEN.'!B34,DESEMPATE!$C$3:$C$124,0)),"")</f>
        <v>INGENIEROS CONSULTORES Y CONSTRUCTORES</v>
      </c>
      <c r="E34" s="306" t="str">
        <f>IFERROR(IF(D34="","",IF(VLOOKUP(D34,DESEMPATE!D$3:$E$124,2,FALSE)=1,"N/A",IF(VLOOKUP(D34,DESEMPATE!D$3:$E$124,2,FALSE)&gt;=0.51,"SI","NO"))),"")</f>
        <v>N/A</v>
      </c>
      <c r="F34" s="381" t="s">
        <v>8</v>
      </c>
      <c r="G34" s="23" t="s">
        <v>468</v>
      </c>
      <c r="H34" s="291" t="s">
        <v>432</v>
      </c>
      <c r="I34" s="23">
        <v>2110555</v>
      </c>
      <c r="J34" s="292" t="s">
        <v>494</v>
      </c>
      <c r="K34" s="23" t="s">
        <v>8</v>
      </c>
      <c r="L34" s="653" t="s">
        <v>8</v>
      </c>
      <c r="M34" s="16" t="str">
        <f t="shared" si="7"/>
        <v>SI</v>
      </c>
      <c r="N34" s="716">
        <v>1</v>
      </c>
      <c r="O34" s="18">
        <v>40653</v>
      </c>
      <c r="P34" s="18">
        <v>40745</v>
      </c>
      <c r="Q34" s="19">
        <f t="shared" si="8"/>
        <v>2011</v>
      </c>
      <c r="R34" s="20">
        <f>IFERROR(INDEX(PARAMETROS!$B$53:$B$79,MATCH(Q34,PARAMETROS!$A$53:$A$79,0)),"")</f>
        <v>535600</v>
      </c>
      <c r="S34" s="339">
        <v>53183158</v>
      </c>
      <c r="T34" s="21" t="s">
        <v>23</v>
      </c>
      <c r="U34" s="11" t="str">
        <f>IFERROR(IF(T34="","",IF(T34="COP","N/A",IF(OR(T34="USD",T34="US"),1,IF(T34="EUR",VLOOKUP(P34,'SH EURO'!$A$6:$B$6338,2,FALSE),"INGRESAR TASA")))),"")</f>
        <v>N/A</v>
      </c>
      <c r="V34" s="596" t="str">
        <f t="shared" si="3"/>
        <v>N/A</v>
      </c>
      <c r="W34" s="22">
        <f>IFERROR(IF(T34="","",IF(T34="COP",1,IF(U34&lt;&gt;"N/A",VLOOKUP(P34,'SH TRM'!$A$9:$B$8912,2,FALSE),"REVISAR"))),"")</f>
        <v>1</v>
      </c>
      <c r="X34" s="600">
        <f t="shared" si="4"/>
        <v>53183158</v>
      </c>
      <c r="Y34" s="11">
        <f t="shared" si="5"/>
        <v>99.296411501120232</v>
      </c>
      <c r="Z34" s="11">
        <f t="shared" si="0"/>
        <v>99.296411501120232</v>
      </c>
      <c r="AA34" s="879"/>
      <c r="AB34" s="879"/>
      <c r="AC34" s="446" t="str">
        <f t="shared" si="1"/>
        <v>CUMPLE</v>
      </c>
      <c r="AD34" s="452">
        <v>28</v>
      </c>
      <c r="AE34" s="873" t="s">
        <v>8</v>
      </c>
      <c r="AF34" s="873"/>
      <c r="AG34" s="873"/>
      <c r="AH34" s="873" t="s">
        <v>8</v>
      </c>
      <c r="AI34" s="873"/>
      <c r="AJ34" s="873"/>
      <c r="AK34" s="873" t="s">
        <v>8</v>
      </c>
      <c r="AL34" s="873"/>
      <c r="AM34" s="873"/>
      <c r="AN34" s="16" t="str">
        <f t="shared" si="6"/>
        <v>SI</v>
      </c>
      <c r="AO34" s="869"/>
      <c r="AP34" s="304"/>
      <c r="AQ34" s="307"/>
      <c r="AW34" s="287"/>
    </row>
    <row r="35" spans="1:49" s="279" customFormat="1" ht="30" customHeight="1" x14ac:dyDescent="0.25">
      <c r="A35" s="876"/>
      <c r="B35" s="12" t="s">
        <v>223</v>
      </c>
      <c r="C35" s="156">
        <v>56</v>
      </c>
      <c r="D35" s="13" t="str">
        <f>IFERROR(INDEX(DESEMPATE!$D$3:$D$124,MATCH('EXP GEN.'!B35,DESEMPATE!$C$3:$C$124,0)),"")</f>
        <v>INGENIEROS CONSULTORES Y CONSTRUCTORES</v>
      </c>
      <c r="E35" s="306" t="str">
        <f>IFERROR(IF(D35="","",IF(VLOOKUP(D35,DESEMPATE!D$3:$E$124,2,FALSE)=1,"N/A",IF(VLOOKUP(D35,DESEMPATE!D$3:$E$124,2,FALSE)&gt;=0.51,"SI","NO"))),"")</f>
        <v>N/A</v>
      </c>
      <c r="F35" s="381" t="s">
        <v>8</v>
      </c>
      <c r="G35" s="23" t="s">
        <v>429</v>
      </c>
      <c r="H35" s="291" t="s">
        <v>432</v>
      </c>
      <c r="I35" s="23" t="s">
        <v>498</v>
      </c>
      <c r="J35" s="292" t="s">
        <v>495</v>
      </c>
      <c r="K35" s="23" t="s">
        <v>8</v>
      </c>
      <c r="L35" s="653" t="s">
        <v>8</v>
      </c>
      <c r="M35" s="16" t="str">
        <f t="shared" si="7"/>
        <v>SI</v>
      </c>
      <c r="N35" s="716">
        <v>0.25</v>
      </c>
      <c r="O35" s="18">
        <v>39007</v>
      </c>
      <c r="P35" s="18">
        <v>39188</v>
      </c>
      <c r="Q35" s="19">
        <f t="shared" si="8"/>
        <v>2007</v>
      </c>
      <c r="R35" s="20">
        <f>IFERROR(INDEX(PARAMETROS!$B$53:$B$79,MATCH(Q35,PARAMETROS!$A$53:$A$79,0)),"")</f>
        <v>433700</v>
      </c>
      <c r="S35" s="339">
        <v>123620586.8</v>
      </c>
      <c r="T35" s="21" t="s">
        <v>23</v>
      </c>
      <c r="U35" s="11" t="str">
        <f>IFERROR(IF(T35="","",IF(T35="COP","N/A",IF(OR(T35="USD",T35="US"),1,IF(T35="EUR",VLOOKUP(P35,'SH EURO'!$A$6:$B$6338,2,FALSE),"INGRESAR TASA")))),"")</f>
        <v>N/A</v>
      </c>
      <c r="V35" s="596" t="str">
        <f t="shared" si="3"/>
        <v>N/A</v>
      </c>
      <c r="W35" s="22">
        <f>IFERROR(IF(T35="","",IF(T35="COP",1,IF(U35&lt;&gt;"N/A",VLOOKUP(P35,'SH TRM'!$A$9:$B$8912,2,FALSE),"REVISAR"))),"")</f>
        <v>1</v>
      </c>
      <c r="X35" s="600">
        <f t="shared" si="4"/>
        <v>123620586.8</v>
      </c>
      <c r="Y35" s="11">
        <f t="shared" si="5"/>
        <v>285.03709199907769</v>
      </c>
      <c r="Z35" s="11">
        <f t="shared" si="0"/>
        <v>71.259272999769422</v>
      </c>
      <c r="AA35" s="879"/>
      <c r="AB35" s="879"/>
      <c r="AC35" s="446" t="str">
        <f t="shared" si="1"/>
        <v>CUMPLE</v>
      </c>
      <c r="AD35" s="452">
        <v>5</v>
      </c>
      <c r="AE35" s="873" t="s">
        <v>8</v>
      </c>
      <c r="AF35" s="873"/>
      <c r="AG35" s="873"/>
      <c r="AH35" s="873" t="s">
        <v>8</v>
      </c>
      <c r="AI35" s="873"/>
      <c r="AJ35" s="873"/>
      <c r="AK35" s="873" t="s">
        <v>8</v>
      </c>
      <c r="AL35" s="873"/>
      <c r="AM35" s="873"/>
      <c r="AN35" s="16" t="str">
        <f t="shared" si="6"/>
        <v>SI</v>
      </c>
      <c r="AO35" s="869"/>
      <c r="AP35" s="304"/>
      <c r="AQ35" s="307"/>
      <c r="AW35" s="287"/>
    </row>
    <row r="36" spans="1:49" s="279" customFormat="1" ht="47.25" x14ac:dyDescent="0.25">
      <c r="A36" s="876"/>
      <c r="B36" s="12" t="s">
        <v>223</v>
      </c>
      <c r="C36" s="156">
        <v>63</v>
      </c>
      <c r="D36" s="13" t="str">
        <f>IFERROR(INDEX(DESEMPATE!$D$3:$D$124,MATCH('EXP GEN.'!B36,DESEMPATE!$C$3:$C$124,0)),"")</f>
        <v>INGENIEROS CONSULTORES Y CONSTRUCTORES</v>
      </c>
      <c r="E36" s="306" t="str">
        <f>IFERROR(IF(D36="","",IF(VLOOKUP(D36,DESEMPATE!D$3:$E$124,2,FALSE)=1,"N/A",IF(VLOOKUP(D36,DESEMPATE!D$3:$E$124,2,FALSE)&gt;=0.51,"SI","NO"))),"")</f>
        <v>N/A</v>
      </c>
      <c r="F36" s="381" t="s">
        <v>8</v>
      </c>
      <c r="G36" s="23" t="s">
        <v>429</v>
      </c>
      <c r="H36" s="291" t="s">
        <v>432</v>
      </c>
      <c r="I36" s="23">
        <v>1838</v>
      </c>
      <c r="J36" s="292" t="s">
        <v>496</v>
      </c>
      <c r="K36" s="23" t="s">
        <v>8</v>
      </c>
      <c r="L36" s="653" t="s">
        <v>8</v>
      </c>
      <c r="M36" s="16" t="str">
        <f t="shared" si="7"/>
        <v>SI</v>
      </c>
      <c r="N36" s="716">
        <v>0.25</v>
      </c>
      <c r="O36" s="18">
        <v>39062</v>
      </c>
      <c r="P36" s="18">
        <v>39335</v>
      </c>
      <c r="Q36" s="19">
        <f t="shared" si="8"/>
        <v>2007</v>
      </c>
      <c r="R36" s="20">
        <f>IFERROR(INDEX(PARAMETROS!$B$53:$B$79,MATCH(Q36,PARAMETROS!$A$53:$A$79,0)),"")</f>
        <v>433700</v>
      </c>
      <c r="S36" s="339">
        <f>210123723</f>
        <v>210123723</v>
      </c>
      <c r="T36" s="21" t="s">
        <v>23</v>
      </c>
      <c r="U36" s="11" t="str">
        <f>IFERROR(IF(T36="","",IF(T36="COP","N/A",IF(OR(T36="USD",T36="US"),1,IF(T36="EUR",VLOOKUP(P36,'SH EURO'!$A$6:$B$6338,2,FALSE),"INGRESAR TASA")))),"")</f>
        <v>N/A</v>
      </c>
      <c r="V36" s="596" t="str">
        <f t="shared" si="3"/>
        <v>N/A</v>
      </c>
      <c r="W36" s="22">
        <f>IFERROR(IF(T36="","",IF(T36="COP",1,IF(U36&lt;&gt;"N/A",VLOOKUP(P36,'SH TRM'!$A$9:$B$8912,2,FALSE),"REVISAR"))),"")</f>
        <v>1</v>
      </c>
      <c r="X36" s="600">
        <f t="shared" si="4"/>
        <v>210123723</v>
      </c>
      <c r="Y36" s="11">
        <f t="shared" si="5"/>
        <v>484.49094535393129</v>
      </c>
      <c r="Z36" s="11">
        <f t="shared" si="0"/>
        <v>121.12273633848282</v>
      </c>
      <c r="AA36" s="879"/>
      <c r="AB36" s="879"/>
      <c r="AC36" s="446" t="str">
        <f t="shared" si="1"/>
        <v>CUMPLE</v>
      </c>
      <c r="AD36" s="452">
        <v>6</v>
      </c>
      <c r="AE36" s="873" t="s">
        <v>8</v>
      </c>
      <c r="AF36" s="873"/>
      <c r="AG36" s="873"/>
      <c r="AH36" s="873" t="s">
        <v>8</v>
      </c>
      <c r="AI36" s="873"/>
      <c r="AJ36" s="873"/>
      <c r="AK36" s="873" t="s">
        <v>8</v>
      </c>
      <c r="AL36" s="873"/>
      <c r="AM36" s="873"/>
      <c r="AN36" s="16" t="str">
        <f t="shared" si="6"/>
        <v>SI</v>
      </c>
      <c r="AO36" s="869"/>
      <c r="AP36" s="304"/>
      <c r="AQ36" s="307"/>
      <c r="AW36" s="287"/>
    </row>
    <row r="37" spans="1:49" s="279" customFormat="1" ht="30" customHeight="1" x14ac:dyDescent="0.25">
      <c r="A37" s="876"/>
      <c r="B37" s="12"/>
      <c r="C37" s="156"/>
      <c r="D37" s="13" t="str">
        <f>IFERROR(INDEX(DESEMPATE!$D$3:$D$124,MATCH('EXP GEN.'!B37,DESEMPATE!$C$3:$C$124,0)),"")</f>
        <v/>
      </c>
      <c r="E37" s="306" t="str">
        <f>IFERROR(IF(D37="","",IF(VLOOKUP(D37,DESEMPATE!D$3:$E$124,2,FALSE)=1,"N/A",IF(VLOOKUP(D37,DESEMPATE!D$3:$E$124,2,FALSE)&gt;=0.51,"SI","NO"))),"")</f>
        <v/>
      </c>
      <c r="F37" s="381"/>
      <c r="G37" s="23"/>
      <c r="H37" s="291"/>
      <c r="I37" s="23"/>
      <c r="J37" s="292"/>
      <c r="K37" s="23"/>
      <c r="L37" s="16"/>
      <c r="M37" s="16" t="str">
        <f t="shared" si="7"/>
        <v/>
      </c>
      <c r="N37" s="716"/>
      <c r="O37" s="18"/>
      <c r="P37" s="18"/>
      <c r="Q37" s="19" t="str">
        <f t="shared" si="8"/>
        <v/>
      </c>
      <c r="R37" s="20" t="str">
        <f>IFERROR(INDEX(PARAMETROS!$B$53:$B$79,MATCH(Q37,PARAMETROS!$A$53:$A$79,0)),"")</f>
        <v/>
      </c>
      <c r="S37" s="339"/>
      <c r="T37" s="21"/>
      <c r="U37" s="11" t="str">
        <f>IFERROR(IF(T37="","",IF(T37="COP","N/A",IF(OR(T37="USD",T37="US"),1,IF(T37="EUR",VLOOKUP(P37,'SH EURO'!$A$6:$B$6338,2,FALSE),"INGRESAR TASA")))),"")</f>
        <v/>
      </c>
      <c r="V37" s="596" t="str">
        <f t="shared" si="3"/>
        <v/>
      </c>
      <c r="W37" s="22" t="str">
        <f>IFERROR(IF(T37="","",IF(T37="COP",1,IF(U37&lt;&gt;"N/A",VLOOKUP(P37,'SH TRM'!$A$9:$B$8912,2,FALSE),"REVISAR"))),"")</f>
        <v/>
      </c>
      <c r="X37" s="600" t="str">
        <f t="shared" si="4"/>
        <v/>
      </c>
      <c r="Y37" s="11" t="str">
        <f t="shared" si="5"/>
        <v/>
      </c>
      <c r="Z37" s="11" t="str">
        <f t="shared" si="0"/>
        <v/>
      </c>
      <c r="AA37" s="879"/>
      <c r="AB37" s="879"/>
      <c r="AC37" s="446" t="str">
        <f t="shared" si="1"/>
        <v/>
      </c>
      <c r="AD37" s="452"/>
      <c r="AE37" s="873"/>
      <c r="AF37" s="873"/>
      <c r="AG37" s="873"/>
      <c r="AH37" s="873"/>
      <c r="AI37" s="873"/>
      <c r="AJ37" s="873"/>
      <c r="AK37" s="873"/>
      <c r="AL37" s="873"/>
      <c r="AM37" s="873"/>
      <c r="AN37" s="16" t="str">
        <f t="shared" si="6"/>
        <v/>
      </c>
      <c r="AO37" s="869"/>
      <c r="AP37" s="304"/>
      <c r="AQ37" s="307"/>
      <c r="AW37" s="287"/>
    </row>
    <row r="38" spans="1:49" s="279" customFormat="1" ht="30" customHeight="1" thickBot="1" x14ac:dyDescent="0.3">
      <c r="A38" s="877"/>
      <c r="B38" s="48"/>
      <c r="C38" s="157"/>
      <c r="D38" s="64" t="str">
        <f>IFERROR(INDEX(DESEMPATE!$D$3:$D$124,MATCH('EXP GEN.'!B38,DESEMPATE!$C$3:$C$124,0)),"")</f>
        <v/>
      </c>
      <c r="E38" s="398" t="str">
        <f>IFERROR(IF(D38="","",IF(VLOOKUP(D38,DESEMPATE!D$3:$E$124,2,FALSE)=1,"N/A",IF(VLOOKUP(D38,DESEMPATE!D$3:$E$124,2,FALSE)&gt;=0.51,"SI","NO"))),"")</f>
        <v/>
      </c>
      <c r="F38" s="382"/>
      <c r="G38" s="159"/>
      <c r="H38" s="298"/>
      <c r="I38" s="159"/>
      <c r="J38" s="294"/>
      <c r="K38" s="159"/>
      <c r="L38" s="51"/>
      <c r="M38" s="51" t="str">
        <f t="shared" si="7"/>
        <v/>
      </c>
      <c r="N38" s="733"/>
      <c r="O38" s="494"/>
      <c r="P38" s="494"/>
      <c r="Q38" s="53" t="str">
        <f t="shared" si="8"/>
        <v/>
      </c>
      <c r="R38" s="54" t="str">
        <f>IFERROR(INDEX(PARAMETROS!$B$53:$B$79,MATCH(Q38,PARAMETROS!$A$53:$A$79,0)),"")</f>
        <v/>
      </c>
      <c r="S38" s="495"/>
      <c r="T38" s="55"/>
      <c r="U38" s="57" t="str">
        <f>IFERROR(IF(T38="","",IF(T38="COP","N/A",IF(OR(T38="USD",T38="US"),1,IF(T38="EUR",VLOOKUP(P38,'SH EURO'!$A$6:$B$6338,2,FALSE),"INGRESAR TASA")))),"")</f>
        <v/>
      </c>
      <c r="V38" s="597" t="str">
        <f t="shared" si="3"/>
        <v/>
      </c>
      <c r="W38" s="56" t="str">
        <f>IFERROR(IF(T38="","",IF(T38="COP",1,IF(U38&lt;&gt;"N/A",VLOOKUP(P38,'SH TRM'!$A$9:$B$8912,2,FALSE),"REVISAR"))),"")</f>
        <v/>
      </c>
      <c r="X38" s="601" t="str">
        <f t="shared" si="4"/>
        <v/>
      </c>
      <c r="Y38" s="57" t="str">
        <f t="shared" si="5"/>
        <v/>
      </c>
      <c r="Z38" s="57" t="str">
        <f t="shared" si="0"/>
        <v/>
      </c>
      <c r="AA38" s="880"/>
      <c r="AB38" s="880"/>
      <c r="AC38" s="455" t="str">
        <f t="shared" si="1"/>
        <v/>
      </c>
      <c r="AD38" s="449"/>
      <c r="AE38" s="874"/>
      <c r="AF38" s="874"/>
      <c r="AG38" s="874"/>
      <c r="AH38" s="874"/>
      <c r="AI38" s="874"/>
      <c r="AJ38" s="874"/>
      <c r="AK38" s="874"/>
      <c r="AL38" s="874"/>
      <c r="AM38" s="874"/>
      <c r="AN38" s="51" t="str">
        <f t="shared" si="6"/>
        <v/>
      </c>
      <c r="AO38" s="870"/>
      <c r="AP38" s="303"/>
      <c r="AQ38" s="307"/>
      <c r="AW38" s="287"/>
    </row>
    <row r="39" spans="1:49" s="279" customFormat="1" ht="42.75" x14ac:dyDescent="0.25">
      <c r="A39" s="875" t="s">
        <v>169</v>
      </c>
      <c r="B39" s="35" t="s">
        <v>224</v>
      </c>
      <c r="C39" s="155">
        <v>42</v>
      </c>
      <c r="D39" s="36" t="str">
        <f>IFERROR(INDEX(DESEMPATE!$D$3:$D$124,MATCH('EXP GEN.'!B39,DESEMPATE!$C$3:$C$124,0)),"")</f>
        <v>GEICOL SAS</v>
      </c>
      <c r="E39" s="400" t="str">
        <f>IFERROR(IF(D39="","",IF(VLOOKUP(D39,DESEMPATE!D$3:$E$124,2,FALSE)=1,"N/A",IF(VLOOKUP(D39,DESEMPATE!D$3:$E$124,2,FALSE)&gt;=0.51,"SI","NO"))),"")</f>
        <v>N/A</v>
      </c>
      <c r="F39" s="380" t="s">
        <v>8</v>
      </c>
      <c r="G39" s="47" t="s">
        <v>429</v>
      </c>
      <c r="H39" s="290" t="s">
        <v>432</v>
      </c>
      <c r="I39" s="47" t="s">
        <v>509</v>
      </c>
      <c r="J39" s="38" t="s">
        <v>506</v>
      </c>
      <c r="K39" s="47" t="s">
        <v>8</v>
      </c>
      <c r="L39" s="655" t="s">
        <v>8</v>
      </c>
      <c r="M39" s="39" t="str">
        <f t="shared" si="7"/>
        <v>SI</v>
      </c>
      <c r="N39" s="731">
        <v>1</v>
      </c>
      <c r="O39" s="491">
        <v>38645</v>
      </c>
      <c r="P39" s="491">
        <v>38822</v>
      </c>
      <c r="Q39" s="61">
        <f t="shared" si="8"/>
        <v>2006</v>
      </c>
      <c r="R39" s="32">
        <f>IFERROR(INDEX(PARAMETROS!$B$53:$B$79,MATCH(Q39,PARAMETROS!$A$53:$A$79,0)),"")</f>
        <v>408000</v>
      </c>
      <c r="S39" s="492">
        <v>95557042</v>
      </c>
      <c r="T39" s="33" t="s">
        <v>23</v>
      </c>
      <c r="U39" s="493" t="str">
        <f>IFERROR(IF(T39="","",IF(T39="COP","N/A",IF(OR(T39="USD",T39="US"),1,IF(T39="EUR",VLOOKUP(P39,'SH EURO'!$A$6:$B$6338,2,FALSE),"INGRESAR TASA")))),"")</f>
        <v>N/A</v>
      </c>
      <c r="V39" s="598" t="str">
        <f t="shared" si="3"/>
        <v>N/A</v>
      </c>
      <c r="W39" s="34">
        <f>IFERROR(IF(T39="","",IF(T39="COP",1,IF(U39&lt;&gt;"N/A",VLOOKUP(P39,'SH TRM'!$A$9:$B$8912,2,FALSE),"REVISAR"))),"")</f>
        <v>1</v>
      </c>
      <c r="X39" s="602">
        <f t="shared" si="4"/>
        <v>95557042</v>
      </c>
      <c r="Y39" s="493">
        <f t="shared" si="5"/>
        <v>234.20843627450981</v>
      </c>
      <c r="Z39" s="493">
        <f t="shared" si="0"/>
        <v>234.20843627450981</v>
      </c>
      <c r="AA39" s="878" t="str">
        <f>IFERROR(IF(COUNTIF(Z39:Z44,"")=6,"",IF(SUM(Z39:Z44)&gt;=CM008M1,"CUMPLE","NO CUMPLE")),"")</f>
        <v>CUMPLE</v>
      </c>
      <c r="AB39" s="878" t="str">
        <f>IFERROR(IF(COUNTIF(Z39:Z44,"")=6,"",IF(COUNTIF(E39:E44,"N/A")&gt;0,IF(SUMIF(E39:E44,"N/A",Z39:Z44)&gt;=CM008LM1,"CUMPLE","NO CUMPLE"),IF(SUMIF(E39:E44,"SI",Z39:Z44)&gt;=CM008LM1,"CUMPLE","NO CUMPLE"))),"")</f>
        <v>CUMPLE</v>
      </c>
      <c r="AC39" s="490" t="str">
        <f t="shared" si="1"/>
        <v>CUMPLE</v>
      </c>
      <c r="AD39" s="451">
        <v>12</v>
      </c>
      <c r="AE39" s="881" t="s">
        <v>8</v>
      </c>
      <c r="AF39" s="881"/>
      <c r="AG39" s="881"/>
      <c r="AH39" s="881" t="s">
        <v>8</v>
      </c>
      <c r="AI39" s="881"/>
      <c r="AJ39" s="881"/>
      <c r="AK39" s="881" t="s">
        <v>8</v>
      </c>
      <c r="AL39" s="881"/>
      <c r="AM39" s="881"/>
      <c r="AN39" s="39" t="str">
        <f t="shared" si="6"/>
        <v>SI</v>
      </c>
      <c r="AO39" s="868" t="s">
        <v>333</v>
      </c>
      <c r="AP39" s="305"/>
      <c r="AQ39" s="307"/>
      <c r="AW39" s="287"/>
    </row>
    <row r="40" spans="1:49" s="279" customFormat="1" ht="42.75" x14ac:dyDescent="0.25">
      <c r="A40" s="876"/>
      <c r="B40" s="12" t="s">
        <v>224</v>
      </c>
      <c r="C40" s="156">
        <v>47</v>
      </c>
      <c r="D40" s="13" t="str">
        <f>IFERROR(INDEX(DESEMPATE!$D$3:$D$124,MATCH('EXP GEN.'!B40,DESEMPATE!$C$3:$C$124,0)),"")</f>
        <v>GEICOL SAS</v>
      </c>
      <c r="E40" s="306" t="str">
        <f>IFERROR(IF(D40="","",IF(VLOOKUP(D40,DESEMPATE!D$3:$E$124,2,FALSE)=1,"N/A",IF(VLOOKUP(D40,DESEMPATE!D$3:$E$124,2,FALSE)&gt;=0.51,"SI","NO"))),"")</f>
        <v>N/A</v>
      </c>
      <c r="F40" s="381" t="s">
        <v>8</v>
      </c>
      <c r="G40" s="23" t="s">
        <v>429</v>
      </c>
      <c r="H40" s="291" t="s">
        <v>432</v>
      </c>
      <c r="I40" s="23" t="s">
        <v>510</v>
      </c>
      <c r="J40" s="15" t="s">
        <v>507</v>
      </c>
      <c r="K40" s="23" t="s">
        <v>8</v>
      </c>
      <c r="L40" s="653" t="s">
        <v>8</v>
      </c>
      <c r="M40" s="16" t="str">
        <f t="shared" si="7"/>
        <v>SI</v>
      </c>
      <c r="N40" s="716">
        <v>1</v>
      </c>
      <c r="O40" s="18">
        <v>38230</v>
      </c>
      <c r="P40" s="18">
        <v>38411</v>
      </c>
      <c r="Q40" s="19">
        <f t="shared" si="8"/>
        <v>2005</v>
      </c>
      <c r="R40" s="20">
        <f>IFERROR(INDEX(PARAMETROS!$B$53:$B$79,MATCH(Q40,PARAMETROS!$A$53:$A$79,0)),"")</f>
        <v>381500</v>
      </c>
      <c r="S40" s="339">
        <v>171486553.25</v>
      </c>
      <c r="T40" s="21" t="s">
        <v>23</v>
      </c>
      <c r="U40" s="11" t="str">
        <f>IFERROR(IF(T40="","",IF(T40="COP","N/A",IF(OR(T40="USD",T40="US"),1,IF(T40="EUR",VLOOKUP(P40,'SH EURO'!$A$6:$B$6338,2,FALSE),"INGRESAR TASA")))),"")</f>
        <v>N/A</v>
      </c>
      <c r="V40" s="596" t="str">
        <f t="shared" si="3"/>
        <v>N/A</v>
      </c>
      <c r="W40" s="22">
        <f>IFERROR(IF(T40="","",IF(T40="COP",1,IF(U40&lt;&gt;"N/A",VLOOKUP(P40,'SH TRM'!$A$9:$B$8912,2,FALSE),"REVISAR"))),"")</f>
        <v>1</v>
      </c>
      <c r="X40" s="600">
        <f t="shared" si="4"/>
        <v>171486553.25</v>
      </c>
      <c r="Y40" s="11">
        <f t="shared" si="5"/>
        <v>449.50603735255572</v>
      </c>
      <c r="Z40" s="11">
        <f t="shared" si="0"/>
        <v>449.50603735255572</v>
      </c>
      <c r="AA40" s="879"/>
      <c r="AB40" s="879"/>
      <c r="AC40" s="446" t="str">
        <f t="shared" si="1"/>
        <v>CUMPLE</v>
      </c>
      <c r="AD40" s="452">
        <v>9</v>
      </c>
      <c r="AE40" s="873" t="s">
        <v>8</v>
      </c>
      <c r="AF40" s="873"/>
      <c r="AG40" s="873"/>
      <c r="AH40" s="873" t="s">
        <v>8</v>
      </c>
      <c r="AI40" s="873"/>
      <c r="AJ40" s="873"/>
      <c r="AK40" s="873" t="s">
        <v>8</v>
      </c>
      <c r="AL40" s="873"/>
      <c r="AM40" s="873"/>
      <c r="AN40" s="16" t="str">
        <f t="shared" si="6"/>
        <v>SI</v>
      </c>
      <c r="AO40" s="869"/>
      <c r="AP40" s="304"/>
      <c r="AQ40" s="307"/>
      <c r="AW40" s="287"/>
    </row>
    <row r="41" spans="1:49" s="279" customFormat="1" ht="42.75" x14ac:dyDescent="0.25">
      <c r="A41" s="876"/>
      <c r="B41" s="12" t="s">
        <v>224</v>
      </c>
      <c r="C41" s="156">
        <v>53</v>
      </c>
      <c r="D41" s="13" t="str">
        <f>IFERROR(INDEX(DESEMPATE!$D$3:$D$124,MATCH('EXP GEN.'!B41,DESEMPATE!$C$3:$C$124,0)),"")</f>
        <v>GEICOL SAS</v>
      </c>
      <c r="E41" s="306" t="str">
        <f>IFERROR(IF(D41="","",IF(VLOOKUP(D41,DESEMPATE!D$3:$E$124,2,FALSE)=1,"N/A",IF(VLOOKUP(D41,DESEMPATE!D$3:$E$124,2,FALSE)&gt;=0.51,"SI","NO"))),"")</f>
        <v>N/A</v>
      </c>
      <c r="F41" s="381" t="s">
        <v>8</v>
      </c>
      <c r="G41" s="23" t="s">
        <v>429</v>
      </c>
      <c r="H41" s="291" t="s">
        <v>432</v>
      </c>
      <c r="I41" s="23" t="s">
        <v>511</v>
      </c>
      <c r="J41" s="15" t="s">
        <v>508</v>
      </c>
      <c r="K41" s="23" t="s">
        <v>8</v>
      </c>
      <c r="L41" s="653" t="s">
        <v>8</v>
      </c>
      <c r="M41" s="16" t="str">
        <f t="shared" si="7"/>
        <v>SI</v>
      </c>
      <c r="N41" s="716">
        <v>1</v>
      </c>
      <c r="O41" s="18">
        <v>37922</v>
      </c>
      <c r="P41" s="18">
        <v>38073</v>
      </c>
      <c r="Q41" s="19">
        <f t="shared" si="8"/>
        <v>2004</v>
      </c>
      <c r="R41" s="20">
        <f>IFERROR(INDEX(PARAMETROS!$B$53:$B$79,MATCH(Q41,PARAMETROS!$A$53:$A$79,0)),"")</f>
        <v>358000</v>
      </c>
      <c r="S41" s="339">
        <v>106988132</v>
      </c>
      <c r="T41" s="21" t="s">
        <v>23</v>
      </c>
      <c r="U41" s="11" t="str">
        <f>IFERROR(IF(T41="","",IF(T41="COP","N/A",IF(OR(T41="USD",T41="US"),1,IF(T41="EUR",VLOOKUP(P41,'SH EURO'!$A$6:$B$6338,2,FALSE),"INGRESAR TASA")))),"")</f>
        <v>N/A</v>
      </c>
      <c r="V41" s="596" t="str">
        <f t="shared" si="3"/>
        <v>N/A</v>
      </c>
      <c r="W41" s="22">
        <f>IFERROR(IF(T41="","",IF(T41="COP",1,IF(U41&lt;&gt;"N/A",VLOOKUP(P41,'SH TRM'!$A$9:$B$8912,2,FALSE),"REVISAR"))),"")</f>
        <v>1</v>
      </c>
      <c r="X41" s="600">
        <f t="shared" si="4"/>
        <v>106988132</v>
      </c>
      <c r="Y41" s="11">
        <f t="shared" si="5"/>
        <v>298.849530726257</v>
      </c>
      <c r="Z41" s="11">
        <f t="shared" si="0"/>
        <v>298.849530726257</v>
      </c>
      <c r="AA41" s="879"/>
      <c r="AB41" s="879"/>
      <c r="AC41" s="446" t="str">
        <f t="shared" si="1"/>
        <v>CUMPLE</v>
      </c>
      <c r="AD41" s="452">
        <v>33</v>
      </c>
      <c r="AE41" s="873" t="s">
        <v>8</v>
      </c>
      <c r="AF41" s="873"/>
      <c r="AG41" s="873"/>
      <c r="AH41" s="873" t="s">
        <v>8</v>
      </c>
      <c r="AI41" s="873"/>
      <c r="AJ41" s="873"/>
      <c r="AK41" s="873" t="s">
        <v>8</v>
      </c>
      <c r="AL41" s="873"/>
      <c r="AM41" s="873"/>
      <c r="AN41" s="16" t="str">
        <f t="shared" si="6"/>
        <v>SI</v>
      </c>
      <c r="AO41" s="869"/>
      <c r="AP41" s="304"/>
      <c r="AQ41" s="307"/>
      <c r="AW41" s="287"/>
    </row>
    <row r="42" spans="1:49" s="279" customFormat="1" ht="30" customHeight="1" x14ac:dyDescent="0.25">
      <c r="A42" s="876"/>
      <c r="B42" s="12"/>
      <c r="C42" s="156"/>
      <c r="D42" s="13" t="str">
        <f>IFERROR(INDEX(DESEMPATE!$D$3:$D$124,MATCH('EXP GEN.'!B42,DESEMPATE!$C$3:$C$124,0)),"")</f>
        <v/>
      </c>
      <c r="E42" s="306" t="str">
        <f>IFERROR(IF(D42="","",IF(VLOOKUP(D42,DESEMPATE!D$3:$E$124,2,FALSE)=1,"N/A",IF(VLOOKUP(D42,DESEMPATE!D$3:$E$124,2,FALSE)&gt;=0.51,"SI","NO"))),"")</f>
        <v/>
      </c>
      <c r="F42" s="381"/>
      <c r="G42" s="260"/>
      <c r="H42" s="526"/>
      <c r="I42" s="260"/>
      <c r="J42" s="27"/>
      <c r="K42" s="260"/>
      <c r="L42" s="16"/>
      <c r="M42" s="16" t="str">
        <f t="shared" si="7"/>
        <v/>
      </c>
      <c r="N42" s="716"/>
      <c r="O42" s="18"/>
      <c r="P42" s="18"/>
      <c r="Q42" s="19" t="str">
        <f t="shared" si="8"/>
        <v/>
      </c>
      <c r="R42" s="20" t="str">
        <f>IFERROR(INDEX(PARAMETROS!$B$53:$B$79,MATCH(Q42,PARAMETROS!$A$53:$A$79,0)),"")</f>
        <v/>
      </c>
      <c r="S42" s="339"/>
      <c r="T42" s="21"/>
      <c r="U42" s="11" t="str">
        <f>IFERROR(IF(T42="","",IF(T42="COP","N/A",IF(OR(T42="USD",T42="US"),1,IF(T42="EUR",VLOOKUP(P42,'SH EURO'!$A$6:$B$6338,2,FALSE),"INGRESAR TASA")))),"")</f>
        <v/>
      </c>
      <c r="V42" s="596" t="str">
        <f t="shared" si="3"/>
        <v/>
      </c>
      <c r="W42" s="22" t="str">
        <f>IFERROR(IF(T42="","",IF(T42="COP",1,IF(U42&lt;&gt;"N/A",VLOOKUP(P42,'SH TRM'!$A$9:$B$8912,2,FALSE),"REVISAR"))),"")</f>
        <v/>
      </c>
      <c r="X42" s="600" t="str">
        <f t="shared" si="4"/>
        <v/>
      </c>
      <c r="Y42" s="11" t="str">
        <f t="shared" si="5"/>
        <v/>
      </c>
      <c r="Z42" s="11" t="str">
        <f t="shared" si="0"/>
        <v/>
      </c>
      <c r="AA42" s="879"/>
      <c r="AB42" s="879"/>
      <c r="AC42" s="446" t="str">
        <f t="shared" si="1"/>
        <v/>
      </c>
      <c r="AD42" s="452"/>
      <c r="AE42" s="873"/>
      <c r="AF42" s="873"/>
      <c r="AG42" s="873"/>
      <c r="AH42" s="873"/>
      <c r="AI42" s="873"/>
      <c r="AJ42" s="873"/>
      <c r="AK42" s="873"/>
      <c r="AL42" s="873"/>
      <c r="AM42" s="873"/>
      <c r="AN42" s="16" t="str">
        <f t="shared" si="6"/>
        <v/>
      </c>
      <c r="AO42" s="869"/>
      <c r="AP42" s="302"/>
      <c r="AQ42" s="307"/>
      <c r="AW42" s="287"/>
    </row>
    <row r="43" spans="1:49" s="279" customFormat="1" ht="30" customHeight="1" x14ac:dyDescent="0.25">
      <c r="A43" s="876"/>
      <c r="B43" s="12"/>
      <c r="C43" s="156"/>
      <c r="D43" s="13" t="str">
        <f>IFERROR(INDEX(DESEMPATE!$D$3:$D$124,MATCH('EXP GEN.'!B43,DESEMPATE!$C$3:$C$124,0)),"")</f>
        <v/>
      </c>
      <c r="E43" s="306" t="str">
        <f>IFERROR(IF(D43="","",IF(VLOOKUP(D43,DESEMPATE!D$3:$E$124,2,FALSE)=1,"N/A",IF(VLOOKUP(D43,DESEMPATE!D$3:$E$124,2,FALSE)&gt;=0.51,"SI","NO"))),"")</f>
        <v/>
      </c>
      <c r="F43" s="381"/>
      <c r="G43" s="23"/>
      <c r="H43" s="291"/>
      <c r="I43" s="23"/>
      <c r="J43" s="15"/>
      <c r="K43" s="23"/>
      <c r="L43" s="16"/>
      <c r="M43" s="16" t="str">
        <f t="shared" si="7"/>
        <v/>
      </c>
      <c r="N43" s="716"/>
      <c r="O43" s="18"/>
      <c r="P43" s="18"/>
      <c r="Q43" s="19" t="str">
        <f t="shared" si="8"/>
        <v/>
      </c>
      <c r="R43" s="20" t="str">
        <f>IFERROR(INDEX(PARAMETROS!$B$53:$B$79,MATCH(Q43,PARAMETROS!$A$53:$A$79,0)),"")</f>
        <v/>
      </c>
      <c r="S43" s="339"/>
      <c r="T43" s="21"/>
      <c r="U43" s="11" t="str">
        <f>IFERROR(IF(T43="","",IF(T43="COP","N/A",IF(OR(T43="USD",T43="US"),1,IF(T43="EUR",VLOOKUP(P43,'SH EURO'!$A$6:$B$6338,2,FALSE),"INGRESAR TASA")))),"")</f>
        <v/>
      </c>
      <c r="V43" s="596" t="str">
        <f t="shared" si="3"/>
        <v/>
      </c>
      <c r="W43" s="22" t="str">
        <f>IFERROR(IF(T43="","",IF(T43="COP",1,IF(U43&lt;&gt;"N/A",VLOOKUP(P43,'SH TRM'!$A$9:$B$8912,2,FALSE),"REVISAR"))),"")</f>
        <v/>
      </c>
      <c r="X43" s="600" t="str">
        <f t="shared" si="4"/>
        <v/>
      </c>
      <c r="Y43" s="11" t="str">
        <f t="shared" si="5"/>
        <v/>
      </c>
      <c r="Z43" s="11" t="str">
        <f t="shared" si="0"/>
        <v/>
      </c>
      <c r="AA43" s="879"/>
      <c r="AB43" s="879"/>
      <c r="AC43" s="446" t="str">
        <f t="shared" si="1"/>
        <v/>
      </c>
      <c r="AD43" s="452"/>
      <c r="AE43" s="873"/>
      <c r="AF43" s="873"/>
      <c r="AG43" s="873"/>
      <c r="AH43" s="873"/>
      <c r="AI43" s="873"/>
      <c r="AJ43" s="873"/>
      <c r="AK43" s="873"/>
      <c r="AL43" s="873"/>
      <c r="AM43" s="873"/>
      <c r="AN43" s="16" t="str">
        <f t="shared" si="6"/>
        <v/>
      </c>
      <c r="AO43" s="869"/>
      <c r="AP43" s="304"/>
      <c r="AQ43" s="307"/>
      <c r="AW43" s="287"/>
    </row>
    <row r="44" spans="1:49" s="279" customFormat="1" ht="30" customHeight="1" thickBot="1" x14ac:dyDescent="0.3">
      <c r="A44" s="877"/>
      <c r="B44" s="48"/>
      <c r="C44" s="157"/>
      <c r="D44" s="64" t="str">
        <f>IFERROR(INDEX(DESEMPATE!$D$3:$D$124,MATCH('EXP GEN.'!B44,DESEMPATE!$C$3:$C$124,0)),"")</f>
        <v/>
      </c>
      <c r="E44" s="398" t="str">
        <f>IFERROR(IF(D44="","",IF(VLOOKUP(D44,DESEMPATE!D$3:$E$124,2,FALSE)=1,"N/A",IF(VLOOKUP(D44,DESEMPATE!D$3:$E$124,2,FALSE)&gt;=0.51,"SI","NO"))),"")</f>
        <v/>
      </c>
      <c r="F44" s="382"/>
      <c r="G44" s="159"/>
      <c r="H44" s="298"/>
      <c r="I44" s="159"/>
      <c r="J44" s="50"/>
      <c r="K44" s="159"/>
      <c r="L44" s="51"/>
      <c r="M44" s="51" t="str">
        <f t="shared" si="7"/>
        <v/>
      </c>
      <c r="N44" s="733"/>
      <c r="O44" s="494"/>
      <c r="P44" s="494"/>
      <c r="Q44" s="53" t="str">
        <f t="shared" si="8"/>
        <v/>
      </c>
      <c r="R44" s="54" t="str">
        <f>IFERROR(INDEX(PARAMETROS!$B$53:$B$79,MATCH(Q44,PARAMETROS!$A$53:$A$79,0)),"")</f>
        <v/>
      </c>
      <c r="S44" s="495"/>
      <c r="T44" s="55"/>
      <c r="U44" s="57" t="str">
        <f>IFERROR(IF(T44="","",IF(T44="COP","N/A",IF(OR(T44="USD",T44="US"),1,IF(T44="EUR",VLOOKUP(P44,'SH EURO'!$A$6:$B$6338,2,FALSE),"INGRESAR TASA")))),"")</f>
        <v/>
      </c>
      <c r="V44" s="597" t="str">
        <f t="shared" si="3"/>
        <v/>
      </c>
      <c r="W44" s="56" t="str">
        <f>IFERROR(IF(T44="","",IF(T44="COP",1,IF(U44&lt;&gt;"N/A",VLOOKUP(P44,'SH TRM'!$A$9:$B$8912,2,FALSE),"REVISAR"))),"")</f>
        <v/>
      </c>
      <c r="X44" s="601" t="str">
        <f t="shared" si="4"/>
        <v/>
      </c>
      <c r="Y44" s="57" t="str">
        <f t="shared" si="5"/>
        <v/>
      </c>
      <c r="Z44" s="57" t="str">
        <f t="shared" si="0"/>
        <v/>
      </c>
      <c r="AA44" s="880"/>
      <c r="AB44" s="880"/>
      <c r="AC44" s="455" t="str">
        <f t="shared" si="1"/>
        <v/>
      </c>
      <c r="AD44" s="717"/>
      <c r="AE44" s="874"/>
      <c r="AF44" s="874"/>
      <c r="AG44" s="874"/>
      <c r="AH44" s="874"/>
      <c r="AI44" s="874"/>
      <c r="AJ44" s="874"/>
      <c r="AK44" s="874"/>
      <c r="AL44" s="874"/>
      <c r="AM44" s="874"/>
      <c r="AN44" s="51" t="str">
        <f t="shared" si="6"/>
        <v/>
      </c>
      <c r="AO44" s="870"/>
      <c r="AP44" s="303"/>
      <c r="AQ44" s="307"/>
      <c r="AW44" s="287"/>
    </row>
    <row r="45" spans="1:49" s="279" customFormat="1" ht="28.5" x14ac:dyDescent="0.25">
      <c r="A45" s="875" t="s">
        <v>170</v>
      </c>
      <c r="B45" s="35" t="s">
        <v>225</v>
      </c>
      <c r="C45" s="155">
        <v>97</v>
      </c>
      <c r="D45" s="36" t="str">
        <f>IFERROR(INDEX(DESEMPATE!$D$3:$D$124,MATCH('EXP GEN.'!B45,DESEMPATE!$C$3:$C$124,0)),"")</f>
        <v>PLANES S.A.</v>
      </c>
      <c r="E45" s="400" t="str">
        <f>IFERROR(IF(D45="","",IF(VLOOKUP(D45,DESEMPATE!D$3:$E$124,2,FALSE)=1,"N/A",IF(VLOOKUP(D45,DESEMPATE!D$3:$E$124,2,FALSE)&gt;=0.51,"SI","NO"))),"")</f>
        <v>N/A</v>
      </c>
      <c r="F45" s="380" t="s">
        <v>8</v>
      </c>
      <c r="G45" s="47" t="s">
        <v>521</v>
      </c>
      <c r="H45" s="290" t="s">
        <v>432</v>
      </c>
      <c r="I45" s="47" t="s">
        <v>522</v>
      </c>
      <c r="J45" s="38" t="s">
        <v>523</v>
      </c>
      <c r="K45" s="47" t="s">
        <v>8</v>
      </c>
      <c r="L45" s="39" t="s">
        <v>8</v>
      </c>
      <c r="M45" s="39" t="s">
        <v>8</v>
      </c>
      <c r="N45" s="731">
        <v>1</v>
      </c>
      <c r="O45" s="491">
        <v>35125</v>
      </c>
      <c r="P45" s="491">
        <v>35581</v>
      </c>
      <c r="Q45" s="61">
        <f t="shared" si="8"/>
        <v>1997</v>
      </c>
      <c r="R45" s="32">
        <f>IFERROR(INDEX(PARAMETROS!$B$53:$B$79,MATCH(Q45,PARAMETROS!$A$53:$A$79,0)),"")</f>
        <v>172005</v>
      </c>
      <c r="S45" s="492">
        <v>451929529.60000002</v>
      </c>
      <c r="T45" s="33" t="s">
        <v>23</v>
      </c>
      <c r="U45" s="493" t="str">
        <f>IFERROR(IF(T45="","",IF(T45="COP","N/A",IF(OR(T45="USD",T45="US"),1,IF(T45="EUR",VLOOKUP(P45,'SH EURO'!$A$6:$B$6338,2,FALSE),"INGRESAR TASA")))),"")</f>
        <v>N/A</v>
      </c>
      <c r="V45" s="598" t="str">
        <f t="shared" si="3"/>
        <v>N/A</v>
      </c>
      <c r="W45" s="34">
        <f>IFERROR(IF(T45="","",IF(T45="COP",1,IF(U45&lt;&gt;"N/A",VLOOKUP(P45,'SH TRM'!$A$9:$B$8912,2,FALSE),"REVISAR"))),"")</f>
        <v>1</v>
      </c>
      <c r="X45" s="602">
        <f t="shared" si="4"/>
        <v>451929529.60000002</v>
      </c>
      <c r="Y45" s="493">
        <f t="shared" si="5"/>
        <v>2627.4208866021336</v>
      </c>
      <c r="Z45" s="493">
        <f t="shared" si="0"/>
        <v>2627.4208866021336</v>
      </c>
      <c r="AA45" s="878" t="str">
        <f>IFERROR(IF(COUNTIF(Z45:Z50,"")=6,"",IF(SUM(Z45:Z50)&gt;=CM008M1,"CUMPLE","NO CUMPLE")),"")</f>
        <v>CUMPLE</v>
      </c>
      <c r="AB45" s="878" t="str">
        <f>IFERROR(IF(COUNTIF(Z45:Z50,"")=6,"",IF(COUNTIF(E45:E50,"N/A")&gt;0,IF(SUMIF(E45:E50,"N/A",Z45:Z50)&gt;=CM008LM1,"CUMPLE","NO CUMPLE"),IF(SUMIF(E45:E50,"SI",Z45:Z50)&gt;=CM008LM1,"CUMPLE","NO CUMPLE"))),"")</f>
        <v>CUMPLE</v>
      </c>
      <c r="AC45" s="490" t="str">
        <f t="shared" si="1"/>
        <v>CUMPLE</v>
      </c>
      <c r="AD45" s="447">
        <v>25</v>
      </c>
      <c r="AE45" s="881" t="s">
        <v>8</v>
      </c>
      <c r="AF45" s="881"/>
      <c r="AG45" s="881"/>
      <c r="AH45" s="881" t="s">
        <v>8</v>
      </c>
      <c r="AI45" s="881"/>
      <c r="AJ45" s="881"/>
      <c r="AK45" s="881" t="s">
        <v>8</v>
      </c>
      <c r="AL45" s="881"/>
      <c r="AM45" s="881"/>
      <c r="AN45" s="39" t="str">
        <f t="shared" si="6"/>
        <v>SI</v>
      </c>
      <c r="AO45" s="865" t="s">
        <v>333</v>
      </c>
      <c r="AP45" s="723"/>
      <c r="AQ45" s="307"/>
      <c r="AW45" s="287"/>
    </row>
    <row r="46" spans="1:49" s="279" customFormat="1" ht="57" x14ac:dyDescent="0.25">
      <c r="A46" s="876"/>
      <c r="B46" s="12" t="s">
        <v>225</v>
      </c>
      <c r="C46" s="156">
        <v>100</v>
      </c>
      <c r="D46" s="13" t="str">
        <f>IFERROR(INDEX(DESEMPATE!$D$3:$D$124,MATCH('EXP GEN.'!B46,DESEMPATE!$C$3:$C$124,0)),"")</f>
        <v>PLANES S.A.</v>
      </c>
      <c r="E46" s="306" t="str">
        <f>IFERROR(IF(D46="","",IF(VLOOKUP(D46,DESEMPATE!D$3:$E$124,2,FALSE)=1,"N/A",IF(VLOOKUP(D46,DESEMPATE!D$3:$E$124,2,FALSE)&gt;=0.51,"SI","NO"))),"")</f>
        <v>N/A</v>
      </c>
      <c r="F46" s="381" t="s">
        <v>8</v>
      </c>
      <c r="G46" s="23" t="s">
        <v>524</v>
      </c>
      <c r="H46" s="291" t="s">
        <v>432</v>
      </c>
      <c r="I46" s="23" t="s">
        <v>525</v>
      </c>
      <c r="J46" s="15" t="s">
        <v>526</v>
      </c>
      <c r="K46" s="23" t="s">
        <v>8</v>
      </c>
      <c r="L46" s="16" t="s">
        <v>8</v>
      </c>
      <c r="M46" s="16" t="s">
        <v>8</v>
      </c>
      <c r="N46" s="716">
        <v>1</v>
      </c>
      <c r="O46" s="18">
        <v>39887</v>
      </c>
      <c r="P46" s="18">
        <v>36997</v>
      </c>
      <c r="Q46" s="19">
        <f t="shared" si="8"/>
        <v>2001</v>
      </c>
      <c r="R46" s="20">
        <f>IFERROR(INDEX(PARAMETROS!$B$53:$B$79,MATCH(Q46,PARAMETROS!$A$53:$A$79,0)),"")</f>
        <v>286000</v>
      </c>
      <c r="S46" s="339">
        <v>660386264.79999995</v>
      </c>
      <c r="T46" s="21" t="s">
        <v>23</v>
      </c>
      <c r="U46" s="11" t="str">
        <f>IFERROR(IF(T46="","",IF(T46="COP","N/A",IF(OR(T46="USD",T46="US"),1,IF(T46="EUR",VLOOKUP(P46,'SH EURO'!$A$6:$B$6338,2,FALSE),"INGRESAR TASA")))),"")</f>
        <v>N/A</v>
      </c>
      <c r="V46" s="596" t="str">
        <f t="shared" si="3"/>
        <v>N/A</v>
      </c>
      <c r="W46" s="22">
        <f>IFERROR(IF(T46="","",IF(T46="COP",1,IF(U46&lt;&gt;"N/A",VLOOKUP(P46,'SH TRM'!$A$9:$B$8912,2,FALSE),"REVISAR"))),"")</f>
        <v>1</v>
      </c>
      <c r="X46" s="600">
        <f t="shared" si="4"/>
        <v>660386264.79999995</v>
      </c>
      <c r="Y46" s="11">
        <f t="shared" si="5"/>
        <v>2309.0428839160836</v>
      </c>
      <c r="Z46" s="11">
        <f t="shared" si="0"/>
        <v>2309.0428839160836</v>
      </c>
      <c r="AA46" s="879"/>
      <c r="AB46" s="879"/>
      <c r="AC46" s="446" t="str">
        <f t="shared" si="1"/>
        <v>CUMPLE</v>
      </c>
      <c r="AD46" s="448">
        <v>34</v>
      </c>
      <c r="AE46" s="873" t="s">
        <v>8</v>
      </c>
      <c r="AF46" s="873"/>
      <c r="AG46" s="873"/>
      <c r="AH46" s="873" t="s">
        <v>8</v>
      </c>
      <c r="AI46" s="873"/>
      <c r="AJ46" s="873"/>
      <c r="AK46" s="873" t="s">
        <v>8</v>
      </c>
      <c r="AL46" s="873"/>
      <c r="AM46" s="873"/>
      <c r="AN46" s="16" t="str">
        <f t="shared" si="6"/>
        <v>SI</v>
      </c>
      <c r="AO46" s="866"/>
      <c r="AP46" s="724"/>
      <c r="AQ46" s="307"/>
      <c r="AW46" s="287"/>
    </row>
    <row r="47" spans="1:49" s="279" customFormat="1" ht="71.25" x14ac:dyDescent="0.25">
      <c r="A47" s="876"/>
      <c r="B47" s="12" t="s">
        <v>225</v>
      </c>
      <c r="C47" s="156">
        <v>103</v>
      </c>
      <c r="D47" s="13" t="str">
        <f>IFERROR(INDEX(DESEMPATE!$D$3:$D$124,MATCH('EXP GEN.'!B47,DESEMPATE!$C$3:$C$124,0)),"")</f>
        <v>PLANES S.A.</v>
      </c>
      <c r="E47" s="306" t="str">
        <f>IFERROR(IF(D47="","",IF(VLOOKUP(D47,DESEMPATE!D$3:$E$124,2,FALSE)=1,"N/A",IF(VLOOKUP(D47,DESEMPATE!D$3:$E$124,2,FALSE)&gt;=0.51,"SI","NO"))),"")</f>
        <v>N/A</v>
      </c>
      <c r="F47" s="381" t="s">
        <v>8</v>
      </c>
      <c r="G47" s="23" t="s">
        <v>515</v>
      </c>
      <c r="H47" s="291" t="s">
        <v>432</v>
      </c>
      <c r="I47" s="23" t="s">
        <v>527</v>
      </c>
      <c r="J47" s="15" t="s">
        <v>528</v>
      </c>
      <c r="K47" s="23" t="s">
        <v>8</v>
      </c>
      <c r="L47" s="16" t="s">
        <v>8</v>
      </c>
      <c r="M47" s="16" t="s">
        <v>8</v>
      </c>
      <c r="N47" s="716">
        <v>0.245</v>
      </c>
      <c r="O47" s="18">
        <v>40186</v>
      </c>
      <c r="P47" s="18">
        <v>41912</v>
      </c>
      <c r="Q47" s="19">
        <f t="shared" si="8"/>
        <v>2014</v>
      </c>
      <c r="R47" s="20">
        <f>IFERROR(INDEX(PARAMETROS!$B$53:$B$79,MATCH(Q47,PARAMETROS!$A$53:$A$79,0)),"")</f>
        <v>616000</v>
      </c>
      <c r="S47" s="339">
        <v>10922423850.5</v>
      </c>
      <c r="T47" s="21" t="s">
        <v>23</v>
      </c>
      <c r="U47" s="11" t="str">
        <f>IFERROR(IF(T47="","",IF(T47="COP","N/A",IF(OR(T47="USD",T47="US"),1,IF(T47="EUR",VLOOKUP(P47,'SH EURO'!$A$6:$B$6338,2,FALSE),"INGRESAR TASA")))),"")</f>
        <v>N/A</v>
      </c>
      <c r="V47" s="596" t="str">
        <f t="shared" si="3"/>
        <v>N/A</v>
      </c>
      <c r="W47" s="22">
        <f>IFERROR(IF(T47="","",IF(T47="COP",1,IF(U47&lt;&gt;"N/A",VLOOKUP(P47,'SH TRM'!$A$9:$B$8912,2,FALSE),"REVISAR"))),"")</f>
        <v>1</v>
      </c>
      <c r="X47" s="600">
        <f t="shared" si="4"/>
        <v>10922423850.5</v>
      </c>
      <c r="Y47" s="11">
        <f t="shared" si="5"/>
        <v>17731.207549512987</v>
      </c>
      <c r="Z47" s="11">
        <f t="shared" si="0"/>
        <v>4344.1458496306814</v>
      </c>
      <c r="AA47" s="879"/>
      <c r="AB47" s="879"/>
      <c r="AC47" s="446" t="str">
        <f t="shared" si="1"/>
        <v>CUMPLE</v>
      </c>
      <c r="AD47" s="448">
        <v>140</v>
      </c>
      <c r="AE47" s="873" t="s">
        <v>8</v>
      </c>
      <c r="AF47" s="873"/>
      <c r="AG47" s="873"/>
      <c r="AH47" s="873" t="s">
        <v>8</v>
      </c>
      <c r="AI47" s="873"/>
      <c r="AJ47" s="873"/>
      <c r="AK47" s="873" t="s">
        <v>8</v>
      </c>
      <c r="AL47" s="873"/>
      <c r="AM47" s="873"/>
      <c r="AN47" s="16" t="str">
        <f t="shared" si="6"/>
        <v>SI</v>
      </c>
      <c r="AO47" s="866"/>
      <c r="AP47" s="302"/>
      <c r="AQ47" s="307"/>
      <c r="AW47" s="287"/>
    </row>
    <row r="48" spans="1:49" s="279" customFormat="1" ht="12" customHeight="1" x14ac:dyDescent="0.25">
      <c r="A48" s="876"/>
      <c r="B48" s="12"/>
      <c r="C48" s="156"/>
      <c r="D48" s="13" t="str">
        <f>IFERROR(INDEX(DESEMPATE!$D$3:$D$124,MATCH('EXP GEN.'!B48,DESEMPATE!$C$3:$C$124,0)),"")</f>
        <v/>
      </c>
      <c r="E48" s="306" t="str">
        <f>IFERROR(IF(D48="","",IF(VLOOKUP(D48,DESEMPATE!D$3:$E$124,2,FALSE)=1,"N/A",IF(VLOOKUP(D48,DESEMPATE!D$3:$E$124,2,FALSE)&gt;=0.51,"SI","NO"))),"")</f>
        <v/>
      </c>
      <c r="F48" s="381"/>
      <c r="G48" s="23"/>
      <c r="H48" s="291"/>
      <c r="I48" s="23"/>
      <c r="J48" s="15"/>
      <c r="K48" s="23"/>
      <c r="L48" s="16"/>
      <c r="M48" s="16" t="str">
        <f t="shared" si="7"/>
        <v/>
      </c>
      <c r="N48" s="716"/>
      <c r="O48" s="18"/>
      <c r="P48" s="18"/>
      <c r="Q48" s="19" t="str">
        <f t="shared" si="8"/>
        <v/>
      </c>
      <c r="R48" s="20" t="str">
        <f>IFERROR(INDEX(PARAMETROS!$B$53:$B$79,MATCH(Q48,PARAMETROS!$A$53:$A$79,0)),"")</f>
        <v/>
      </c>
      <c r="S48" s="339"/>
      <c r="T48" s="21"/>
      <c r="U48" s="11" t="str">
        <f>IFERROR(IF(T48="","",IF(T48="COP","N/A",IF(OR(T48="USD",T48="US"),1,IF(T48="EUR",VLOOKUP(P48,'SH EURO'!$A$6:$B$6338,2,FALSE),"INGRESAR TASA")))),"")</f>
        <v/>
      </c>
      <c r="V48" s="596" t="str">
        <f t="shared" si="3"/>
        <v/>
      </c>
      <c r="W48" s="22" t="str">
        <f>IFERROR(IF(T48="","",IF(T48="COP",1,IF(U48&lt;&gt;"N/A",VLOOKUP(P48,'SH TRM'!$A$9:$B$8912,2,FALSE),"REVISAR"))),"")</f>
        <v/>
      </c>
      <c r="X48" s="600" t="str">
        <f t="shared" si="4"/>
        <v/>
      </c>
      <c r="Y48" s="11" t="str">
        <f t="shared" si="5"/>
        <v/>
      </c>
      <c r="Z48" s="11" t="str">
        <f t="shared" si="0"/>
        <v/>
      </c>
      <c r="AA48" s="879"/>
      <c r="AB48" s="879"/>
      <c r="AC48" s="446" t="str">
        <f t="shared" si="1"/>
        <v/>
      </c>
      <c r="AD48" s="450"/>
      <c r="AE48" s="873"/>
      <c r="AF48" s="873"/>
      <c r="AG48" s="873"/>
      <c r="AH48" s="873"/>
      <c r="AI48" s="873"/>
      <c r="AJ48" s="873"/>
      <c r="AK48" s="873"/>
      <c r="AL48" s="873"/>
      <c r="AM48" s="873"/>
      <c r="AN48" s="16" t="str">
        <f t="shared" si="6"/>
        <v/>
      </c>
      <c r="AO48" s="866"/>
      <c r="AP48" s="724"/>
      <c r="AQ48" s="307"/>
      <c r="AW48" s="287"/>
    </row>
    <row r="49" spans="1:49" s="279" customFormat="1" ht="9.75" customHeight="1" x14ac:dyDescent="0.25">
      <c r="A49" s="876"/>
      <c r="B49" s="12"/>
      <c r="C49" s="156"/>
      <c r="D49" s="13" t="str">
        <f>IFERROR(INDEX(DESEMPATE!$D$3:$D$124,MATCH('EXP GEN.'!B49,DESEMPATE!$C$3:$C$124,0)),"")</f>
        <v/>
      </c>
      <c r="E49" s="306" t="str">
        <f>IFERROR(IF(D49="","",IF(VLOOKUP(D49,DESEMPATE!D$3:$E$124,2,FALSE)=1,"N/A",IF(VLOOKUP(D49,DESEMPATE!D$3:$E$124,2,FALSE)&gt;=0.51,"SI","NO"))),"")</f>
        <v/>
      </c>
      <c r="F49" s="381"/>
      <c r="G49" s="23"/>
      <c r="H49" s="291"/>
      <c r="I49" s="23"/>
      <c r="J49" s="14"/>
      <c r="K49" s="23"/>
      <c r="L49" s="16"/>
      <c r="M49" s="16" t="str">
        <f t="shared" si="7"/>
        <v/>
      </c>
      <c r="N49" s="716"/>
      <c r="O49" s="18"/>
      <c r="P49" s="18"/>
      <c r="Q49" s="19" t="str">
        <f t="shared" si="8"/>
        <v/>
      </c>
      <c r="R49" s="20" t="str">
        <f>IFERROR(INDEX(PARAMETROS!$B$53:$B$79,MATCH(Q49,PARAMETROS!$A$53:$A$79,0)),"")</f>
        <v/>
      </c>
      <c r="S49" s="339"/>
      <c r="T49" s="21"/>
      <c r="U49" s="11" t="str">
        <f>IFERROR(IF(T49="","",IF(T49="COP","N/A",IF(OR(T49="USD",T49="US"),1,IF(T49="EUR",VLOOKUP(P49,'SH EURO'!$A$6:$B$6338,2,FALSE),"INGRESAR TASA")))),"")</f>
        <v/>
      </c>
      <c r="V49" s="596" t="str">
        <f t="shared" si="3"/>
        <v/>
      </c>
      <c r="W49" s="22" t="str">
        <f>IFERROR(IF(T49="","",IF(T49="COP",1,IF(U49&lt;&gt;"N/A",VLOOKUP(P49,'SH TRM'!$A$9:$B$8912,2,FALSE),"REVISAR"))),"")</f>
        <v/>
      </c>
      <c r="X49" s="600" t="str">
        <f t="shared" si="4"/>
        <v/>
      </c>
      <c r="Y49" s="11" t="str">
        <f t="shared" si="5"/>
        <v/>
      </c>
      <c r="Z49" s="11" t="str">
        <f t="shared" si="0"/>
        <v/>
      </c>
      <c r="AA49" s="879"/>
      <c r="AB49" s="879"/>
      <c r="AC49" s="446" t="str">
        <f t="shared" si="1"/>
        <v/>
      </c>
      <c r="AD49" s="450"/>
      <c r="AE49" s="873"/>
      <c r="AF49" s="873"/>
      <c r="AG49" s="873"/>
      <c r="AH49" s="873"/>
      <c r="AI49" s="873"/>
      <c r="AJ49" s="873"/>
      <c r="AK49" s="873"/>
      <c r="AL49" s="873"/>
      <c r="AM49" s="873"/>
      <c r="AN49" s="16" t="str">
        <f t="shared" si="6"/>
        <v/>
      </c>
      <c r="AO49" s="866"/>
      <c r="AP49" s="302"/>
      <c r="AQ49" s="307"/>
      <c r="AW49" s="287"/>
    </row>
    <row r="50" spans="1:49" s="279" customFormat="1" ht="9" customHeight="1" thickBot="1" x14ac:dyDescent="0.3">
      <c r="A50" s="877"/>
      <c r="B50" s="48"/>
      <c r="C50" s="157"/>
      <c r="D50" s="64" t="str">
        <f>IFERROR(INDEX(DESEMPATE!$D$3:$D$124,MATCH('EXP GEN.'!B50,DESEMPATE!$C$3:$C$124,0)),"")</f>
        <v/>
      </c>
      <c r="E50" s="398" t="str">
        <f>IFERROR(IF(D50="","",IF(VLOOKUP(D50,DESEMPATE!D$3:$E$124,2,FALSE)=1,"N/A",IF(VLOOKUP(D50,DESEMPATE!D$3:$E$124,2,FALSE)&gt;=0.51,"SI","NO"))),"")</f>
        <v/>
      </c>
      <c r="F50" s="382"/>
      <c r="G50" s="159"/>
      <c r="H50" s="298"/>
      <c r="I50" s="159"/>
      <c r="J50" s="49"/>
      <c r="K50" s="159"/>
      <c r="L50" s="51"/>
      <c r="M50" s="51" t="str">
        <f t="shared" si="7"/>
        <v/>
      </c>
      <c r="N50" s="733"/>
      <c r="O50" s="494"/>
      <c r="P50" s="494"/>
      <c r="Q50" s="53" t="str">
        <f t="shared" si="8"/>
        <v/>
      </c>
      <c r="R50" s="54" t="str">
        <f>IFERROR(INDEX(PARAMETROS!$B$53:$B$79,MATCH(Q50,PARAMETROS!$A$53:$A$79,0)),"")</f>
        <v/>
      </c>
      <c r="S50" s="495"/>
      <c r="T50" s="55"/>
      <c r="U50" s="57" t="str">
        <f>IFERROR(IF(T50="","",IF(T50="COP","N/A",IF(OR(T50="USD",T50="US"),1,IF(T50="EUR",VLOOKUP(P50,'SH EURO'!$A$6:$B$6338,2,FALSE),"INGRESAR TASA")))),"")</f>
        <v/>
      </c>
      <c r="V50" s="597" t="str">
        <f t="shared" si="3"/>
        <v/>
      </c>
      <c r="W50" s="56" t="str">
        <f>IFERROR(IF(T50="","",IF(T50="COP",1,IF(U50&lt;&gt;"N/A",VLOOKUP(P50,'SH TRM'!$A$9:$B$8912,2,FALSE),"REVISAR"))),"")</f>
        <v/>
      </c>
      <c r="X50" s="601" t="str">
        <f t="shared" si="4"/>
        <v/>
      </c>
      <c r="Y50" s="57" t="str">
        <f t="shared" si="5"/>
        <v/>
      </c>
      <c r="Z50" s="57" t="str">
        <f t="shared" si="0"/>
        <v/>
      </c>
      <c r="AA50" s="880"/>
      <c r="AB50" s="880"/>
      <c r="AC50" s="455" t="str">
        <f t="shared" si="1"/>
        <v/>
      </c>
      <c r="AD50" s="449"/>
      <c r="AE50" s="874"/>
      <c r="AF50" s="874"/>
      <c r="AG50" s="874"/>
      <c r="AH50" s="874"/>
      <c r="AI50" s="874"/>
      <c r="AJ50" s="874"/>
      <c r="AK50" s="874"/>
      <c r="AL50" s="874"/>
      <c r="AM50" s="874"/>
      <c r="AN50" s="51" t="str">
        <f t="shared" si="6"/>
        <v/>
      </c>
      <c r="AO50" s="867"/>
      <c r="AP50" s="725"/>
      <c r="AQ50" s="307"/>
      <c r="AW50" s="287"/>
    </row>
    <row r="51" spans="1:49" s="279" customFormat="1" ht="63" x14ac:dyDescent="0.25">
      <c r="A51" s="875" t="s">
        <v>171</v>
      </c>
      <c r="B51" s="35" t="s">
        <v>226</v>
      </c>
      <c r="C51" s="155">
        <v>152</v>
      </c>
      <c r="D51" s="36" t="str">
        <f>IFERROR(INDEX(DESEMPATE!$D$3:$D$124,MATCH('EXP GEN.'!B51,DESEMPATE!$C$3:$C$124,0)),"")</f>
        <v>CIC CONSULTORES DE INGENIERIA Y CIMENTACIONES S.A.S.</v>
      </c>
      <c r="E51" s="400" t="str">
        <f>IFERROR(IF(D51="","",IF(VLOOKUP(D51,DESEMPATE!D$3:$E$124,2,FALSE)=1,"N/A",IF(VLOOKUP(D51,DESEMPATE!D$3:$E$124,2,FALSE)&gt;=0.51,"SI","NO"))),"")</f>
        <v>SI</v>
      </c>
      <c r="F51" s="380" t="s">
        <v>8</v>
      </c>
      <c r="G51" s="47" t="s">
        <v>529</v>
      </c>
      <c r="H51" s="290" t="s">
        <v>432</v>
      </c>
      <c r="I51" s="47" t="s">
        <v>530</v>
      </c>
      <c r="J51" s="37" t="s">
        <v>531</v>
      </c>
      <c r="K51" s="47" t="s">
        <v>8</v>
      </c>
      <c r="L51" s="39" t="s">
        <v>8</v>
      </c>
      <c r="M51" s="39" t="s">
        <v>8</v>
      </c>
      <c r="N51" s="731">
        <v>1</v>
      </c>
      <c r="O51" s="491">
        <v>40771</v>
      </c>
      <c r="P51" s="491">
        <v>41259</v>
      </c>
      <c r="Q51" s="61">
        <f t="shared" si="8"/>
        <v>2012</v>
      </c>
      <c r="R51" s="32">
        <f>IFERROR(INDEX(PARAMETROS!$B$53:$B$79,MATCH(Q51,PARAMETROS!$A$53:$A$79,0)),"")</f>
        <v>566700</v>
      </c>
      <c r="S51" s="492">
        <v>595833420</v>
      </c>
      <c r="T51" s="33" t="s">
        <v>23</v>
      </c>
      <c r="U51" s="493" t="str">
        <f>IFERROR(IF(T51="","",IF(T51="COP","N/A",IF(OR(T51="USD",T51="US"),1,IF(T51="EUR",VLOOKUP(P51,'SH EURO'!$A$6:$B$6338,2,FALSE),"INGRESAR TASA")))),"")</f>
        <v>N/A</v>
      </c>
      <c r="V51" s="598" t="str">
        <f t="shared" si="3"/>
        <v>N/A</v>
      </c>
      <c r="W51" s="34">
        <f>IFERROR(IF(T51="","",IF(T51="COP",1,IF(U51&lt;&gt;"N/A",VLOOKUP(P51,'SH TRM'!$A$9:$B$8912,2,FALSE),"REVISAR"))),"")</f>
        <v>1</v>
      </c>
      <c r="X51" s="602">
        <f t="shared" si="4"/>
        <v>595833420</v>
      </c>
      <c r="Y51" s="493">
        <f t="shared" si="5"/>
        <v>1051.4088935944944</v>
      </c>
      <c r="Z51" s="493">
        <f t="shared" si="0"/>
        <v>1051.4088935944944</v>
      </c>
      <c r="AA51" s="878" t="str">
        <f>IFERROR(IF(COUNTIF(Z51:Z56,"")=6,"",IF(SUM(Z51:Z56)&gt;=CM008M1,"CUMPLE","NO CUMPLE")),"")</f>
        <v>CUMPLE</v>
      </c>
      <c r="AB51" s="878" t="str">
        <f>IFERROR(IF(COUNTIF(Z51:Z56,"")=6,"",IF(COUNTIF(E51:E56,"N/A")&gt;0,IF(SUMIF(E51:E56,"N/A",Z51:Z56)&gt;=CM008LM1,"CUMPLE","NO CUMPLE"),IF(SUMIF(E51:E56,"SI",Z51:Z56)&gt;=CM008LM1,"CUMPLE","NO CUMPLE"))),"")</f>
        <v>CUMPLE</v>
      </c>
      <c r="AC51" s="490" t="str">
        <f t="shared" si="1"/>
        <v>CUMPLE</v>
      </c>
      <c r="AD51" s="448">
        <v>24</v>
      </c>
      <c r="AE51" s="881" t="s">
        <v>8</v>
      </c>
      <c r="AF51" s="881"/>
      <c r="AG51" s="881"/>
      <c r="AH51" s="883" t="s">
        <v>8</v>
      </c>
      <c r="AI51" s="883"/>
      <c r="AJ51" s="883"/>
      <c r="AK51" s="883" t="s">
        <v>8</v>
      </c>
      <c r="AL51" s="883"/>
      <c r="AM51" s="883"/>
      <c r="AN51" s="39" t="str">
        <f t="shared" si="6"/>
        <v>SI</v>
      </c>
      <c r="AO51" s="865" t="s">
        <v>333</v>
      </c>
      <c r="AP51" s="305"/>
      <c r="AQ51" s="307"/>
      <c r="AW51" s="287"/>
    </row>
    <row r="52" spans="1:49" s="279" customFormat="1" ht="63" x14ac:dyDescent="0.25">
      <c r="A52" s="876"/>
      <c r="B52" s="12" t="s">
        <v>226</v>
      </c>
      <c r="C52" s="156">
        <v>157</v>
      </c>
      <c r="D52" s="13" t="str">
        <f>IFERROR(INDEX(DESEMPATE!$D$3:$D$124,MATCH('EXP GEN.'!B52,DESEMPATE!$C$3:$C$124,0)),"")</f>
        <v>CIC CONSULTORES DE INGENIERIA Y CIMENTACIONES S.A.S.</v>
      </c>
      <c r="E52" s="306" t="str">
        <f>IFERROR(IF(D52="","",IF(VLOOKUP(D52,DESEMPATE!D$3:$E$124,2,FALSE)=1,"N/A",IF(VLOOKUP(D52,DESEMPATE!D$3:$E$124,2,FALSE)&gt;=0.51,"SI","NO"))),"")</f>
        <v>SI</v>
      </c>
      <c r="F52" s="381" t="s">
        <v>8</v>
      </c>
      <c r="G52" s="23" t="s">
        <v>442</v>
      </c>
      <c r="H52" s="291" t="s">
        <v>432</v>
      </c>
      <c r="I52" s="23" t="s">
        <v>532</v>
      </c>
      <c r="J52" s="14" t="s">
        <v>533</v>
      </c>
      <c r="K52" s="23" t="s">
        <v>8</v>
      </c>
      <c r="L52" s="16" t="s">
        <v>8</v>
      </c>
      <c r="M52" s="16" t="s">
        <v>8</v>
      </c>
      <c r="N52" s="716">
        <v>1</v>
      </c>
      <c r="O52" s="18">
        <v>35671</v>
      </c>
      <c r="P52" s="18">
        <v>35930</v>
      </c>
      <c r="Q52" s="19">
        <f t="shared" si="8"/>
        <v>1998</v>
      </c>
      <c r="R52" s="20">
        <f>IFERROR(INDEX(PARAMETROS!$B$53:$B$79,MATCH(Q52,PARAMETROS!$A$53:$A$79,0)),"")</f>
        <v>203826</v>
      </c>
      <c r="S52" s="339">
        <v>147112783</v>
      </c>
      <c r="T52" s="21" t="s">
        <v>23</v>
      </c>
      <c r="U52" s="11" t="str">
        <f>IFERROR(IF(T52="","",IF(T52="COP","N/A",IF(OR(T52="USD",T52="US"),1,IF(T52="EUR",VLOOKUP(P52,'SH EURO'!$A$6:$B$6338,2,FALSE),"INGRESAR TASA")))),"")</f>
        <v>N/A</v>
      </c>
      <c r="V52" s="596" t="str">
        <f t="shared" si="3"/>
        <v>N/A</v>
      </c>
      <c r="W52" s="22">
        <f>IFERROR(IF(T52="","",IF(T52="COP",1,IF(U52&lt;&gt;"N/A",VLOOKUP(P52,'SH TRM'!$A$9:$B$8912,2,FALSE),"REVISAR"))),"")</f>
        <v>1</v>
      </c>
      <c r="X52" s="600">
        <f t="shared" si="4"/>
        <v>147112783</v>
      </c>
      <c r="Y52" s="11">
        <f t="shared" si="5"/>
        <v>721.75670915388616</v>
      </c>
      <c r="Z52" s="11">
        <f t="shared" si="0"/>
        <v>721.75670915388616</v>
      </c>
      <c r="AA52" s="879"/>
      <c r="AB52" s="879"/>
      <c r="AC52" s="446" t="str">
        <f t="shared" si="1"/>
        <v>CUMPLE</v>
      </c>
      <c r="AD52" s="448">
        <v>39</v>
      </c>
      <c r="AE52" s="873" t="s">
        <v>8</v>
      </c>
      <c r="AF52" s="873"/>
      <c r="AG52" s="873"/>
      <c r="AH52" s="873" t="s">
        <v>8</v>
      </c>
      <c r="AI52" s="873"/>
      <c r="AJ52" s="873"/>
      <c r="AK52" s="873" t="s">
        <v>8</v>
      </c>
      <c r="AL52" s="873"/>
      <c r="AM52" s="873"/>
      <c r="AN52" s="16" t="str">
        <f t="shared" si="6"/>
        <v>SI</v>
      </c>
      <c r="AO52" s="866"/>
      <c r="AP52" s="304"/>
      <c r="AQ52" s="307"/>
      <c r="AW52" s="287"/>
    </row>
    <row r="53" spans="1:49" s="279" customFormat="1" ht="71.25" x14ac:dyDescent="0.25">
      <c r="A53" s="876"/>
      <c r="B53" s="12" t="s">
        <v>348</v>
      </c>
      <c r="C53" s="156">
        <v>163</v>
      </c>
      <c r="D53" s="13" t="str">
        <f>IFERROR(INDEX(DESEMPATE!$D$3:$D$124,MATCH('EXP GEN.'!B53,DESEMPATE!$C$3:$C$124,0)),"")</f>
        <v>CONSULTEC LTDA</v>
      </c>
      <c r="E53" s="306" t="str">
        <f>IFERROR(IF(D53="","",IF(VLOOKUP(D53,DESEMPATE!D$3:$E$124,2,FALSE)=1,"N/A",IF(VLOOKUP(D53,DESEMPATE!D$3:$E$124,2,FALSE)&gt;=0.51,"SI","NO"))),"")</f>
        <v>NO</v>
      </c>
      <c r="F53" s="381" t="s">
        <v>8</v>
      </c>
      <c r="G53" s="23" t="s">
        <v>534</v>
      </c>
      <c r="H53" s="291" t="s">
        <v>432</v>
      </c>
      <c r="I53" s="23" t="s">
        <v>535</v>
      </c>
      <c r="J53" s="14" t="s">
        <v>536</v>
      </c>
      <c r="K53" s="23" t="s">
        <v>8</v>
      </c>
      <c r="L53" s="16" t="s">
        <v>8</v>
      </c>
      <c r="M53" s="16" t="s">
        <v>8</v>
      </c>
      <c r="N53" s="716">
        <v>0.4</v>
      </c>
      <c r="O53" s="18">
        <v>41271</v>
      </c>
      <c r="P53" s="18">
        <v>41817</v>
      </c>
      <c r="Q53" s="19">
        <f t="shared" si="8"/>
        <v>2014</v>
      </c>
      <c r="R53" s="20">
        <f>IFERROR(INDEX(PARAMETROS!$B$53:$B$79,MATCH(Q53,PARAMETROS!$A$53:$A$79,0)),"")</f>
        <v>616000</v>
      </c>
      <c r="S53" s="339">
        <v>1291483762</v>
      </c>
      <c r="T53" s="21" t="s">
        <v>23</v>
      </c>
      <c r="U53" s="11" t="str">
        <f>IFERROR(IF(T53="","",IF(T53="COP","N/A",IF(OR(T53="USD",T53="US"),1,IF(T53="EUR",VLOOKUP(P53,'SH EURO'!$A$6:$B$6338,2,FALSE),"INGRESAR TASA")))),"")</f>
        <v>N/A</v>
      </c>
      <c r="V53" s="596" t="str">
        <f t="shared" si="3"/>
        <v>N/A</v>
      </c>
      <c r="W53" s="22">
        <f>IFERROR(IF(T53="","",IF(T53="COP",1,IF(U53&lt;&gt;"N/A",VLOOKUP(P53,'SH TRM'!$A$9:$B$8912,2,FALSE),"REVISAR"))),"")</f>
        <v>1</v>
      </c>
      <c r="X53" s="600">
        <f t="shared" si="4"/>
        <v>1291483762</v>
      </c>
      <c r="Y53" s="11">
        <f t="shared" si="5"/>
        <v>2096.5645487012989</v>
      </c>
      <c r="Z53" s="11">
        <f t="shared" si="0"/>
        <v>838.62581948051957</v>
      </c>
      <c r="AA53" s="879"/>
      <c r="AB53" s="879"/>
      <c r="AC53" s="446" t="str">
        <f t="shared" si="1"/>
        <v>CUMPLE</v>
      </c>
      <c r="AD53" s="448">
        <v>98</v>
      </c>
      <c r="AE53" s="873" t="s">
        <v>8</v>
      </c>
      <c r="AF53" s="873"/>
      <c r="AG53" s="873"/>
      <c r="AH53" s="873" t="s">
        <v>8</v>
      </c>
      <c r="AI53" s="873"/>
      <c r="AJ53" s="873"/>
      <c r="AK53" s="873" t="s">
        <v>8</v>
      </c>
      <c r="AL53" s="873"/>
      <c r="AM53" s="873"/>
      <c r="AN53" s="16" t="str">
        <f t="shared" si="6"/>
        <v>SI</v>
      </c>
      <c r="AO53" s="866"/>
      <c r="AP53" s="304"/>
      <c r="AQ53" s="307"/>
      <c r="AW53" s="287"/>
    </row>
    <row r="54" spans="1:49" s="279" customFormat="1" ht="42.75" x14ac:dyDescent="0.25">
      <c r="A54" s="876"/>
      <c r="B54" s="12" t="s">
        <v>348</v>
      </c>
      <c r="C54" s="156">
        <v>188</v>
      </c>
      <c r="D54" s="13" t="str">
        <f>IFERROR(INDEX(DESEMPATE!$D$3:$D$124,MATCH('EXP GEN.'!B54,DESEMPATE!$C$3:$C$124,0)),"")</f>
        <v>CONSULTEC LTDA</v>
      </c>
      <c r="E54" s="306" t="str">
        <f>IFERROR(IF(D54="","",IF(VLOOKUP(D54,DESEMPATE!D$3:$E$124,2,FALSE)=1,"N/A",IF(VLOOKUP(D54,DESEMPATE!D$3:$E$124,2,FALSE)&gt;=0.51,"SI","NO"))),"")</f>
        <v>NO</v>
      </c>
      <c r="F54" s="381" t="s">
        <v>8</v>
      </c>
      <c r="G54" s="23" t="s">
        <v>537</v>
      </c>
      <c r="H54" s="291" t="s">
        <v>432</v>
      </c>
      <c r="I54" s="23">
        <v>1942</v>
      </c>
      <c r="J54" s="14" t="s">
        <v>538</v>
      </c>
      <c r="K54" s="23" t="s">
        <v>8</v>
      </c>
      <c r="L54" s="16" t="s">
        <v>8</v>
      </c>
      <c r="M54" s="16" t="s">
        <v>8</v>
      </c>
      <c r="N54" s="716">
        <v>0.65</v>
      </c>
      <c r="O54" s="18">
        <v>39080</v>
      </c>
      <c r="P54" s="18">
        <v>39408</v>
      </c>
      <c r="Q54" s="19">
        <f t="shared" si="8"/>
        <v>2007</v>
      </c>
      <c r="R54" s="20">
        <f>IFERROR(INDEX(PARAMETROS!$B$53:$B$79,MATCH(Q54,PARAMETROS!$A$53:$A$79,0)),"")</f>
        <v>433700</v>
      </c>
      <c r="S54" s="339">
        <v>84550473</v>
      </c>
      <c r="T54" s="21" t="s">
        <v>23</v>
      </c>
      <c r="U54" s="11" t="str">
        <f>IFERROR(IF(T54="","",IF(T54="COP","N/A",IF(OR(T54="USD",T54="US"),1,IF(T54="EUR",VLOOKUP(P54,'SH EURO'!$A$6:$B$6338,2,FALSE),"INGRESAR TASA")))),"")</f>
        <v>N/A</v>
      </c>
      <c r="V54" s="596" t="str">
        <f t="shared" si="3"/>
        <v>N/A</v>
      </c>
      <c r="W54" s="22">
        <f>IFERROR(IF(T54="","",IF(T54="COP",1,IF(U54&lt;&gt;"N/A",VLOOKUP(P54,'SH TRM'!$A$9:$B$8912,2,FALSE),"REVISAR"))),"")</f>
        <v>1</v>
      </c>
      <c r="X54" s="600">
        <f t="shared" si="4"/>
        <v>84550473</v>
      </c>
      <c r="Y54" s="11">
        <f t="shared" si="5"/>
        <v>194.95151717777264</v>
      </c>
      <c r="Z54" s="11">
        <f t="shared" si="0"/>
        <v>126.71848616555222</v>
      </c>
      <c r="AA54" s="879"/>
      <c r="AB54" s="879"/>
      <c r="AC54" s="446" t="str">
        <f t="shared" si="1"/>
        <v>CUMPLE</v>
      </c>
      <c r="AD54" s="448">
        <v>16</v>
      </c>
      <c r="AE54" s="873" t="s">
        <v>8</v>
      </c>
      <c r="AF54" s="873"/>
      <c r="AG54" s="873"/>
      <c r="AH54" s="873" t="s">
        <v>8</v>
      </c>
      <c r="AI54" s="873"/>
      <c r="AJ54" s="873"/>
      <c r="AK54" s="873" t="s">
        <v>8</v>
      </c>
      <c r="AL54" s="873"/>
      <c r="AM54" s="873"/>
      <c r="AN54" s="16" t="str">
        <f t="shared" si="6"/>
        <v>SI</v>
      </c>
      <c r="AO54" s="866"/>
      <c r="AP54" s="304"/>
      <c r="AQ54" s="307"/>
      <c r="AW54" s="287"/>
    </row>
    <row r="55" spans="1:49" s="279" customFormat="1" ht="30" customHeight="1" x14ac:dyDescent="0.25">
      <c r="A55" s="876"/>
      <c r="B55" s="12"/>
      <c r="C55" s="156"/>
      <c r="D55" s="13" t="str">
        <f>IFERROR(INDEX(DESEMPATE!$D$3:$D$124,MATCH('EXP GEN.'!B55,DESEMPATE!$C$3:$C$124,0)),"")</f>
        <v/>
      </c>
      <c r="E55" s="306" t="str">
        <f>IFERROR(IF(D55="","",IF(VLOOKUP(D55,DESEMPATE!D$3:$E$124,2,FALSE)=1,"N/A",IF(VLOOKUP(D55,DESEMPATE!D$3:$E$124,2,FALSE)&gt;=0.51,"SI","NO"))),"")</f>
        <v/>
      </c>
      <c r="F55" s="381"/>
      <c r="G55" s="23"/>
      <c r="H55" s="291"/>
      <c r="I55" s="23"/>
      <c r="J55" s="14"/>
      <c r="K55" s="23"/>
      <c r="L55" s="16"/>
      <c r="M55" s="16" t="str">
        <f t="shared" si="7"/>
        <v/>
      </c>
      <c r="N55" s="716"/>
      <c r="O55" s="18"/>
      <c r="P55" s="18"/>
      <c r="Q55" s="19" t="str">
        <f t="shared" si="8"/>
        <v/>
      </c>
      <c r="R55" s="20" t="str">
        <f>IFERROR(INDEX(PARAMETROS!$B$53:$B$79,MATCH(Q55,PARAMETROS!$A$53:$A$79,0)),"")</f>
        <v/>
      </c>
      <c r="S55" s="339"/>
      <c r="T55" s="21"/>
      <c r="U55" s="11" t="str">
        <f>IFERROR(IF(T55="","",IF(T55="COP","N/A",IF(OR(T55="USD",T55="US"),1,IF(T55="EUR",VLOOKUP(P55,'SH EURO'!$A$6:$B$6338,2,FALSE),"INGRESAR TASA")))),"")</f>
        <v/>
      </c>
      <c r="V55" s="596" t="str">
        <f t="shared" si="3"/>
        <v/>
      </c>
      <c r="W55" s="22" t="str">
        <f>IFERROR(IF(T55="","",IF(T55="COP",1,IF(U55&lt;&gt;"N/A",VLOOKUP(P55,'SH TRM'!$A$9:$B$8912,2,FALSE),"REVISAR"))),"")</f>
        <v/>
      </c>
      <c r="X55" s="600" t="str">
        <f t="shared" si="4"/>
        <v/>
      </c>
      <c r="Y55" s="11" t="str">
        <f t="shared" si="5"/>
        <v/>
      </c>
      <c r="Z55" s="11" t="str">
        <f t="shared" si="0"/>
        <v/>
      </c>
      <c r="AA55" s="879"/>
      <c r="AB55" s="879"/>
      <c r="AC55" s="446" t="str">
        <f t="shared" si="1"/>
        <v/>
      </c>
      <c r="AD55" s="450"/>
      <c r="AE55" s="873"/>
      <c r="AF55" s="873"/>
      <c r="AG55" s="873"/>
      <c r="AH55" s="873"/>
      <c r="AI55" s="873"/>
      <c r="AJ55" s="873"/>
      <c r="AK55" s="873"/>
      <c r="AL55" s="873"/>
      <c r="AM55" s="873"/>
      <c r="AN55" s="16" t="str">
        <f t="shared" si="6"/>
        <v/>
      </c>
      <c r="AO55" s="866"/>
      <c r="AP55" s="304"/>
      <c r="AQ55" s="307"/>
      <c r="AW55" s="287"/>
    </row>
    <row r="56" spans="1:49" s="279" customFormat="1" ht="30" customHeight="1" thickBot="1" x14ac:dyDescent="0.3">
      <c r="A56" s="877"/>
      <c r="B56" s="48"/>
      <c r="C56" s="157"/>
      <c r="D56" s="64" t="str">
        <f>IFERROR(INDEX(DESEMPATE!$D$3:$D$124,MATCH('EXP GEN.'!B56,DESEMPATE!$C$3:$C$124,0)),"")</f>
        <v/>
      </c>
      <c r="E56" s="398" t="str">
        <f>IFERROR(IF(D56="","",IF(VLOOKUP(D56,DESEMPATE!D$3:$E$124,2,FALSE)=1,"N/A",IF(VLOOKUP(D56,DESEMPATE!D$3:$E$124,2,FALSE)&gt;=0.51,"SI","NO"))),"")</f>
        <v/>
      </c>
      <c r="F56" s="382"/>
      <c r="G56" s="159"/>
      <c r="H56" s="298"/>
      <c r="I56" s="159"/>
      <c r="J56" s="49"/>
      <c r="K56" s="159"/>
      <c r="L56" s="51"/>
      <c r="M56" s="51" t="str">
        <f t="shared" si="7"/>
        <v/>
      </c>
      <c r="N56" s="733"/>
      <c r="O56" s="494"/>
      <c r="P56" s="494"/>
      <c r="Q56" s="53" t="str">
        <f t="shared" si="8"/>
        <v/>
      </c>
      <c r="R56" s="54" t="str">
        <f>IFERROR(INDEX(PARAMETROS!$B$53:$B$79,MATCH(Q56,PARAMETROS!$A$53:$A$79,0)),"")</f>
        <v/>
      </c>
      <c r="S56" s="495"/>
      <c r="T56" s="55"/>
      <c r="U56" s="57" t="str">
        <f>IFERROR(IF(T56="","",IF(T56="COP","N/A",IF(OR(T56="USD",T56="US"),1,IF(T56="EUR",VLOOKUP(P56,'SH EURO'!$A$6:$B$6338,2,FALSE),"INGRESAR TASA")))),"")</f>
        <v/>
      </c>
      <c r="V56" s="597" t="str">
        <f t="shared" si="3"/>
        <v/>
      </c>
      <c r="W56" s="56" t="str">
        <f>IFERROR(IF(T56="","",IF(T56="COP",1,IF(U56&lt;&gt;"N/A",VLOOKUP(P56,'SH TRM'!$A$9:$B$8912,2,FALSE),"REVISAR"))),"")</f>
        <v/>
      </c>
      <c r="X56" s="601" t="str">
        <f t="shared" si="4"/>
        <v/>
      </c>
      <c r="Y56" s="57" t="str">
        <f t="shared" si="5"/>
        <v/>
      </c>
      <c r="Z56" s="57" t="str">
        <f t="shared" si="0"/>
        <v/>
      </c>
      <c r="AA56" s="880"/>
      <c r="AB56" s="880"/>
      <c r="AC56" s="455" t="str">
        <f t="shared" si="1"/>
        <v/>
      </c>
      <c r="AD56" s="449"/>
      <c r="AE56" s="874"/>
      <c r="AF56" s="874"/>
      <c r="AG56" s="874"/>
      <c r="AH56" s="874"/>
      <c r="AI56" s="874"/>
      <c r="AJ56" s="874"/>
      <c r="AK56" s="874"/>
      <c r="AL56" s="874"/>
      <c r="AM56" s="874"/>
      <c r="AN56" s="51" t="str">
        <f t="shared" si="6"/>
        <v/>
      </c>
      <c r="AO56" s="867"/>
      <c r="AP56" s="303"/>
      <c r="AQ56" s="307"/>
      <c r="AW56" s="287"/>
    </row>
    <row r="57" spans="1:49" s="279" customFormat="1" ht="28.5" x14ac:dyDescent="0.25">
      <c r="A57" s="875" t="s">
        <v>172</v>
      </c>
      <c r="B57" s="35" t="s">
        <v>227</v>
      </c>
      <c r="C57" s="155">
        <v>81</v>
      </c>
      <c r="D57" s="36" t="str">
        <f>IFERROR(INDEX(DESEMPATE!$D$3:$D$124,MATCH('EXP GEN.'!B57,DESEMPATE!$C$3:$C$124,0)),"")</f>
        <v>SIETE S.A.S.</v>
      </c>
      <c r="E57" s="400" t="str">
        <f>IFERROR(IF(D57="","",IF(VLOOKUP(D57,DESEMPATE!D$3:$E$124,2,FALSE)=1,"N/A",IF(VLOOKUP(D57,DESEMPATE!D$3:$E$124,2,FALSE)&gt;=0.51,"SI","NO"))),"")</f>
        <v>N/A</v>
      </c>
      <c r="F57" s="380" t="s">
        <v>8</v>
      </c>
      <c r="G57" s="47" t="s">
        <v>539</v>
      </c>
      <c r="H57" s="290" t="s">
        <v>432</v>
      </c>
      <c r="I57" s="47">
        <v>90114001</v>
      </c>
      <c r="J57" s="37" t="s">
        <v>540</v>
      </c>
      <c r="K57" s="47" t="s">
        <v>9</v>
      </c>
      <c r="L57" s="39" t="s">
        <v>8</v>
      </c>
      <c r="M57" s="39" t="s">
        <v>8</v>
      </c>
      <c r="N57" s="731">
        <v>1</v>
      </c>
      <c r="O57" s="491">
        <v>38378</v>
      </c>
      <c r="P57" s="491">
        <v>38620</v>
      </c>
      <c r="Q57" s="61">
        <f t="shared" si="8"/>
        <v>2005</v>
      </c>
      <c r="R57" s="32">
        <f>IFERROR(INDEX(PARAMETROS!$B$53:$B$79,MATCH(Q57,PARAMETROS!$A$53:$A$79,0)),"")</f>
        <v>381500</v>
      </c>
      <c r="S57" s="492">
        <v>590287197</v>
      </c>
      <c r="T57" s="33" t="s">
        <v>23</v>
      </c>
      <c r="U57" s="493" t="str">
        <f>IFERROR(IF(T57="","",IF(T57="COP","N/A",IF(OR(T57="USD",T57="US"),1,IF(T57="EUR",VLOOKUP(P57,'SH EURO'!$A$6:$B$6338,2,FALSE),"INGRESAR TASA")))),"")</f>
        <v>N/A</v>
      </c>
      <c r="V57" s="598" t="str">
        <f t="shared" si="3"/>
        <v>N/A</v>
      </c>
      <c r="W57" s="34">
        <f>IFERROR(IF(T57="","",IF(T57="COP",1,IF(U57&lt;&gt;"N/A",VLOOKUP(P57,'SH TRM'!$A$9:$B$8912,2,FALSE),"REVISAR"))),"")</f>
        <v>1</v>
      </c>
      <c r="X57" s="602">
        <f t="shared" si="4"/>
        <v>590287197</v>
      </c>
      <c r="Y57" s="493">
        <f t="shared" si="5"/>
        <v>1547.2796775884665</v>
      </c>
      <c r="Z57" s="493" t="str">
        <f t="shared" si="0"/>
        <v/>
      </c>
      <c r="AA57" s="878" t="str">
        <f>IFERROR(IF(COUNTIF(Z57:Z62,"")=6,"",IF(SUM(Z57:Z62)&gt;=CM008M1,"CUMPLE","NO CUMPLE")),"")</f>
        <v>CUMPLE</v>
      </c>
      <c r="AB57" s="878" t="str">
        <f>IFERROR(IF(COUNTIF(Z57:Z62,"")=6,"",IF(COUNTIF(E57:E62,"N/A")&gt;0,IF(SUMIF(E57:E62,"N/A",Z57:Z62)&gt;=CM008LM1,"CUMPLE","NO CUMPLE"),IF(SUMIF(E57:E62,"SI",Z57:Z62)&gt;=CM008LM1,"CUMPLE","NO CUMPLE"))),"")</f>
        <v>CUMPLE</v>
      </c>
      <c r="AC57" s="490" t="str">
        <f t="shared" si="1"/>
        <v/>
      </c>
      <c r="AD57" s="451">
        <v>18</v>
      </c>
      <c r="AE57" s="881"/>
      <c r="AF57" s="881"/>
      <c r="AG57" s="881"/>
      <c r="AH57" s="881"/>
      <c r="AI57" s="881"/>
      <c r="AJ57" s="881"/>
      <c r="AK57" s="881"/>
      <c r="AL57" s="881"/>
      <c r="AM57" s="881"/>
      <c r="AN57" s="39" t="str">
        <f t="shared" si="6"/>
        <v>NO</v>
      </c>
      <c r="AO57" s="865" t="s">
        <v>333</v>
      </c>
      <c r="AP57" s="726"/>
      <c r="AQ57" s="307"/>
      <c r="AW57" s="287"/>
    </row>
    <row r="58" spans="1:49" s="279" customFormat="1" ht="57" x14ac:dyDescent="0.25">
      <c r="A58" s="876"/>
      <c r="B58" s="12" t="s">
        <v>227</v>
      </c>
      <c r="C58" s="156">
        <v>88</v>
      </c>
      <c r="D58" s="13" t="str">
        <f>IFERROR(INDEX(DESEMPATE!$D$3:$D$124,MATCH('EXP GEN.'!B58,DESEMPATE!$C$3:$C$124,0)),"")</f>
        <v>SIETE S.A.S.</v>
      </c>
      <c r="E58" s="306" t="str">
        <f>IFERROR(IF(D58="","",IF(VLOOKUP(D58,DESEMPATE!D$3:$E$124,2,FALSE)=1,"N/A",IF(VLOOKUP(D58,DESEMPATE!D$3:$E$124,2,FALSE)&gt;=0.51,"SI","NO"))),"")</f>
        <v>N/A</v>
      </c>
      <c r="F58" s="381" t="s">
        <v>8</v>
      </c>
      <c r="G58" s="23" t="s">
        <v>534</v>
      </c>
      <c r="H58" s="291" t="s">
        <v>432</v>
      </c>
      <c r="I58" s="23" t="s">
        <v>541</v>
      </c>
      <c r="J58" s="14" t="s">
        <v>542</v>
      </c>
      <c r="K58" s="23" t="s">
        <v>8</v>
      </c>
      <c r="L58" s="16" t="s">
        <v>8</v>
      </c>
      <c r="M58" s="16" t="s">
        <v>8</v>
      </c>
      <c r="N58" s="716">
        <v>0.5</v>
      </c>
      <c r="O58" s="18">
        <v>39302</v>
      </c>
      <c r="P58" s="18">
        <v>40068</v>
      </c>
      <c r="Q58" s="19">
        <f t="shared" si="8"/>
        <v>2009</v>
      </c>
      <c r="R58" s="20">
        <f>IFERROR(INDEX(PARAMETROS!$B$53:$B$79,MATCH(Q58,PARAMETROS!$A$53:$A$79,0)),"")</f>
        <v>496900</v>
      </c>
      <c r="S58" s="339">
        <v>1635184111</v>
      </c>
      <c r="T58" s="21" t="s">
        <v>23</v>
      </c>
      <c r="U58" s="11" t="str">
        <f>IFERROR(IF(T58="","",IF(T58="COP","N/A",IF(OR(T58="USD",T58="US"),1,IF(T58="EUR",VLOOKUP(P58,'SH EURO'!$A$6:$B$6338,2,FALSE),"INGRESAR TASA")))),"")</f>
        <v>N/A</v>
      </c>
      <c r="V58" s="596" t="str">
        <f t="shared" si="3"/>
        <v>N/A</v>
      </c>
      <c r="W58" s="22">
        <f>IFERROR(IF(T58="","",IF(T58="COP",1,IF(U58&lt;&gt;"N/A",VLOOKUP(P58,'SH TRM'!$A$9:$B$8912,2,FALSE),"REVISAR"))),"")</f>
        <v>1</v>
      </c>
      <c r="X58" s="600">
        <f t="shared" si="4"/>
        <v>1635184111</v>
      </c>
      <c r="Y58" s="11">
        <f t="shared" si="5"/>
        <v>3290.7710022137253</v>
      </c>
      <c r="Z58" s="11">
        <f t="shared" si="0"/>
        <v>1645.3855011068626</v>
      </c>
      <c r="AA58" s="879"/>
      <c r="AB58" s="879"/>
      <c r="AC58" s="446" t="str">
        <f t="shared" si="1"/>
        <v>CUMPLE</v>
      </c>
      <c r="AD58" s="452">
        <v>8</v>
      </c>
      <c r="AE58" s="873" t="s">
        <v>8</v>
      </c>
      <c r="AF58" s="873"/>
      <c r="AG58" s="873"/>
      <c r="AH58" s="873" t="s">
        <v>8</v>
      </c>
      <c r="AI58" s="873"/>
      <c r="AJ58" s="873"/>
      <c r="AK58" s="873" t="s">
        <v>9</v>
      </c>
      <c r="AL58" s="873"/>
      <c r="AM58" s="873"/>
      <c r="AN58" s="16" t="str">
        <f t="shared" si="6"/>
        <v>SI</v>
      </c>
      <c r="AO58" s="866"/>
      <c r="AP58" s="724"/>
      <c r="AQ58" s="307"/>
      <c r="AW58" s="287"/>
    </row>
    <row r="59" spans="1:49" s="279" customFormat="1" ht="57" x14ac:dyDescent="0.25">
      <c r="A59" s="876"/>
      <c r="B59" s="12" t="s">
        <v>227</v>
      </c>
      <c r="C59" s="156">
        <v>92</v>
      </c>
      <c r="D59" s="13" t="str">
        <f>IFERROR(INDEX(DESEMPATE!$D$3:$D$124,MATCH('EXP GEN.'!B59,DESEMPATE!$C$3:$C$124,0)),"")</f>
        <v>SIETE S.A.S.</v>
      </c>
      <c r="E59" s="306" t="str">
        <f>IFERROR(IF(D59="","",IF(VLOOKUP(D59,DESEMPATE!D$3:$E$124,2,FALSE)=1,"N/A",IF(VLOOKUP(D59,DESEMPATE!D$3:$E$124,2,FALSE)&gt;=0.51,"SI","NO"))),"")</f>
        <v>N/A</v>
      </c>
      <c r="F59" s="381" t="s">
        <v>8</v>
      </c>
      <c r="G59" s="23" t="s">
        <v>534</v>
      </c>
      <c r="H59" s="291" t="s">
        <v>432</v>
      </c>
      <c r="I59" s="23" t="s">
        <v>543</v>
      </c>
      <c r="J59" s="14" t="s">
        <v>544</v>
      </c>
      <c r="K59" s="23" t="s">
        <v>8</v>
      </c>
      <c r="L59" s="16" t="s">
        <v>8</v>
      </c>
      <c r="M59" s="16" t="s">
        <v>8</v>
      </c>
      <c r="N59" s="716">
        <v>0.5</v>
      </c>
      <c r="O59" s="18">
        <v>38600</v>
      </c>
      <c r="P59" s="18">
        <v>39444</v>
      </c>
      <c r="Q59" s="19">
        <f t="shared" si="8"/>
        <v>2007</v>
      </c>
      <c r="R59" s="20">
        <f>IFERROR(INDEX(PARAMETROS!$B$53:$B$79,MATCH(Q59,PARAMETROS!$A$53:$A$79,0)),"")</f>
        <v>433700</v>
      </c>
      <c r="S59" s="339">
        <v>1243520288</v>
      </c>
      <c r="T59" s="21" t="s">
        <v>23</v>
      </c>
      <c r="U59" s="11" t="str">
        <f>IFERROR(IF(T59="","",IF(T59="COP","N/A",IF(OR(T59="USD",T59="US"),1,IF(T59="EUR",VLOOKUP(P59,'SH EURO'!$A$6:$B$6338,2,FALSE),"INGRESAR TASA")))),"")</f>
        <v>N/A</v>
      </c>
      <c r="V59" s="596" t="str">
        <f t="shared" si="3"/>
        <v>N/A</v>
      </c>
      <c r="W59" s="22">
        <f>IFERROR(IF(T59="","",IF(T59="COP",1,IF(U59&lt;&gt;"N/A",VLOOKUP(P59,'SH TRM'!$A$9:$B$8912,2,FALSE),"REVISAR"))),"")</f>
        <v>1</v>
      </c>
      <c r="X59" s="600">
        <f t="shared" si="4"/>
        <v>1243520288</v>
      </c>
      <c r="Y59" s="11">
        <f t="shared" si="5"/>
        <v>2867.236080239797</v>
      </c>
      <c r="Z59" s="11">
        <f t="shared" si="0"/>
        <v>1433.6180401198985</v>
      </c>
      <c r="AA59" s="879"/>
      <c r="AB59" s="879"/>
      <c r="AC59" s="446" t="str">
        <f t="shared" si="1"/>
        <v>CUMPLE</v>
      </c>
      <c r="AD59" s="452">
        <v>5</v>
      </c>
      <c r="AE59" s="873" t="s">
        <v>8</v>
      </c>
      <c r="AF59" s="873"/>
      <c r="AG59" s="873"/>
      <c r="AH59" s="873" t="s">
        <v>8</v>
      </c>
      <c r="AI59" s="873"/>
      <c r="AJ59" s="873"/>
      <c r="AK59" s="873" t="s">
        <v>9</v>
      </c>
      <c r="AL59" s="873"/>
      <c r="AM59" s="873"/>
      <c r="AN59" s="16" t="str">
        <f t="shared" si="6"/>
        <v>SI</v>
      </c>
      <c r="AO59" s="866"/>
      <c r="AP59" s="724"/>
      <c r="AQ59" s="307"/>
      <c r="AW59" s="287"/>
    </row>
    <row r="60" spans="1:49" s="279" customFormat="1" ht="28.5" x14ac:dyDescent="0.25">
      <c r="A60" s="876"/>
      <c r="B60" s="12" t="s">
        <v>227</v>
      </c>
      <c r="C60" s="156">
        <v>97</v>
      </c>
      <c r="D60" s="13" t="str">
        <f>IFERROR(INDEX(DESEMPATE!$D$3:$D$124,MATCH('EXP GEN.'!B60,DESEMPATE!$C$3:$C$124,0)),"")</f>
        <v>SIETE S.A.S.</v>
      </c>
      <c r="E60" s="306" t="str">
        <f>IFERROR(IF(D60="","",IF(VLOOKUP(D60,DESEMPATE!D$3:$E$124,2,FALSE)=1,"N/A",IF(VLOOKUP(D60,DESEMPATE!D$3:$E$124,2,FALSE)&gt;=0.51,"SI","NO"))),"")</f>
        <v>N/A</v>
      </c>
      <c r="F60" s="381" t="s">
        <v>8</v>
      </c>
      <c r="G60" s="23" t="s">
        <v>545</v>
      </c>
      <c r="H60" s="291" t="s">
        <v>432</v>
      </c>
      <c r="I60" s="23" t="s">
        <v>546</v>
      </c>
      <c r="J60" s="14" t="s">
        <v>547</v>
      </c>
      <c r="K60" s="23" t="s">
        <v>8</v>
      </c>
      <c r="L60" s="16" t="s">
        <v>8</v>
      </c>
      <c r="M60" s="16" t="s">
        <v>8</v>
      </c>
      <c r="N60" s="716">
        <v>1</v>
      </c>
      <c r="O60" s="18">
        <v>34647</v>
      </c>
      <c r="P60" s="18">
        <v>34942</v>
      </c>
      <c r="Q60" s="19">
        <f t="shared" si="8"/>
        <v>1995</v>
      </c>
      <c r="R60" s="20">
        <f>IFERROR(INDEX(PARAMETROS!$B$53:$B$79,MATCH(Q60,PARAMETROS!$A$53:$A$79,0)),"")</f>
        <v>118933.5</v>
      </c>
      <c r="S60" s="339">
        <v>72335000</v>
      </c>
      <c r="T60" s="21" t="s">
        <v>23</v>
      </c>
      <c r="U60" s="11" t="str">
        <f>IFERROR(IF(T60="","",IF(T60="COP","N/A",IF(OR(T60="USD",T60="US"),1,IF(T60="EUR",VLOOKUP(P60,'SH EURO'!$A$6:$B$6338,2,FALSE),"INGRESAR TASA")))),"")</f>
        <v>N/A</v>
      </c>
      <c r="V60" s="596" t="str">
        <f t="shared" si="3"/>
        <v>N/A</v>
      </c>
      <c r="W60" s="22">
        <f>IFERROR(IF(T60="","",IF(T60="COP",1,IF(U60&lt;&gt;"N/A",VLOOKUP(P60,'SH TRM'!$A$9:$B$8912,2,FALSE),"REVISAR"))),"")</f>
        <v>1</v>
      </c>
      <c r="X60" s="600">
        <f t="shared" si="4"/>
        <v>72335000</v>
      </c>
      <c r="Y60" s="11">
        <f t="shared" si="5"/>
        <v>608.19701766112996</v>
      </c>
      <c r="Z60" s="11">
        <f t="shared" si="0"/>
        <v>608.19701766112996</v>
      </c>
      <c r="AA60" s="879"/>
      <c r="AB60" s="879"/>
      <c r="AC60" s="446" t="str">
        <f t="shared" si="1"/>
        <v>CUMPLE</v>
      </c>
      <c r="AD60" s="452">
        <v>91</v>
      </c>
      <c r="AE60" s="873" t="s">
        <v>8</v>
      </c>
      <c r="AF60" s="873"/>
      <c r="AG60" s="873"/>
      <c r="AH60" s="873" t="s">
        <v>8</v>
      </c>
      <c r="AI60" s="873"/>
      <c r="AJ60" s="873"/>
      <c r="AK60" s="873" t="s">
        <v>8</v>
      </c>
      <c r="AL60" s="873"/>
      <c r="AM60" s="873"/>
      <c r="AN60" s="16" t="str">
        <f t="shared" si="6"/>
        <v>SI</v>
      </c>
      <c r="AO60" s="866"/>
      <c r="AP60" s="724"/>
      <c r="AQ60" s="307"/>
      <c r="AW60" s="287"/>
    </row>
    <row r="61" spans="1:49" s="279" customFormat="1" ht="30" customHeight="1" x14ac:dyDescent="0.25">
      <c r="A61" s="876"/>
      <c r="B61" s="12"/>
      <c r="C61" s="156"/>
      <c r="D61" s="13" t="str">
        <f>IFERROR(INDEX(DESEMPATE!$D$3:$D$124,MATCH('EXP GEN.'!B61,DESEMPATE!$C$3:$C$124,0)),"")</f>
        <v/>
      </c>
      <c r="E61" s="306" t="str">
        <f>IFERROR(IF(D61="","",IF(VLOOKUP(D61,DESEMPATE!D$3:$E$124,2,FALSE)=1,"N/A",IF(VLOOKUP(D61,DESEMPATE!D$3:$E$124,2,FALSE)&gt;=0.51,"SI","NO"))),"")</f>
        <v/>
      </c>
      <c r="F61" s="381"/>
      <c r="G61" s="23"/>
      <c r="H61" s="291"/>
      <c r="I61" s="23"/>
      <c r="J61" s="14"/>
      <c r="K61" s="23"/>
      <c r="L61" s="16"/>
      <c r="M61" s="16" t="str">
        <f t="shared" si="7"/>
        <v/>
      </c>
      <c r="N61" s="716"/>
      <c r="O61" s="18"/>
      <c r="P61" s="18"/>
      <c r="Q61" s="19" t="str">
        <f t="shared" si="8"/>
        <v/>
      </c>
      <c r="R61" s="20" t="str">
        <f>IFERROR(INDEX(PARAMETROS!$B$53:$B$79,MATCH(Q61,PARAMETROS!$A$53:$A$79,0)),"")</f>
        <v/>
      </c>
      <c r="S61" s="339"/>
      <c r="T61" s="21"/>
      <c r="U61" s="11" t="str">
        <f>IFERROR(IF(T61="","",IF(T61="COP","N/A",IF(OR(T61="USD",T61="US"),1,IF(T61="EUR",VLOOKUP(P61,'SH EURO'!$A$6:$B$6338,2,FALSE),"INGRESAR TASA")))),"")</f>
        <v/>
      </c>
      <c r="V61" s="596" t="str">
        <f t="shared" si="3"/>
        <v/>
      </c>
      <c r="W61" s="22" t="str">
        <f>IFERROR(IF(T61="","",IF(T61="COP",1,IF(U61&lt;&gt;"N/A",VLOOKUP(P61,'SH TRM'!$A$9:$B$8912,2,FALSE),"REVISAR"))),"")</f>
        <v/>
      </c>
      <c r="X61" s="600" t="str">
        <f t="shared" si="4"/>
        <v/>
      </c>
      <c r="Y61" s="11" t="str">
        <f t="shared" si="5"/>
        <v/>
      </c>
      <c r="Z61" s="11" t="str">
        <f t="shared" si="0"/>
        <v/>
      </c>
      <c r="AA61" s="879"/>
      <c r="AB61" s="879"/>
      <c r="AC61" s="446" t="str">
        <f t="shared" si="1"/>
        <v/>
      </c>
      <c r="AD61" s="450"/>
      <c r="AE61" s="873"/>
      <c r="AF61" s="873"/>
      <c r="AG61" s="873"/>
      <c r="AH61" s="873"/>
      <c r="AI61" s="873"/>
      <c r="AJ61" s="873"/>
      <c r="AK61" s="873"/>
      <c r="AL61" s="873"/>
      <c r="AM61" s="873"/>
      <c r="AN61" s="16" t="str">
        <f t="shared" si="6"/>
        <v/>
      </c>
      <c r="AO61" s="866"/>
      <c r="AP61" s="302"/>
      <c r="AQ61" s="307"/>
      <c r="AW61" s="287"/>
    </row>
    <row r="62" spans="1:49" s="279" customFormat="1" ht="30" customHeight="1" thickBot="1" x14ac:dyDescent="0.3">
      <c r="A62" s="877"/>
      <c r="B62" s="48"/>
      <c r="C62" s="157"/>
      <c r="D62" s="64" t="str">
        <f>IFERROR(INDEX(DESEMPATE!$D$3:$D$124,MATCH('EXP GEN.'!B62,DESEMPATE!$C$3:$C$124,0)),"")</f>
        <v/>
      </c>
      <c r="E62" s="398" t="str">
        <f>IFERROR(IF(D62="","",IF(VLOOKUP(D62,DESEMPATE!D$3:$E$124,2,FALSE)=1,"N/A",IF(VLOOKUP(D62,DESEMPATE!D$3:$E$124,2,FALSE)&gt;=0.51,"SI","NO"))),"")</f>
        <v/>
      </c>
      <c r="F62" s="382"/>
      <c r="G62" s="159"/>
      <c r="H62" s="298"/>
      <c r="I62" s="159"/>
      <c r="J62" s="49"/>
      <c r="K62" s="159"/>
      <c r="L62" s="51"/>
      <c r="M62" s="51" t="str">
        <f t="shared" si="7"/>
        <v/>
      </c>
      <c r="N62" s="733"/>
      <c r="O62" s="494"/>
      <c r="P62" s="494"/>
      <c r="Q62" s="53" t="str">
        <f t="shared" si="8"/>
        <v/>
      </c>
      <c r="R62" s="54" t="str">
        <f>IFERROR(INDEX(PARAMETROS!$B$53:$B$79,MATCH(Q62,PARAMETROS!$A$53:$A$79,0)),"")</f>
        <v/>
      </c>
      <c r="S62" s="495"/>
      <c r="T62" s="55"/>
      <c r="U62" s="57" t="str">
        <f>IFERROR(IF(T62="","",IF(T62="COP","N/A",IF(OR(T62="USD",T62="US"),1,IF(T62="EUR",VLOOKUP(P62,'SH EURO'!$A$6:$B$6338,2,FALSE),"INGRESAR TASA")))),"")</f>
        <v/>
      </c>
      <c r="V62" s="597" t="str">
        <f t="shared" si="3"/>
        <v/>
      </c>
      <c r="W62" s="56" t="str">
        <f>IFERROR(IF(T62="","",IF(T62="COP",1,IF(U62&lt;&gt;"N/A",VLOOKUP(P62,'SH TRM'!$A$9:$B$8912,2,FALSE),"REVISAR"))),"")</f>
        <v/>
      </c>
      <c r="X62" s="601" t="str">
        <f t="shared" si="4"/>
        <v/>
      </c>
      <c r="Y62" s="57" t="str">
        <f t="shared" si="5"/>
        <v/>
      </c>
      <c r="Z62" s="57" t="str">
        <f t="shared" si="0"/>
        <v/>
      </c>
      <c r="AA62" s="880"/>
      <c r="AB62" s="880"/>
      <c r="AC62" s="455" t="str">
        <f t="shared" si="1"/>
        <v/>
      </c>
      <c r="AD62" s="449"/>
      <c r="AE62" s="874"/>
      <c r="AF62" s="874"/>
      <c r="AG62" s="874"/>
      <c r="AH62" s="874"/>
      <c r="AI62" s="874"/>
      <c r="AJ62" s="874"/>
      <c r="AK62" s="874"/>
      <c r="AL62" s="874"/>
      <c r="AM62" s="874"/>
      <c r="AN62" s="51" t="str">
        <f t="shared" si="6"/>
        <v/>
      </c>
      <c r="AO62" s="867"/>
      <c r="AP62" s="725"/>
      <c r="AQ62" s="307"/>
      <c r="AW62" s="287"/>
    </row>
    <row r="63" spans="1:49" s="279" customFormat="1" ht="42.75" x14ac:dyDescent="0.25">
      <c r="A63" s="875" t="s">
        <v>173</v>
      </c>
      <c r="B63" s="35" t="s">
        <v>228</v>
      </c>
      <c r="C63" s="155">
        <v>147</v>
      </c>
      <c r="D63" s="36" t="str">
        <f>IFERROR(INDEX(DESEMPATE!$D$3:$D$124,MATCH('EXP GEN.'!B63,DESEMPATE!$C$3:$C$124,0)),"")</f>
        <v>JASEN CONSULTORES S.A.S</v>
      </c>
      <c r="E63" s="400" t="str">
        <f>IFERROR(IF(D63="","",IF(VLOOKUP(D63,DESEMPATE!D$3:$E$124,2,FALSE)=1,"N/A",IF(VLOOKUP(D63,DESEMPATE!D$3:$E$124,2,FALSE)&gt;=0.51,"SI","NO"))),"")</f>
        <v>N/A</v>
      </c>
      <c r="F63" s="380" t="s">
        <v>8</v>
      </c>
      <c r="G63" s="47" t="s">
        <v>429</v>
      </c>
      <c r="H63" s="290" t="s">
        <v>432</v>
      </c>
      <c r="I63" s="47" t="s">
        <v>548</v>
      </c>
      <c r="J63" s="37" t="s">
        <v>549</v>
      </c>
      <c r="K63" s="47" t="s">
        <v>9</v>
      </c>
      <c r="L63" s="39" t="s">
        <v>8</v>
      </c>
      <c r="M63" s="39" t="s">
        <v>8</v>
      </c>
      <c r="N63" s="731">
        <v>0.5</v>
      </c>
      <c r="O63" s="491">
        <v>41297</v>
      </c>
      <c r="P63" s="491">
        <v>42155</v>
      </c>
      <c r="Q63" s="61">
        <f t="shared" si="8"/>
        <v>2015</v>
      </c>
      <c r="R63" s="32">
        <f>IFERROR(INDEX(PARAMETROS!$B$53:$B$79,MATCH(Q63,PARAMETROS!$A$53:$A$79,0)),"")</f>
        <v>644350</v>
      </c>
      <c r="S63" s="492">
        <v>906976034</v>
      </c>
      <c r="T63" s="33" t="s">
        <v>23</v>
      </c>
      <c r="U63" s="493" t="str">
        <f>IFERROR(IF(T63="","",IF(T63="COP","N/A",IF(OR(T63="USD",T63="US"),1,IF(T63="EUR",VLOOKUP(P63,'SH EURO'!$A$6:$B$6338,2,FALSE),"INGRESAR TASA")))),"")</f>
        <v>N/A</v>
      </c>
      <c r="V63" s="598" t="str">
        <f t="shared" si="3"/>
        <v>N/A</v>
      </c>
      <c r="W63" s="34">
        <f>IFERROR(IF(T63="","",IF(T63="COP",1,IF(U63&lt;&gt;"N/A",VLOOKUP(P63,'SH TRM'!$A$9:$B$8912,2,FALSE),"REVISAR"))),"")</f>
        <v>1</v>
      </c>
      <c r="X63" s="602">
        <f t="shared" si="4"/>
        <v>906976034</v>
      </c>
      <c r="Y63" s="493">
        <f t="shared" si="5"/>
        <v>1407.5828881818886</v>
      </c>
      <c r="Z63" s="493" t="str">
        <f t="shared" si="0"/>
        <v/>
      </c>
      <c r="AA63" s="878" t="str">
        <f>IFERROR(IF(COUNTIF(Z63:Z68,"")=6,"",IF(SUM(Z63:Z68)&gt;=CM008M1,"CUMPLE","NO CUMPLE")),"")</f>
        <v>CUMPLE</v>
      </c>
      <c r="AB63" s="878" t="str">
        <f>IFERROR(IF(COUNTIF(Z63:Z68,"")=6,"",IF(COUNTIF(E63:E68,"N/A")&gt;0,IF(SUMIF(E63:E68,"N/A",Z63:Z68)&gt;=CM008LM1,"CUMPLE","NO CUMPLE"),IF(SUMIF(E63:E68,"SI",Z63:Z68)&gt;=CM008LM1,"CUMPLE","NO CUMPLE"))),"")</f>
        <v>CUMPLE</v>
      </c>
      <c r="AC63" s="490" t="str">
        <f t="shared" si="1"/>
        <v/>
      </c>
      <c r="AD63" s="451">
        <v>74</v>
      </c>
      <c r="AE63" s="881" t="s">
        <v>8</v>
      </c>
      <c r="AF63" s="881"/>
      <c r="AG63" s="881"/>
      <c r="AH63" s="881" t="s">
        <v>8</v>
      </c>
      <c r="AI63" s="881"/>
      <c r="AJ63" s="881"/>
      <c r="AK63" s="881" t="s">
        <v>8</v>
      </c>
      <c r="AL63" s="881"/>
      <c r="AM63" s="881"/>
      <c r="AN63" s="655"/>
      <c r="AO63" s="865" t="s">
        <v>333</v>
      </c>
      <c r="AP63" s="726"/>
      <c r="AQ63" s="307"/>
      <c r="AW63" s="287"/>
    </row>
    <row r="64" spans="1:49" s="279" customFormat="1" ht="57" x14ac:dyDescent="0.25">
      <c r="A64" s="876"/>
      <c r="B64" s="12" t="s">
        <v>228</v>
      </c>
      <c r="C64" s="156">
        <v>157</v>
      </c>
      <c r="D64" s="13" t="str">
        <f>IFERROR(INDEX(DESEMPATE!$D$3:$D$124,MATCH('EXP GEN.'!B64,DESEMPATE!$C$3:$C$124,0)),"")</f>
        <v>JASEN CONSULTORES S.A.S</v>
      </c>
      <c r="E64" s="306" t="str">
        <f>IFERROR(IF(D64="","",IF(VLOOKUP(D64,DESEMPATE!D$3:$E$124,2,FALSE)=1,"N/A",IF(VLOOKUP(D64,DESEMPATE!D$3:$E$124,2,FALSE)&gt;=0.51,"SI","NO"))),"")</f>
        <v>N/A</v>
      </c>
      <c r="F64" s="381" t="s">
        <v>8</v>
      </c>
      <c r="G64" s="23" t="s">
        <v>550</v>
      </c>
      <c r="H64" s="291" t="s">
        <v>432</v>
      </c>
      <c r="I64" s="23" t="s">
        <v>551</v>
      </c>
      <c r="J64" s="14" t="s">
        <v>552</v>
      </c>
      <c r="K64" s="23" t="s">
        <v>8</v>
      </c>
      <c r="L64" s="16" t="s">
        <v>8</v>
      </c>
      <c r="M64" s="16" t="s">
        <v>8</v>
      </c>
      <c r="N64" s="716">
        <v>0.7</v>
      </c>
      <c r="O64" s="18">
        <v>40961</v>
      </c>
      <c r="P64" s="18">
        <v>41273</v>
      </c>
      <c r="Q64" s="19">
        <f t="shared" si="8"/>
        <v>2012</v>
      </c>
      <c r="R64" s="20">
        <f>IFERROR(INDEX(PARAMETROS!$B$53:$B$79,MATCH(Q64,PARAMETROS!$A$53:$A$79,0)),"")</f>
        <v>566700</v>
      </c>
      <c r="S64" s="339">
        <v>767577527.39999998</v>
      </c>
      <c r="T64" s="21" t="s">
        <v>23</v>
      </c>
      <c r="U64" s="11" t="str">
        <f>IFERROR(IF(T64="","",IF(T64="COP","N/A",IF(OR(T64="USD",T64="US"),1,IF(T64="EUR",VLOOKUP(P64,'SH EURO'!$A$6:$B$6338,2,FALSE),"INGRESAR TASA")))),"")</f>
        <v>N/A</v>
      </c>
      <c r="V64" s="596" t="str">
        <f t="shared" si="3"/>
        <v>N/A</v>
      </c>
      <c r="W64" s="22">
        <f>IFERROR(IF(T64="","",IF(T64="COP",1,IF(U64&lt;&gt;"N/A",VLOOKUP(P64,'SH TRM'!$A$9:$B$8912,2,FALSE),"REVISAR"))),"")</f>
        <v>1</v>
      </c>
      <c r="X64" s="600">
        <f t="shared" si="4"/>
        <v>767577527.39999998</v>
      </c>
      <c r="Y64" s="11">
        <f t="shared" si="5"/>
        <v>1354.4689031233456</v>
      </c>
      <c r="Z64" s="11">
        <f t="shared" si="0"/>
        <v>948.12823218634185</v>
      </c>
      <c r="AA64" s="879"/>
      <c r="AB64" s="879"/>
      <c r="AC64" s="446" t="str">
        <f t="shared" si="1"/>
        <v>CUMPLE</v>
      </c>
      <c r="AD64" s="452">
        <v>3</v>
      </c>
      <c r="AE64" s="882" t="s">
        <v>8</v>
      </c>
      <c r="AF64" s="882"/>
      <c r="AG64" s="882"/>
      <c r="AH64" s="882" t="s">
        <v>8</v>
      </c>
      <c r="AI64" s="882"/>
      <c r="AJ64" s="882"/>
      <c r="AK64" s="873" t="s">
        <v>8</v>
      </c>
      <c r="AL64" s="873"/>
      <c r="AM64" s="873"/>
      <c r="AN64" s="653" t="str">
        <f t="shared" ref="AN64:AN66" si="9">IFERROR(IF(AD64="","",IF(ISNUMBER(AD64),IF(COUNTIF(AE64:AM64,"SI")&gt;0,"SI","NO"),AD64)),"")</f>
        <v>SI</v>
      </c>
      <c r="AO64" s="866"/>
      <c r="AP64" s="724"/>
      <c r="AQ64" s="307"/>
      <c r="AW64" s="287"/>
    </row>
    <row r="65" spans="1:49" s="279" customFormat="1" ht="42.75" x14ac:dyDescent="0.25">
      <c r="A65" s="876"/>
      <c r="B65" s="12" t="s">
        <v>228</v>
      </c>
      <c r="C65" s="156">
        <v>161</v>
      </c>
      <c r="D65" s="13" t="str">
        <f>IFERROR(INDEX(DESEMPATE!$D$3:$D$124,MATCH('EXP GEN.'!B65,DESEMPATE!$C$3:$C$124,0)),"")</f>
        <v>JASEN CONSULTORES S.A.S</v>
      </c>
      <c r="E65" s="306" t="str">
        <f>IFERROR(IF(D65="","",IF(VLOOKUP(D65,DESEMPATE!D$3:$E$124,2,FALSE)=1,"N/A",IF(VLOOKUP(D65,DESEMPATE!D$3:$E$124,2,FALSE)&gt;=0.51,"SI","NO"))),"")</f>
        <v>N/A</v>
      </c>
      <c r="F65" s="381" t="s">
        <v>8</v>
      </c>
      <c r="G65" s="23" t="s">
        <v>429</v>
      </c>
      <c r="H65" s="291" t="s">
        <v>432</v>
      </c>
      <c r="I65" s="23" t="s">
        <v>553</v>
      </c>
      <c r="J65" s="14" t="s">
        <v>554</v>
      </c>
      <c r="K65" s="23" t="s">
        <v>9</v>
      </c>
      <c r="L65" s="16" t="s">
        <v>8</v>
      </c>
      <c r="M65" s="16" t="s">
        <v>8</v>
      </c>
      <c r="N65" s="716">
        <v>0.9</v>
      </c>
      <c r="O65" s="18">
        <v>42172</v>
      </c>
      <c r="P65" s="18">
        <v>42354</v>
      </c>
      <c r="Q65" s="19">
        <f t="shared" si="8"/>
        <v>2015</v>
      </c>
      <c r="R65" s="20">
        <f>IFERROR(INDEX(PARAMETROS!$B$53:$B$79,MATCH(Q65,PARAMETROS!$A$53:$A$79,0)),"")</f>
        <v>644350</v>
      </c>
      <c r="S65" s="339">
        <v>359935473</v>
      </c>
      <c r="T65" s="21" t="s">
        <v>23</v>
      </c>
      <c r="U65" s="11" t="str">
        <f>IFERROR(IF(T65="","",IF(T65="COP","N/A",IF(OR(T65="USD",T65="US"),1,IF(T65="EUR",VLOOKUP(P65,'SH EURO'!$A$6:$B$6338,2,FALSE),"INGRESAR TASA")))),"")</f>
        <v>N/A</v>
      </c>
      <c r="V65" s="596" t="str">
        <f t="shared" si="3"/>
        <v>N/A</v>
      </c>
      <c r="W65" s="22">
        <f>IFERROR(IF(T65="","",IF(T65="COP",1,IF(U65&lt;&gt;"N/A",VLOOKUP(P65,'SH TRM'!$A$9:$B$8912,2,FALSE),"REVISAR"))),"")</f>
        <v>1</v>
      </c>
      <c r="X65" s="600">
        <f t="shared" si="4"/>
        <v>359935473</v>
      </c>
      <c r="Y65" s="11">
        <f t="shared" si="5"/>
        <v>558.60242570031812</v>
      </c>
      <c r="Z65" s="11" t="str">
        <f t="shared" si="0"/>
        <v/>
      </c>
      <c r="AA65" s="879"/>
      <c r="AB65" s="879"/>
      <c r="AC65" s="446" t="str">
        <f t="shared" si="1"/>
        <v/>
      </c>
      <c r="AD65" s="452">
        <v>80</v>
      </c>
      <c r="AE65" s="873" t="s">
        <v>8</v>
      </c>
      <c r="AF65" s="873"/>
      <c r="AG65" s="873"/>
      <c r="AH65" s="873" t="s">
        <v>8</v>
      </c>
      <c r="AI65" s="873"/>
      <c r="AJ65" s="873"/>
      <c r="AK65" s="873" t="s">
        <v>8</v>
      </c>
      <c r="AL65" s="873"/>
      <c r="AM65" s="873"/>
      <c r="AN65" s="653"/>
      <c r="AO65" s="866"/>
      <c r="AP65" s="724"/>
      <c r="AQ65" s="307"/>
      <c r="AW65" s="287"/>
    </row>
    <row r="66" spans="1:49" s="279" customFormat="1" ht="42.75" x14ac:dyDescent="0.25">
      <c r="A66" s="876"/>
      <c r="B66" s="12" t="s">
        <v>228</v>
      </c>
      <c r="C66" s="156">
        <v>165</v>
      </c>
      <c r="D66" s="13" t="str">
        <f>IFERROR(INDEX(DESEMPATE!$D$3:$D$124,MATCH('EXP GEN.'!B66,DESEMPATE!$C$3:$C$124,0)),"")</f>
        <v>JASEN CONSULTORES S.A.S</v>
      </c>
      <c r="E66" s="306" t="str">
        <f>IFERROR(IF(D66="","",IF(VLOOKUP(D66,DESEMPATE!D$3:$E$124,2,FALSE)=1,"N/A",IF(VLOOKUP(D66,DESEMPATE!D$3:$E$124,2,FALSE)&gt;=0.51,"SI","NO"))),"")</f>
        <v>N/A</v>
      </c>
      <c r="F66" s="381" t="s">
        <v>8</v>
      </c>
      <c r="G66" s="23" t="s">
        <v>468</v>
      </c>
      <c r="H66" s="291" t="s">
        <v>432</v>
      </c>
      <c r="I66" s="23">
        <v>2134277</v>
      </c>
      <c r="J66" s="14" t="s">
        <v>555</v>
      </c>
      <c r="K66" s="23" t="s">
        <v>8</v>
      </c>
      <c r="L66" s="16" t="s">
        <v>8</v>
      </c>
      <c r="M66" s="16" t="s">
        <v>8</v>
      </c>
      <c r="N66" s="716">
        <v>1</v>
      </c>
      <c r="O66" s="18">
        <v>41673</v>
      </c>
      <c r="P66" s="18">
        <v>42338</v>
      </c>
      <c r="Q66" s="19">
        <f t="shared" si="8"/>
        <v>2015</v>
      </c>
      <c r="R66" s="20">
        <f>IFERROR(INDEX(PARAMETROS!$B$53:$B$79,MATCH(Q66,PARAMETROS!$A$53:$A$79,0)),"")</f>
        <v>644350</v>
      </c>
      <c r="S66" s="339">
        <v>1561416399</v>
      </c>
      <c r="T66" s="21" t="s">
        <v>23</v>
      </c>
      <c r="U66" s="11" t="str">
        <f>IFERROR(IF(T66="","",IF(T66="COP","N/A",IF(OR(T66="USD",T66="US"),1,IF(T66="EUR",VLOOKUP(P66,'SH EURO'!$A$6:$B$6338,2,FALSE),"INGRESAR TASA")))),"")</f>
        <v>N/A</v>
      </c>
      <c r="V66" s="596" t="str">
        <f t="shared" si="3"/>
        <v>N/A</v>
      </c>
      <c r="W66" s="22">
        <f>IFERROR(IF(T66="","",IF(T66="COP",1,IF(U66&lt;&gt;"N/A",VLOOKUP(P66,'SH TRM'!$A$9:$B$8912,2,FALSE),"REVISAR"))),"")</f>
        <v>1</v>
      </c>
      <c r="X66" s="600">
        <f t="shared" si="4"/>
        <v>1561416399</v>
      </c>
      <c r="Y66" s="11">
        <f t="shared" si="5"/>
        <v>2423.2426460774423</v>
      </c>
      <c r="Z66" s="11">
        <f t="shared" si="0"/>
        <v>2423.2426460774423</v>
      </c>
      <c r="AA66" s="879"/>
      <c r="AB66" s="879"/>
      <c r="AC66" s="446" t="str">
        <f t="shared" si="1"/>
        <v>CUMPLE</v>
      </c>
      <c r="AD66" s="452">
        <v>69</v>
      </c>
      <c r="AE66" s="873" t="s">
        <v>8</v>
      </c>
      <c r="AF66" s="873"/>
      <c r="AG66" s="873"/>
      <c r="AH66" s="873" t="s">
        <v>8</v>
      </c>
      <c r="AI66" s="873"/>
      <c r="AJ66" s="873"/>
      <c r="AK66" s="873" t="s">
        <v>8</v>
      </c>
      <c r="AL66" s="873"/>
      <c r="AM66" s="873"/>
      <c r="AN66" s="653" t="str">
        <f t="shared" si="9"/>
        <v>SI</v>
      </c>
      <c r="AO66" s="866"/>
      <c r="AP66" s="302"/>
      <c r="AQ66" s="307"/>
      <c r="AW66" s="287"/>
    </row>
    <row r="67" spans="1:49" s="279" customFormat="1" ht="30" customHeight="1" x14ac:dyDescent="0.25">
      <c r="A67" s="876"/>
      <c r="B67" s="12"/>
      <c r="C67" s="156"/>
      <c r="D67" s="13" t="str">
        <f>IFERROR(INDEX(DESEMPATE!$D$3:$D$124,MATCH('EXP GEN.'!B67,DESEMPATE!$C$3:$C$124,0)),"")</f>
        <v/>
      </c>
      <c r="E67" s="306" t="str">
        <f>IFERROR(IF(D67="","",IF(VLOOKUP(D67,DESEMPATE!D$3:$E$124,2,FALSE)=1,"N/A",IF(VLOOKUP(D67,DESEMPATE!D$3:$E$124,2,FALSE)&gt;=0.51,"SI","NO"))),"")</f>
        <v/>
      </c>
      <c r="F67" s="381"/>
      <c r="G67" s="23"/>
      <c r="H67" s="291"/>
      <c r="I67" s="23"/>
      <c r="J67" s="14"/>
      <c r="K67" s="23"/>
      <c r="L67" s="16"/>
      <c r="M67" s="16" t="str">
        <f t="shared" si="7"/>
        <v/>
      </c>
      <c r="N67" s="716"/>
      <c r="O67" s="18"/>
      <c r="P67" s="18"/>
      <c r="Q67" s="19" t="str">
        <f t="shared" si="8"/>
        <v/>
      </c>
      <c r="R67" s="20" t="str">
        <f>IFERROR(INDEX(PARAMETROS!$B$53:$B$79,MATCH(Q67,PARAMETROS!$A$53:$A$79,0)),"")</f>
        <v/>
      </c>
      <c r="S67" s="339"/>
      <c r="T67" s="21"/>
      <c r="U67" s="11" t="str">
        <f>IFERROR(IF(T67="","",IF(T67="COP","N/A",IF(OR(T67="USD",T67="US"),1,IF(T67="EUR",VLOOKUP(P67,'SH EURO'!$A$6:$B$6338,2,FALSE),"INGRESAR TASA")))),"")</f>
        <v/>
      </c>
      <c r="V67" s="596" t="str">
        <f t="shared" si="3"/>
        <v/>
      </c>
      <c r="W67" s="22" t="str">
        <f>IFERROR(IF(T67="","",IF(T67="COP",1,IF(U67&lt;&gt;"N/A",VLOOKUP(P67,'SH TRM'!$A$9:$B$8912,2,FALSE),"REVISAR"))),"")</f>
        <v/>
      </c>
      <c r="X67" s="600" t="str">
        <f t="shared" si="4"/>
        <v/>
      </c>
      <c r="Y67" s="11" t="str">
        <f t="shared" si="5"/>
        <v/>
      </c>
      <c r="Z67" s="11" t="str">
        <f t="shared" ref="Z67:Z130" si="10">IFERROR(IF(OR(K67="",K67="NO"),"",IF(F67="SI",IFERROR(Y67*N67,""),"")),"")</f>
        <v/>
      </c>
      <c r="AA67" s="879"/>
      <c r="AB67" s="879"/>
      <c r="AC67" s="446" t="str">
        <f t="shared" ref="AC67:AC130" si="11">IFERROR(IF(Z67="","",IF(Z67&gt;=CM008EMM1,"CUMPLE","NO CUMPLE")),"")</f>
        <v/>
      </c>
      <c r="AD67" s="450"/>
      <c r="AE67" s="873"/>
      <c r="AF67" s="873"/>
      <c r="AG67" s="873"/>
      <c r="AH67" s="873"/>
      <c r="AI67" s="873"/>
      <c r="AJ67" s="873"/>
      <c r="AK67" s="873"/>
      <c r="AL67" s="873"/>
      <c r="AM67" s="873"/>
      <c r="AN67" s="16" t="str">
        <f t="shared" si="6"/>
        <v/>
      </c>
      <c r="AO67" s="866"/>
      <c r="AP67" s="302"/>
      <c r="AQ67" s="307"/>
      <c r="AW67" s="287"/>
    </row>
    <row r="68" spans="1:49" s="279" customFormat="1" ht="30" customHeight="1" thickBot="1" x14ac:dyDescent="0.3">
      <c r="A68" s="877"/>
      <c r="B68" s="48"/>
      <c r="C68" s="157"/>
      <c r="D68" s="64" t="str">
        <f>IFERROR(INDEX(DESEMPATE!$D$3:$D$124,MATCH('EXP GEN.'!B68,DESEMPATE!$C$3:$C$124,0)),"")</f>
        <v/>
      </c>
      <c r="E68" s="398" t="str">
        <f>IFERROR(IF(D68="","",IF(VLOOKUP(D68,DESEMPATE!D$3:$E$124,2,FALSE)=1,"N/A",IF(VLOOKUP(D68,DESEMPATE!D$3:$E$124,2,FALSE)&gt;=0.51,"SI","NO"))),"")</f>
        <v/>
      </c>
      <c r="F68" s="382"/>
      <c r="G68" s="159"/>
      <c r="H68" s="298"/>
      <c r="I68" s="159"/>
      <c r="J68" s="49"/>
      <c r="K68" s="159"/>
      <c r="L68" s="51"/>
      <c r="M68" s="51" t="str">
        <f t="shared" ref="M68:M92" si="12">IFERROR(IF(O68="","",IF(O68&gt;=DATE(1990,1,1),"SI","NO")),"")</f>
        <v/>
      </c>
      <c r="N68" s="733"/>
      <c r="O68" s="494"/>
      <c r="P68" s="494"/>
      <c r="Q68" s="53" t="str">
        <f t="shared" si="8"/>
        <v/>
      </c>
      <c r="R68" s="54" t="str">
        <f>IFERROR(INDEX(PARAMETROS!$B$53:$B$79,MATCH(Q68,PARAMETROS!$A$53:$A$79,0)),"")</f>
        <v/>
      </c>
      <c r="S68" s="495"/>
      <c r="T68" s="55"/>
      <c r="U68" s="57" t="str">
        <f>IFERROR(IF(T68="","",IF(T68="COP","N/A",IF(OR(T68="USD",T68="US"),1,IF(T68="EUR",VLOOKUP(P68,'SH EURO'!$A$6:$B$6338,2,FALSE),"INGRESAR TASA")))),"")</f>
        <v/>
      </c>
      <c r="V68" s="597" t="str">
        <f t="shared" ref="V68:V131" si="13">IFERROR(IF(S68="","",IF(U68="INGRESAR TASA","INGRESAR TASA USD",IF(U68="N/A","N/A",U68*S68))),"")</f>
        <v/>
      </c>
      <c r="W68" s="56" t="str">
        <f>IFERROR(IF(T68="","",IF(T68="COP",1,IF(U68&lt;&gt;"N/A",VLOOKUP(P68,'SH TRM'!$A$9:$B$8912,2,FALSE),"REVISAR"))),"")</f>
        <v/>
      </c>
      <c r="X68" s="601" t="str">
        <f t="shared" ref="X68:X131" si="14">IFERROR(IF(W68&lt;&gt;"",IF(T68&lt;&gt;"COP",V68*W68,S68),""),"")</f>
        <v/>
      </c>
      <c r="Y68" s="57" t="str">
        <f t="shared" ref="Y68:Y131" si="15">IFERROR(X68/R68,"")</f>
        <v/>
      </c>
      <c r="Z68" s="57" t="str">
        <f t="shared" si="10"/>
        <v/>
      </c>
      <c r="AA68" s="880"/>
      <c r="AB68" s="880"/>
      <c r="AC68" s="455" t="str">
        <f t="shared" si="11"/>
        <v/>
      </c>
      <c r="AD68" s="449"/>
      <c r="AE68" s="874"/>
      <c r="AF68" s="874"/>
      <c r="AG68" s="874"/>
      <c r="AH68" s="874"/>
      <c r="AI68" s="874"/>
      <c r="AJ68" s="874"/>
      <c r="AK68" s="874"/>
      <c r="AL68" s="874"/>
      <c r="AM68" s="874"/>
      <c r="AN68" s="51" t="str">
        <f t="shared" ref="AN68:AN131" si="16">IFERROR(IF(AD68="","",IF(ISNUMBER(AD68),IF(COUNTIF(AE68:AM68,"SI")&gt;0,"SI","NO"),AD68)),"")</f>
        <v/>
      </c>
      <c r="AO68" s="867"/>
      <c r="AP68" s="725"/>
      <c r="AQ68" s="307"/>
      <c r="AW68" s="287"/>
    </row>
    <row r="69" spans="1:49" s="279" customFormat="1" ht="47.25" x14ac:dyDescent="0.25">
      <c r="A69" s="875" t="s">
        <v>174</v>
      </c>
      <c r="B69" s="35" t="s">
        <v>229</v>
      </c>
      <c r="C69" s="155">
        <v>129</v>
      </c>
      <c r="D69" s="36" t="str">
        <f>IFERROR(INDEX(DESEMPATE!$D$3:$D$124,MATCH('EXP GEN.'!B69,DESEMPATE!$C$3:$C$124,0)),"")</f>
        <v>MEDINA &amp; RIVERA INGENIEROS ASOCIADOS S.A.S</v>
      </c>
      <c r="E69" s="400" t="str">
        <f>IFERROR(IF(D69="","",IF(VLOOKUP(D69,DESEMPATE!D$3:$E$124,2,FALSE)=1,"N/A",IF(VLOOKUP(D69,DESEMPATE!D$3:$E$124,2,FALSE)&gt;=0.51,"SI","NO"))),"")</f>
        <v>N/A</v>
      </c>
      <c r="F69" s="380" t="s">
        <v>8</v>
      </c>
      <c r="G69" s="47" t="s">
        <v>429</v>
      </c>
      <c r="H69" s="290" t="s">
        <v>432</v>
      </c>
      <c r="I69" s="47" t="s">
        <v>556</v>
      </c>
      <c r="J69" s="37" t="s">
        <v>557</v>
      </c>
      <c r="K69" s="47" t="s">
        <v>8</v>
      </c>
      <c r="L69" s="39" t="s">
        <v>8</v>
      </c>
      <c r="M69" s="39" t="s">
        <v>8</v>
      </c>
      <c r="N69" s="731">
        <v>1</v>
      </c>
      <c r="O69" s="491">
        <v>38961</v>
      </c>
      <c r="P69" s="491">
        <v>39691</v>
      </c>
      <c r="Q69" s="61">
        <f t="shared" si="8"/>
        <v>2008</v>
      </c>
      <c r="R69" s="32">
        <f>IFERROR(INDEX(PARAMETROS!$B$53:$B$79,MATCH(Q69,PARAMETROS!$A$53:$A$79,0)),"")</f>
        <v>461500</v>
      </c>
      <c r="S69" s="492">
        <v>247660942</v>
      </c>
      <c r="T69" s="33" t="s">
        <v>23</v>
      </c>
      <c r="U69" s="493" t="str">
        <f>IFERROR(IF(T69="","",IF(T69="COP","N/A",IF(OR(T69="USD",T69="US"),1,IF(T69="EUR",VLOOKUP(P69,'SH EURO'!$A$6:$B$6338,2,FALSE),"INGRESAR TASA")))),"")</f>
        <v>N/A</v>
      </c>
      <c r="V69" s="598" t="str">
        <f t="shared" si="13"/>
        <v>N/A</v>
      </c>
      <c r="W69" s="34">
        <f>IFERROR(IF(T69="","",IF(T69="COP",1,IF(U69&lt;&gt;"N/A",VLOOKUP(P69,'SH TRM'!$A$9:$B$8912,2,FALSE),"REVISAR"))),"")</f>
        <v>1</v>
      </c>
      <c r="X69" s="602">
        <f t="shared" si="14"/>
        <v>247660942</v>
      </c>
      <c r="Y69" s="493">
        <f t="shared" si="15"/>
        <v>536.64342795232938</v>
      </c>
      <c r="Z69" s="493">
        <f t="shared" si="10"/>
        <v>536.64342795232938</v>
      </c>
      <c r="AA69" s="878" t="str">
        <f>IFERROR(IF(COUNTIF(Z69:Z74,"")=6,"",IF(SUM(Z69:Z74)&gt;=CM008M1,"CUMPLE","NO CUMPLE")),"")</f>
        <v>CUMPLE</v>
      </c>
      <c r="AB69" s="878" t="str">
        <f>IFERROR(IF(COUNTIF(Z69:Z74,"")=6,"",IF(COUNTIF(E69:E74,"N/A")&gt;0,IF(SUMIF(E69:E74,"N/A",Z69:Z74)&gt;=CM008LM1,"CUMPLE","NO CUMPLE"),IF(SUMIF(E69:E74,"SI",Z69:Z74)&gt;=CM008LM1,"CUMPLE","NO CUMPLE"))),"")</f>
        <v>CUMPLE</v>
      </c>
      <c r="AC69" s="490" t="str">
        <f t="shared" si="11"/>
        <v>CUMPLE</v>
      </c>
      <c r="AD69" s="451">
        <v>12</v>
      </c>
      <c r="AE69" s="881" t="s">
        <v>8</v>
      </c>
      <c r="AF69" s="881"/>
      <c r="AG69" s="881"/>
      <c r="AH69" s="881" t="s">
        <v>8</v>
      </c>
      <c r="AI69" s="881"/>
      <c r="AJ69" s="881"/>
      <c r="AK69" s="881" t="s">
        <v>8</v>
      </c>
      <c r="AL69" s="881"/>
      <c r="AM69" s="881"/>
      <c r="AN69" s="39" t="str">
        <f t="shared" si="16"/>
        <v>SI</v>
      </c>
      <c r="AO69" s="865" t="s">
        <v>333</v>
      </c>
      <c r="AP69" s="305"/>
      <c r="AQ69" s="307"/>
      <c r="AW69" s="287"/>
    </row>
    <row r="70" spans="1:49" s="279" customFormat="1" ht="57" x14ac:dyDescent="0.25">
      <c r="A70" s="876"/>
      <c r="B70" s="12" t="s">
        <v>229</v>
      </c>
      <c r="C70" s="156">
        <v>125</v>
      </c>
      <c r="D70" s="13" t="str">
        <f>IFERROR(INDEX(DESEMPATE!$D$3:$D$124,MATCH('EXP GEN.'!B70,DESEMPATE!$C$3:$C$124,0)),"")</f>
        <v>MEDINA &amp; RIVERA INGENIEROS ASOCIADOS S.A.S</v>
      </c>
      <c r="E70" s="306" t="str">
        <f>IFERROR(IF(D70="","",IF(VLOOKUP(D70,DESEMPATE!D$3:$E$124,2,FALSE)=1,"N/A",IF(VLOOKUP(D70,DESEMPATE!D$3:$E$124,2,FALSE)&gt;=0.51,"SI","NO"))),"")</f>
        <v>N/A</v>
      </c>
      <c r="F70" s="381" t="s">
        <v>8</v>
      </c>
      <c r="G70" s="23" t="s">
        <v>468</v>
      </c>
      <c r="H70" s="291" t="s">
        <v>432</v>
      </c>
      <c r="I70" s="23">
        <v>2070419</v>
      </c>
      <c r="J70" s="14" t="s">
        <v>558</v>
      </c>
      <c r="K70" s="23" t="s">
        <v>8</v>
      </c>
      <c r="L70" s="16" t="s">
        <v>8</v>
      </c>
      <c r="M70" s="16" t="s">
        <v>8</v>
      </c>
      <c r="N70" s="716">
        <v>1</v>
      </c>
      <c r="O70" s="18">
        <v>39210</v>
      </c>
      <c r="P70" s="18">
        <v>39437</v>
      </c>
      <c r="Q70" s="19">
        <f t="shared" si="8"/>
        <v>2007</v>
      </c>
      <c r="R70" s="20">
        <f>IFERROR(INDEX(PARAMETROS!$B$53:$B$79,MATCH(Q70,PARAMETROS!$A$53:$A$79,0)),"")</f>
        <v>433700</v>
      </c>
      <c r="S70" s="339">
        <v>59377761</v>
      </c>
      <c r="T70" s="21" t="s">
        <v>23</v>
      </c>
      <c r="U70" s="11" t="str">
        <f>IFERROR(IF(T70="","",IF(T70="COP","N/A",IF(OR(T70="USD",T70="US"),1,IF(T70="EUR",VLOOKUP(P70,'SH EURO'!$A$6:$B$6338,2,FALSE),"INGRESAR TASA")))),"")</f>
        <v>N/A</v>
      </c>
      <c r="V70" s="596" t="str">
        <f t="shared" si="13"/>
        <v>N/A</v>
      </c>
      <c r="W70" s="22">
        <f>IFERROR(IF(T70="","",IF(T70="COP",1,IF(U70&lt;&gt;"N/A",VLOOKUP(P70,'SH TRM'!$A$9:$B$8912,2,FALSE),"REVISAR"))),"")</f>
        <v>1</v>
      </c>
      <c r="X70" s="600">
        <f t="shared" si="14"/>
        <v>59377761</v>
      </c>
      <c r="Y70" s="11">
        <f t="shared" si="15"/>
        <v>136.90975559142265</v>
      </c>
      <c r="Z70" s="11">
        <f t="shared" si="10"/>
        <v>136.90975559142265</v>
      </c>
      <c r="AA70" s="879"/>
      <c r="AB70" s="879"/>
      <c r="AC70" s="446" t="str">
        <f t="shared" si="11"/>
        <v>CUMPLE</v>
      </c>
      <c r="AD70" s="452">
        <v>14</v>
      </c>
      <c r="AE70" s="873" t="s">
        <v>8</v>
      </c>
      <c r="AF70" s="873"/>
      <c r="AG70" s="873"/>
      <c r="AH70" s="873" t="s">
        <v>8</v>
      </c>
      <c r="AI70" s="873"/>
      <c r="AJ70" s="873"/>
      <c r="AK70" s="873" t="s">
        <v>8</v>
      </c>
      <c r="AL70" s="873"/>
      <c r="AM70" s="873"/>
      <c r="AN70" s="16" t="str">
        <f t="shared" si="16"/>
        <v>SI</v>
      </c>
      <c r="AO70" s="866"/>
      <c r="AP70" s="304"/>
      <c r="AQ70" s="307"/>
      <c r="AW70" s="287"/>
    </row>
    <row r="71" spans="1:49" s="279" customFormat="1" ht="47.25" x14ac:dyDescent="0.25">
      <c r="A71" s="876"/>
      <c r="B71" s="12" t="s">
        <v>229</v>
      </c>
      <c r="C71" s="156">
        <v>133</v>
      </c>
      <c r="D71" s="13" t="str">
        <f>IFERROR(INDEX(DESEMPATE!$D$3:$D$124,MATCH('EXP GEN.'!B71,DESEMPATE!$C$3:$C$124,0)),"")</f>
        <v>MEDINA &amp; RIVERA INGENIEROS ASOCIADOS S.A.S</v>
      </c>
      <c r="E71" s="306" t="str">
        <f>IFERROR(IF(D71="","",IF(VLOOKUP(D71,DESEMPATE!D$3:$E$124,2,FALSE)=1,"N/A",IF(VLOOKUP(D71,DESEMPATE!D$3:$E$124,2,FALSE)&gt;=0.51,"SI","NO"))),"")</f>
        <v>N/A</v>
      </c>
      <c r="F71" s="381" t="s">
        <v>8</v>
      </c>
      <c r="G71" s="23" t="s">
        <v>468</v>
      </c>
      <c r="H71" s="291" t="s">
        <v>432</v>
      </c>
      <c r="I71" s="23">
        <v>21204008</v>
      </c>
      <c r="J71" s="14" t="s">
        <v>559</v>
      </c>
      <c r="K71" s="23" t="s">
        <v>8</v>
      </c>
      <c r="L71" s="16" t="s">
        <v>8</v>
      </c>
      <c r="M71" s="16" t="s">
        <v>8</v>
      </c>
      <c r="N71" s="716">
        <v>0.49</v>
      </c>
      <c r="O71" s="18">
        <v>41022</v>
      </c>
      <c r="P71" s="18">
        <v>41266</v>
      </c>
      <c r="Q71" s="19">
        <f t="shared" si="8"/>
        <v>2012</v>
      </c>
      <c r="R71" s="20">
        <f>IFERROR(INDEX(PARAMETROS!$B$53:$B$79,MATCH(Q71,PARAMETROS!$A$53:$A$79,0)),"")</f>
        <v>566700</v>
      </c>
      <c r="S71" s="339">
        <v>558528305</v>
      </c>
      <c r="T71" s="21" t="s">
        <v>23</v>
      </c>
      <c r="U71" s="11" t="str">
        <f>IFERROR(IF(T71="","",IF(T71="COP","N/A",IF(OR(T71="USD",T71="US"),1,IF(T71="EUR",VLOOKUP(P71,'SH EURO'!$A$6:$B$6338,2,FALSE),"INGRESAR TASA")))),"")</f>
        <v>N/A</v>
      </c>
      <c r="V71" s="596" t="str">
        <f t="shared" si="13"/>
        <v>N/A</v>
      </c>
      <c r="W71" s="22">
        <f>IFERROR(IF(T71="","",IF(T71="COP",1,IF(U71&lt;&gt;"N/A",VLOOKUP(P71,'SH TRM'!$A$9:$B$8912,2,FALSE),"REVISAR"))),"")</f>
        <v>1</v>
      </c>
      <c r="X71" s="600">
        <f t="shared" si="14"/>
        <v>558528305</v>
      </c>
      <c r="Y71" s="11">
        <f t="shared" si="15"/>
        <v>985.58020998764778</v>
      </c>
      <c r="Z71" s="11">
        <f t="shared" si="10"/>
        <v>482.9343028939474</v>
      </c>
      <c r="AA71" s="879"/>
      <c r="AB71" s="879"/>
      <c r="AC71" s="446" t="str">
        <f t="shared" si="11"/>
        <v>CUMPLE</v>
      </c>
      <c r="AD71" s="452">
        <v>42</v>
      </c>
      <c r="AE71" s="873" t="s">
        <v>8</v>
      </c>
      <c r="AF71" s="873"/>
      <c r="AG71" s="873"/>
      <c r="AH71" s="873" t="s">
        <v>9</v>
      </c>
      <c r="AI71" s="873"/>
      <c r="AJ71" s="873"/>
      <c r="AK71" s="873" t="s">
        <v>8</v>
      </c>
      <c r="AL71" s="873"/>
      <c r="AM71" s="873"/>
      <c r="AN71" s="16" t="str">
        <f t="shared" si="16"/>
        <v>SI</v>
      </c>
      <c r="AO71" s="866"/>
      <c r="AP71" s="304"/>
      <c r="AQ71" s="307"/>
      <c r="AW71" s="287"/>
    </row>
    <row r="72" spans="1:49" s="279" customFormat="1" ht="47.25" x14ac:dyDescent="0.25">
      <c r="A72" s="876"/>
      <c r="B72" s="12" t="s">
        <v>229</v>
      </c>
      <c r="C72" s="156">
        <v>121</v>
      </c>
      <c r="D72" s="13" t="str">
        <f>IFERROR(INDEX(DESEMPATE!$D$3:$D$124,MATCH('EXP GEN.'!B72,DESEMPATE!$C$3:$C$124,0)),"")</f>
        <v>MEDINA &amp; RIVERA INGENIEROS ASOCIADOS S.A.S</v>
      </c>
      <c r="E72" s="306" t="str">
        <f>IFERROR(IF(D72="","",IF(VLOOKUP(D72,DESEMPATE!D$3:$E$124,2,FALSE)=1,"N/A",IF(VLOOKUP(D72,DESEMPATE!D$3:$E$124,2,FALSE)&gt;=0.51,"SI","NO"))),"")</f>
        <v>N/A</v>
      </c>
      <c r="F72" s="381" t="s">
        <v>8</v>
      </c>
      <c r="G72" s="23" t="s">
        <v>429</v>
      </c>
      <c r="H72" s="291" t="s">
        <v>432</v>
      </c>
      <c r="I72" s="23" t="s">
        <v>560</v>
      </c>
      <c r="J72" s="14" t="s">
        <v>561</v>
      </c>
      <c r="K72" s="23" t="s">
        <v>8</v>
      </c>
      <c r="L72" s="16" t="s">
        <v>8</v>
      </c>
      <c r="M72" s="16" t="s">
        <v>8</v>
      </c>
      <c r="N72" s="716">
        <v>0.4</v>
      </c>
      <c r="O72" s="18">
        <v>41137</v>
      </c>
      <c r="P72" s="18">
        <v>41315</v>
      </c>
      <c r="Q72" s="19">
        <f t="shared" ref="Q72:Q135" si="17">IF(P72="","",YEAR(P72))</f>
        <v>2013</v>
      </c>
      <c r="R72" s="20">
        <f>IFERROR(INDEX(PARAMETROS!$B$53:$B$79,MATCH(Q72,PARAMETROS!$A$53:$A$79,0)),"")</f>
        <v>589500</v>
      </c>
      <c r="S72" s="339">
        <v>269690658</v>
      </c>
      <c r="T72" s="21" t="s">
        <v>23</v>
      </c>
      <c r="U72" s="11" t="str">
        <f>IFERROR(IF(T72="","",IF(T72="COP","N/A",IF(OR(T72="USD",T72="US"),1,IF(T72="EUR",VLOOKUP(P72,'SH EURO'!$A$6:$B$6338,2,FALSE),"INGRESAR TASA")))),"")</f>
        <v>N/A</v>
      </c>
      <c r="V72" s="596" t="str">
        <f t="shared" si="13"/>
        <v>N/A</v>
      </c>
      <c r="W72" s="22">
        <f>IFERROR(IF(T72="","",IF(T72="COP",1,IF(U72&lt;&gt;"N/A",VLOOKUP(P72,'SH TRM'!$A$9:$B$8912,2,FALSE),"REVISAR"))),"")</f>
        <v>1</v>
      </c>
      <c r="X72" s="600">
        <f t="shared" si="14"/>
        <v>269690658</v>
      </c>
      <c r="Y72" s="11">
        <f t="shared" si="15"/>
        <v>457.49051399491094</v>
      </c>
      <c r="Z72" s="11">
        <f t="shared" si="10"/>
        <v>182.99620559796438</v>
      </c>
      <c r="AA72" s="879"/>
      <c r="AB72" s="879"/>
      <c r="AC72" s="446" t="str">
        <f t="shared" si="11"/>
        <v>CUMPLE</v>
      </c>
      <c r="AD72" s="713">
        <v>43</v>
      </c>
      <c r="AE72" s="873" t="s">
        <v>8</v>
      </c>
      <c r="AF72" s="873"/>
      <c r="AG72" s="873"/>
      <c r="AH72" s="873" t="s">
        <v>8</v>
      </c>
      <c r="AI72" s="873"/>
      <c r="AJ72" s="873"/>
      <c r="AK72" s="873" t="s">
        <v>8</v>
      </c>
      <c r="AL72" s="873"/>
      <c r="AM72" s="873"/>
      <c r="AN72" s="16" t="str">
        <f t="shared" si="16"/>
        <v>SI</v>
      </c>
      <c r="AO72" s="866"/>
      <c r="AP72" s="304"/>
      <c r="AQ72" s="307"/>
      <c r="AW72" s="287"/>
    </row>
    <row r="73" spans="1:49" s="279" customFormat="1" ht="30" customHeight="1" x14ac:dyDescent="0.25">
      <c r="A73" s="876"/>
      <c r="B73" s="12"/>
      <c r="C73" s="156"/>
      <c r="D73" s="13" t="str">
        <f>IFERROR(INDEX(DESEMPATE!$D$3:$D$124,MATCH('EXP GEN.'!B73,DESEMPATE!$C$3:$C$124,0)),"")</f>
        <v/>
      </c>
      <c r="E73" s="306" t="str">
        <f>IFERROR(IF(D73="","",IF(VLOOKUP(D73,DESEMPATE!D$3:$E$124,2,FALSE)=1,"N/A",IF(VLOOKUP(D73,DESEMPATE!D$3:$E$124,2,FALSE)&gt;=0.51,"SI","NO"))),"")</f>
        <v/>
      </c>
      <c r="F73" s="381"/>
      <c r="G73" s="23"/>
      <c r="H73" s="291"/>
      <c r="I73" s="23"/>
      <c r="J73" s="14"/>
      <c r="K73" s="23"/>
      <c r="L73" s="16"/>
      <c r="M73" s="16" t="str">
        <f t="shared" si="12"/>
        <v/>
      </c>
      <c r="N73" s="716"/>
      <c r="O73" s="18"/>
      <c r="P73" s="18"/>
      <c r="Q73" s="19" t="str">
        <f t="shared" si="17"/>
        <v/>
      </c>
      <c r="R73" s="20" t="str">
        <f>IFERROR(INDEX(PARAMETROS!$B$53:$B$79,MATCH(Q73,PARAMETROS!$A$53:$A$79,0)),"")</f>
        <v/>
      </c>
      <c r="S73" s="339"/>
      <c r="T73" s="21"/>
      <c r="U73" s="11" t="str">
        <f>IFERROR(IF(T73="","",IF(T73="COP","N/A",IF(OR(T73="USD",T73="US"),1,IF(T73="EUR",VLOOKUP(P73,'SH EURO'!$A$6:$B$6338,2,FALSE),"INGRESAR TASA")))),"")</f>
        <v/>
      </c>
      <c r="V73" s="596" t="str">
        <f t="shared" si="13"/>
        <v/>
      </c>
      <c r="W73" s="22" t="str">
        <f>IFERROR(IF(T73="","",IF(T73="COP",1,IF(U73&lt;&gt;"N/A",VLOOKUP(P73,'SH TRM'!$A$9:$B$8912,2,FALSE),"REVISAR"))),"")</f>
        <v/>
      </c>
      <c r="X73" s="600" t="str">
        <f t="shared" si="14"/>
        <v/>
      </c>
      <c r="Y73" s="11" t="str">
        <f t="shared" si="15"/>
        <v/>
      </c>
      <c r="Z73" s="11" t="str">
        <f t="shared" si="10"/>
        <v/>
      </c>
      <c r="AA73" s="879"/>
      <c r="AB73" s="879"/>
      <c r="AC73" s="446" t="str">
        <f t="shared" si="11"/>
        <v/>
      </c>
      <c r="AD73" s="450"/>
      <c r="AE73" s="873"/>
      <c r="AF73" s="873"/>
      <c r="AG73" s="873"/>
      <c r="AH73" s="873"/>
      <c r="AI73" s="873"/>
      <c r="AJ73" s="873"/>
      <c r="AK73" s="873"/>
      <c r="AL73" s="873"/>
      <c r="AM73" s="873"/>
      <c r="AN73" s="16" t="str">
        <f t="shared" si="16"/>
        <v/>
      </c>
      <c r="AO73" s="866"/>
      <c r="AP73" s="304"/>
      <c r="AQ73" s="307"/>
      <c r="AW73" s="287"/>
    </row>
    <row r="74" spans="1:49" s="279" customFormat="1" ht="30" customHeight="1" thickBot="1" x14ac:dyDescent="0.3">
      <c r="A74" s="877"/>
      <c r="B74" s="48"/>
      <c r="C74" s="157"/>
      <c r="D74" s="64" t="str">
        <f>IFERROR(INDEX(DESEMPATE!$D$3:$D$124,MATCH('EXP GEN.'!B74,DESEMPATE!$C$3:$C$124,0)),"")</f>
        <v/>
      </c>
      <c r="E74" s="398" t="str">
        <f>IFERROR(IF(D74="","",IF(VLOOKUP(D74,DESEMPATE!D$3:$E$124,2,FALSE)=1,"N/A",IF(VLOOKUP(D74,DESEMPATE!D$3:$E$124,2,FALSE)&gt;=0.51,"SI","NO"))),"")</f>
        <v/>
      </c>
      <c r="F74" s="382"/>
      <c r="G74" s="159"/>
      <c r="H74" s="298"/>
      <c r="I74" s="159"/>
      <c r="J74" s="49"/>
      <c r="K74" s="159"/>
      <c r="L74" s="51"/>
      <c r="M74" s="51" t="str">
        <f t="shared" si="12"/>
        <v/>
      </c>
      <c r="N74" s="733"/>
      <c r="O74" s="494"/>
      <c r="P74" s="494"/>
      <c r="Q74" s="53" t="str">
        <f t="shared" si="17"/>
        <v/>
      </c>
      <c r="R74" s="54" t="str">
        <f>IFERROR(INDEX(PARAMETROS!$B$53:$B$79,MATCH(Q74,PARAMETROS!$A$53:$A$79,0)),"")</f>
        <v/>
      </c>
      <c r="S74" s="495"/>
      <c r="T74" s="55"/>
      <c r="U74" s="57" t="str">
        <f>IFERROR(IF(T74="","",IF(T74="COP","N/A",IF(OR(T74="USD",T74="US"),1,IF(T74="EUR",VLOOKUP(P74,'SH EURO'!$A$6:$B$6338,2,FALSE),"INGRESAR TASA")))),"")</f>
        <v/>
      </c>
      <c r="V74" s="597" t="str">
        <f t="shared" si="13"/>
        <v/>
      </c>
      <c r="W74" s="56" t="str">
        <f>IFERROR(IF(T74="","",IF(T74="COP",1,IF(U74&lt;&gt;"N/A",VLOOKUP(P74,'SH TRM'!$A$9:$B$8912,2,FALSE),"REVISAR"))),"")</f>
        <v/>
      </c>
      <c r="X74" s="601" t="str">
        <f t="shared" si="14"/>
        <v/>
      </c>
      <c r="Y74" s="57" t="str">
        <f t="shared" si="15"/>
        <v/>
      </c>
      <c r="Z74" s="57" t="str">
        <f t="shared" si="10"/>
        <v/>
      </c>
      <c r="AA74" s="880"/>
      <c r="AB74" s="880"/>
      <c r="AC74" s="455" t="str">
        <f t="shared" si="11"/>
        <v/>
      </c>
      <c r="AD74" s="449"/>
      <c r="AE74" s="874"/>
      <c r="AF74" s="874"/>
      <c r="AG74" s="874"/>
      <c r="AH74" s="874"/>
      <c r="AI74" s="874"/>
      <c r="AJ74" s="874"/>
      <c r="AK74" s="874"/>
      <c r="AL74" s="874"/>
      <c r="AM74" s="874"/>
      <c r="AN74" s="51" t="str">
        <f t="shared" si="16"/>
        <v/>
      </c>
      <c r="AO74" s="867"/>
      <c r="AP74" s="303"/>
      <c r="AQ74" s="307"/>
      <c r="AW74" s="287"/>
    </row>
    <row r="75" spans="1:49" s="279" customFormat="1" ht="71.25" x14ac:dyDescent="0.25">
      <c r="A75" s="875" t="s">
        <v>175</v>
      </c>
      <c r="B75" s="35" t="s">
        <v>230</v>
      </c>
      <c r="C75" s="155">
        <v>74</v>
      </c>
      <c r="D75" s="36" t="str">
        <f>IFERROR(INDEX(DESEMPATE!$D$3:$D$124,MATCH('EXP GEN.'!B75,DESEMPATE!$C$3:$C$124,0)),"")</f>
        <v>MAB INGENIERIA DE VALOR S.A.</v>
      </c>
      <c r="E75" s="400" t="str">
        <f>IFERROR(IF(D75="","",IF(VLOOKUP(D75,DESEMPATE!D$3:$E$124,2,FALSE)=1,"N/A",IF(VLOOKUP(D75,DESEMPATE!D$3:$E$124,2,FALSE)&gt;=0.51,"SI","NO"))),"")</f>
        <v>N/A</v>
      </c>
      <c r="F75" s="380" t="s">
        <v>8</v>
      </c>
      <c r="G75" s="47" t="s">
        <v>442</v>
      </c>
      <c r="H75" s="290" t="s">
        <v>432</v>
      </c>
      <c r="I75" s="47" t="s">
        <v>562</v>
      </c>
      <c r="J75" s="37" t="s">
        <v>563</v>
      </c>
      <c r="K75" s="47" t="s">
        <v>8</v>
      </c>
      <c r="L75" s="165" t="s">
        <v>8</v>
      </c>
      <c r="M75" s="165" t="s">
        <v>8</v>
      </c>
      <c r="N75" s="731">
        <v>0.7</v>
      </c>
      <c r="O75" s="491">
        <v>39615</v>
      </c>
      <c r="P75" s="491">
        <v>41502</v>
      </c>
      <c r="Q75" s="61">
        <f t="shared" si="17"/>
        <v>2013</v>
      </c>
      <c r="R75" s="32">
        <f>IFERROR(INDEX(PARAMETROS!$B$53:$B$79,MATCH(Q75,PARAMETROS!$A$53:$A$79,0)),"")</f>
        <v>589500</v>
      </c>
      <c r="S75" s="492">
        <v>28736581560</v>
      </c>
      <c r="T75" s="33" t="s">
        <v>23</v>
      </c>
      <c r="U75" s="493" t="str">
        <f>IFERROR(IF(T75="","",IF(T75="COP","N/A",IF(OR(T75="USD",T75="US"),1,IF(T75="EUR",VLOOKUP(P75,'SH EURO'!$A$6:$B$6338,2,FALSE),"INGRESAR TASA")))),"")</f>
        <v>N/A</v>
      </c>
      <c r="V75" s="598" t="str">
        <f t="shared" si="13"/>
        <v>N/A</v>
      </c>
      <c r="W75" s="34">
        <f>IFERROR(IF(T75="","",IF(T75="COP",1,IF(U75&lt;&gt;"N/A",VLOOKUP(P75,'SH TRM'!$A$9:$B$8912,2,FALSE),"REVISAR"))),"")</f>
        <v>1</v>
      </c>
      <c r="X75" s="602">
        <f t="shared" si="14"/>
        <v>28736581560</v>
      </c>
      <c r="Y75" s="493">
        <f t="shared" si="15"/>
        <v>48747.381781170487</v>
      </c>
      <c r="Z75" s="493">
        <f t="shared" si="10"/>
        <v>34123.167246819336</v>
      </c>
      <c r="AA75" s="878" t="str">
        <f>IFERROR(IF(COUNTIF(Z75:Z80,"")=6,"",IF(SUM(Z75:Z80)&gt;=CM008M1,"CUMPLE","NO CUMPLE")),"")</f>
        <v>CUMPLE</v>
      </c>
      <c r="AB75" s="878" t="str">
        <f>IFERROR(IF(COUNTIF(Z75:Z80,"")=6,"",IF(COUNTIF(E75:E80,"N/A")&gt;0,IF(SUMIF(E75:E80,"N/A",Z75:Z80)&gt;=CM008LM1,"CUMPLE","NO CUMPLE"),IF(SUMIF(E75:E80,"SI",Z75:Z80)&gt;=CM008LM1,"CUMPLE","NO CUMPLE"))),"")</f>
        <v>CUMPLE</v>
      </c>
      <c r="AC75" s="490" t="str">
        <f t="shared" si="11"/>
        <v>CUMPLE</v>
      </c>
      <c r="AD75" s="451">
        <v>1</v>
      </c>
      <c r="AE75" s="881" t="s">
        <v>8</v>
      </c>
      <c r="AF75" s="881"/>
      <c r="AG75" s="881"/>
      <c r="AH75" s="881" t="s">
        <v>8</v>
      </c>
      <c r="AI75" s="881"/>
      <c r="AJ75" s="881"/>
      <c r="AK75" s="881" t="s">
        <v>8</v>
      </c>
      <c r="AL75" s="881"/>
      <c r="AM75" s="881"/>
      <c r="AN75" s="655" t="str">
        <f t="shared" si="16"/>
        <v>SI</v>
      </c>
      <c r="AO75" s="865" t="s">
        <v>333</v>
      </c>
      <c r="AP75" s="305"/>
      <c r="AQ75" s="307"/>
      <c r="AW75" s="287"/>
    </row>
    <row r="76" spans="1:49" s="279" customFormat="1" ht="57" x14ac:dyDescent="0.25">
      <c r="A76" s="876"/>
      <c r="B76" s="12" t="s">
        <v>230</v>
      </c>
      <c r="C76" s="156">
        <v>85</v>
      </c>
      <c r="D76" s="13" t="str">
        <f>IFERROR(INDEX(DESEMPATE!$D$3:$D$124,MATCH('EXP GEN.'!B76,DESEMPATE!$C$3:$C$124,0)),"")</f>
        <v>MAB INGENIERIA DE VALOR S.A.</v>
      </c>
      <c r="E76" s="306" t="str">
        <f>IFERROR(IF(D76="","",IF(VLOOKUP(D76,DESEMPATE!D$3:$E$124,2,FALSE)=1,"N/A",IF(VLOOKUP(D76,DESEMPATE!D$3:$E$124,2,FALSE)&gt;=0.51,"SI","NO"))),"")</f>
        <v>N/A</v>
      </c>
      <c r="F76" s="381" t="s">
        <v>8</v>
      </c>
      <c r="G76" s="23" t="s">
        <v>429</v>
      </c>
      <c r="H76" s="291" t="s">
        <v>432</v>
      </c>
      <c r="I76" s="23" t="s">
        <v>564</v>
      </c>
      <c r="J76" s="14" t="s">
        <v>565</v>
      </c>
      <c r="K76" s="23" t="s">
        <v>8</v>
      </c>
      <c r="L76" s="166" t="s">
        <v>8</v>
      </c>
      <c r="M76" s="166" t="s">
        <v>8</v>
      </c>
      <c r="N76" s="716">
        <v>0.55000000000000004</v>
      </c>
      <c r="O76" s="18">
        <v>39856</v>
      </c>
      <c r="P76" s="18">
        <v>40979</v>
      </c>
      <c r="Q76" s="19">
        <f t="shared" si="17"/>
        <v>2012</v>
      </c>
      <c r="R76" s="20">
        <f>IFERROR(INDEX(PARAMETROS!$B$53:$B$79,MATCH(Q76,PARAMETROS!$A$53:$A$79,0)),"")</f>
        <v>566700</v>
      </c>
      <c r="S76" s="339">
        <v>3720919329</v>
      </c>
      <c r="T76" s="21" t="s">
        <v>23</v>
      </c>
      <c r="U76" s="11" t="str">
        <f>IFERROR(IF(T76="","",IF(T76="COP","N/A",IF(OR(T76="USD",T76="US"),1,IF(T76="EUR",VLOOKUP(P76,'SH EURO'!$A$6:$B$6338,2,FALSE),"INGRESAR TASA")))),"")</f>
        <v>N/A</v>
      </c>
      <c r="V76" s="596" t="str">
        <f t="shared" si="13"/>
        <v>N/A</v>
      </c>
      <c r="W76" s="22">
        <f>IFERROR(IF(T76="","",IF(T76="COP",1,IF(U76&lt;&gt;"N/A",VLOOKUP(P76,'SH TRM'!$A$9:$B$8912,2,FALSE),"REVISAR"))),"")</f>
        <v>1</v>
      </c>
      <c r="X76" s="600">
        <f t="shared" si="14"/>
        <v>3720919329</v>
      </c>
      <c r="Y76" s="11">
        <f t="shared" si="15"/>
        <v>6565.9419957649552</v>
      </c>
      <c r="Z76" s="11">
        <f t="shared" si="10"/>
        <v>3611.2680976707256</v>
      </c>
      <c r="AA76" s="879"/>
      <c r="AB76" s="879"/>
      <c r="AC76" s="446" t="str">
        <f t="shared" si="11"/>
        <v>CUMPLE</v>
      </c>
      <c r="AD76" s="452">
        <v>2</v>
      </c>
      <c r="AE76" s="873" t="s">
        <v>8</v>
      </c>
      <c r="AF76" s="873"/>
      <c r="AG76" s="873"/>
      <c r="AH76" s="873" t="s">
        <v>8</v>
      </c>
      <c r="AI76" s="873"/>
      <c r="AJ76" s="873"/>
      <c r="AK76" s="873" t="s">
        <v>8</v>
      </c>
      <c r="AL76" s="873"/>
      <c r="AM76" s="873"/>
      <c r="AN76" s="653" t="str">
        <f t="shared" si="16"/>
        <v>SI</v>
      </c>
      <c r="AO76" s="866"/>
      <c r="AP76" s="304"/>
      <c r="AQ76" s="307"/>
      <c r="AW76" s="287"/>
    </row>
    <row r="77" spans="1:49" s="279" customFormat="1" ht="30" customHeight="1" x14ac:dyDescent="0.25">
      <c r="A77" s="876"/>
      <c r="B77" s="12"/>
      <c r="C77" s="156"/>
      <c r="D77" s="13" t="str">
        <f>IFERROR(INDEX(DESEMPATE!$D$3:$D$124,MATCH('EXP GEN.'!B77,DESEMPATE!$C$3:$C$124,0)),"")</f>
        <v/>
      </c>
      <c r="E77" s="306" t="str">
        <f>IFERROR(IF(D77="","",IF(VLOOKUP(D77,DESEMPATE!D$3:$E$124,2,FALSE)=1,"N/A",IF(VLOOKUP(D77,DESEMPATE!D$3:$E$124,2,FALSE)&gt;=0.51,"SI","NO"))),"")</f>
        <v/>
      </c>
      <c r="F77" s="381"/>
      <c r="G77" s="23"/>
      <c r="H77" s="291"/>
      <c r="I77" s="23"/>
      <c r="J77" s="14"/>
      <c r="K77" s="23"/>
      <c r="L77" s="166"/>
      <c r="M77" s="166" t="str">
        <f t="shared" si="12"/>
        <v/>
      </c>
      <c r="N77" s="716"/>
      <c r="O77" s="18"/>
      <c r="P77" s="18"/>
      <c r="Q77" s="19" t="str">
        <f t="shared" si="17"/>
        <v/>
      </c>
      <c r="R77" s="20" t="str">
        <f>IFERROR(INDEX(PARAMETROS!$B$53:$B$79,MATCH(Q77,PARAMETROS!$A$53:$A$79,0)),"")</f>
        <v/>
      </c>
      <c r="S77" s="339"/>
      <c r="T77" s="21"/>
      <c r="U77" s="11" t="str">
        <f>IFERROR(IF(T77="","",IF(T77="COP","N/A",IF(OR(T77="USD",T77="US"),1,IF(T77="EUR",VLOOKUP(P77,'SH EURO'!$A$6:$B$6338,2,FALSE),"INGRESAR TASA")))),"")</f>
        <v/>
      </c>
      <c r="V77" s="596" t="str">
        <f t="shared" si="13"/>
        <v/>
      </c>
      <c r="W77" s="22" t="str">
        <f>IFERROR(IF(T77="","",IF(T77="COP",1,IF(U77&lt;&gt;"N/A",VLOOKUP(P77,'SH TRM'!$A$9:$B$8912,2,FALSE),"REVISAR"))),"")</f>
        <v/>
      </c>
      <c r="X77" s="600" t="str">
        <f t="shared" si="14"/>
        <v/>
      </c>
      <c r="Y77" s="11" t="str">
        <f t="shared" si="15"/>
        <v/>
      </c>
      <c r="Z77" s="11" t="str">
        <f t="shared" si="10"/>
        <v/>
      </c>
      <c r="AA77" s="879"/>
      <c r="AB77" s="879"/>
      <c r="AC77" s="446" t="str">
        <f t="shared" si="11"/>
        <v/>
      </c>
      <c r="AD77" s="450"/>
      <c r="AE77" s="873"/>
      <c r="AF77" s="873"/>
      <c r="AG77" s="873"/>
      <c r="AH77" s="873"/>
      <c r="AI77" s="873"/>
      <c r="AJ77" s="873"/>
      <c r="AK77" s="873"/>
      <c r="AL77" s="873"/>
      <c r="AM77" s="873"/>
      <c r="AN77" s="166" t="str">
        <f t="shared" si="16"/>
        <v/>
      </c>
      <c r="AO77" s="866"/>
      <c r="AP77" s="304"/>
      <c r="AQ77" s="307"/>
      <c r="AW77" s="287"/>
    </row>
    <row r="78" spans="1:49" s="279" customFormat="1" ht="30" customHeight="1" x14ac:dyDescent="0.25">
      <c r="A78" s="876"/>
      <c r="B78" s="12"/>
      <c r="C78" s="156"/>
      <c r="D78" s="13" t="str">
        <f>IFERROR(INDEX(DESEMPATE!$D$3:$D$124,MATCH('EXP GEN.'!B78,DESEMPATE!$C$3:$C$124,0)),"")</f>
        <v/>
      </c>
      <c r="E78" s="306" t="str">
        <f>IFERROR(IF(D78="","",IF(VLOOKUP(D78,DESEMPATE!D$3:$E$124,2,FALSE)=1,"N/A",IF(VLOOKUP(D78,DESEMPATE!D$3:$E$124,2,FALSE)&gt;=0.51,"SI","NO"))),"")</f>
        <v/>
      </c>
      <c r="F78" s="381"/>
      <c r="G78" s="23"/>
      <c r="H78" s="291"/>
      <c r="I78" s="23"/>
      <c r="J78" s="14"/>
      <c r="K78" s="23"/>
      <c r="L78" s="166"/>
      <c r="M78" s="166" t="str">
        <f t="shared" si="12"/>
        <v/>
      </c>
      <c r="N78" s="716"/>
      <c r="O78" s="18"/>
      <c r="P78" s="18"/>
      <c r="Q78" s="19" t="str">
        <f t="shared" si="17"/>
        <v/>
      </c>
      <c r="R78" s="20" t="str">
        <f>IFERROR(INDEX(PARAMETROS!$B$53:$B$79,MATCH(Q78,PARAMETROS!$A$53:$A$79,0)),"")</f>
        <v/>
      </c>
      <c r="S78" s="339"/>
      <c r="T78" s="21"/>
      <c r="U78" s="11" t="str">
        <f>IFERROR(IF(T78="","",IF(T78="COP","N/A",IF(OR(T78="USD",T78="US"),1,IF(T78="EUR",VLOOKUP(P78,'SH EURO'!$A$6:$B$6338,2,FALSE),"INGRESAR TASA")))),"")</f>
        <v/>
      </c>
      <c r="V78" s="596" t="str">
        <f t="shared" si="13"/>
        <v/>
      </c>
      <c r="W78" s="22" t="str">
        <f>IFERROR(IF(T78="","",IF(T78="COP",1,IF(U78&lt;&gt;"N/A",VLOOKUP(P78,'SH TRM'!$A$9:$B$8912,2,FALSE),"REVISAR"))),"")</f>
        <v/>
      </c>
      <c r="X78" s="600" t="str">
        <f t="shared" si="14"/>
        <v/>
      </c>
      <c r="Y78" s="11" t="str">
        <f t="shared" si="15"/>
        <v/>
      </c>
      <c r="Z78" s="11" t="str">
        <f t="shared" si="10"/>
        <v/>
      </c>
      <c r="AA78" s="879"/>
      <c r="AB78" s="879"/>
      <c r="AC78" s="446" t="str">
        <f t="shared" si="11"/>
        <v/>
      </c>
      <c r="AD78" s="450"/>
      <c r="AE78" s="873"/>
      <c r="AF78" s="873"/>
      <c r="AG78" s="873"/>
      <c r="AH78" s="873"/>
      <c r="AI78" s="873"/>
      <c r="AJ78" s="873"/>
      <c r="AK78" s="873"/>
      <c r="AL78" s="873"/>
      <c r="AM78" s="873"/>
      <c r="AN78" s="166" t="str">
        <f t="shared" si="16"/>
        <v/>
      </c>
      <c r="AO78" s="866"/>
      <c r="AP78" s="304"/>
      <c r="AQ78" s="307"/>
      <c r="AW78" s="287"/>
    </row>
    <row r="79" spans="1:49" s="279" customFormat="1" ht="30" customHeight="1" x14ac:dyDescent="0.25">
      <c r="A79" s="876"/>
      <c r="B79" s="12"/>
      <c r="C79" s="156"/>
      <c r="D79" s="13" t="str">
        <f>IFERROR(INDEX(DESEMPATE!$D$3:$D$124,MATCH('EXP GEN.'!B79,DESEMPATE!$C$3:$C$124,0)),"")</f>
        <v/>
      </c>
      <c r="E79" s="306" t="str">
        <f>IFERROR(IF(D79="","",IF(VLOOKUP(D79,DESEMPATE!D$3:$E$124,2,FALSE)=1,"N/A",IF(VLOOKUP(D79,DESEMPATE!D$3:$E$124,2,FALSE)&gt;=0.51,"SI","NO"))),"")</f>
        <v/>
      </c>
      <c r="F79" s="381"/>
      <c r="G79" s="23"/>
      <c r="H79" s="291"/>
      <c r="I79" s="23"/>
      <c r="J79" s="14"/>
      <c r="K79" s="23"/>
      <c r="L79" s="166"/>
      <c r="M79" s="166" t="str">
        <f t="shared" si="12"/>
        <v/>
      </c>
      <c r="N79" s="716"/>
      <c r="O79" s="18"/>
      <c r="P79" s="18"/>
      <c r="Q79" s="19" t="str">
        <f t="shared" si="17"/>
        <v/>
      </c>
      <c r="R79" s="20" t="str">
        <f>IFERROR(INDEX(PARAMETROS!$B$53:$B$79,MATCH(Q79,PARAMETROS!$A$53:$A$79,0)),"")</f>
        <v/>
      </c>
      <c r="S79" s="339"/>
      <c r="T79" s="21"/>
      <c r="U79" s="11" t="str">
        <f>IFERROR(IF(T79="","",IF(T79="COP","N/A",IF(OR(T79="USD",T79="US"),1,IF(T79="EUR",VLOOKUP(P79,'SH EURO'!$A$6:$B$6338,2,FALSE),"INGRESAR TASA")))),"")</f>
        <v/>
      </c>
      <c r="V79" s="596" t="str">
        <f t="shared" si="13"/>
        <v/>
      </c>
      <c r="W79" s="22" t="str">
        <f>IFERROR(IF(T79="","",IF(T79="COP",1,IF(U79&lt;&gt;"N/A",VLOOKUP(P79,'SH TRM'!$A$9:$B$8912,2,FALSE),"REVISAR"))),"")</f>
        <v/>
      </c>
      <c r="X79" s="600" t="str">
        <f t="shared" si="14"/>
        <v/>
      </c>
      <c r="Y79" s="11" t="str">
        <f t="shared" si="15"/>
        <v/>
      </c>
      <c r="Z79" s="11" t="str">
        <f t="shared" si="10"/>
        <v/>
      </c>
      <c r="AA79" s="879"/>
      <c r="AB79" s="879"/>
      <c r="AC79" s="446" t="str">
        <f t="shared" si="11"/>
        <v/>
      </c>
      <c r="AD79" s="450"/>
      <c r="AE79" s="873"/>
      <c r="AF79" s="873"/>
      <c r="AG79" s="873"/>
      <c r="AH79" s="873"/>
      <c r="AI79" s="873"/>
      <c r="AJ79" s="873"/>
      <c r="AK79" s="873"/>
      <c r="AL79" s="873"/>
      <c r="AM79" s="873"/>
      <c r="AN79" s="166" t="str">
        <f t="shared" si="16"/>
        <v/>
      </c>
      <c r="AO79" s="866"/>
      <c r="AP79" s="304"/>
      <c r="AQ79" s="307"/>
      <c r="AW79" s="287"/>
    </row>
    <row r="80" spans="1:49" s="279" customFormat="1" ht="30" customHeight="1" thickBot="1" x14ac:dyDescent="0.3">
      <c r="A80" s="877"/>
      <c r="B80" s="48"/>
      <c r="C80" s="157"/>
      <c r="D80" s="64" t="str">
        <f>IFERROR(INDEX(DESEMPATE!$D$3:$D$124,MATCH('EXP GEN.'!B80,DESEMPATE!$C$3:$C$124,0)),"")</f>
        <v/>
      </c>
      <c r="E80" s="398" t="str">
        <f>IFERROR(IF(D80="","",IF(VLOOKUP(D80,DESEMPATE!D$3:$E$124,2,FALSE)=1,"N/A",IF(VLOOKUP(D80,DESEMPATE!D$3:$E$124,2,FALSE)&gt;=0.51,"SI","NO"))),"")</f>
        <v/>
      </c>
      <c r="F80" s="382"/>
      <c r="G80" s="159"/>
      <c r="H80" s="298"/>
      <c r="I80" s="159"/>
      <c r="J80" s="49"/>
      <c r="K80" s="159"/>
      <c r="L80" s="167"/>
      <c r="M80" s="167" t="str">
        <f t="shared" si="12"/>
        <v/>
      </c>
      <c r="N80" s="733"/>
      <c r="O80" s="494"/>
      <c r="P80" s="494"/>
      <c r="Q80" s="53" t="str">
        <f t="shared" si="17"/>
        <v/>
      </c>
      <c r="R80" s="54" t="str">
        <f>IFERROR(INDEX(PARAMETROS!$B$53:$B$79,MATCH(Q80,PARAMETROS!$A$53:$A$79,0)),"")</f>
        <v/>
      </c>
      <c r="S80" s="495"/>
      <c r="T80" s="55"/>
      <c r="U80" s="57" t="str">
        <f>IFERROR(IF(T80="","",IF(T80="COP","N/A",IF(OR(T80="USD",T80="US"),1,IF(T80="EUR",VLOOKUP(P80,'SH EURO'!$A$6:$B$6338,2,FALSE),"INGRESAR TASA")))),"")</f>
        <v/>
      </c>
      <c r="V80" s="597" t="str">
        <f t="shared" si="13"/>
        <v/>
      </c>
      <c r="W80" s="56" t="str">
        <f>IFERROR(IF(T80="","",IF(T80="COP",1,IF(U80&lt;&gt;"N/A",VLOOKUP(P80,'SH TRM'!$A$9:$B$8912,2,FALSE),"REVISAR"))),"")</f>
        <v/>
      </c>
      <c r="X80" s="601" t="str">
        <f t="shared" si="14"/>
        <v/>
      </c>
      <c r="Y80" s="57" t="str">
        <f t="shared" si="15"/>
        <v/>
      </c>
      <c r="Z80" s="57" t="str">
        <f t="shared" si="10"/>
        <v/>
      </c>
      <c r="AA80" s="880"/>
      <c r="AB80" s="880"/>
      <c r="AC80" s="455" t="str">
        <f t="shared" si="11"/>
        <v/>
      </c>
      <c r="AD80" s="449"/>
      <c r="AE80" s="874"/>
      <c r="AF80" s="874"/>
      <c r="AG80" s="874"/>
      <c r="AH80" s="874"/>
      <c r="AI80" s="874"/>
      <c r="AJ80" s="874"/>
      <c r="AK80" s="874"/>
      <c r="AL80" s="874"/>
      <c r="AM80" s="874"/>
      <c r="AN80" s="167" t="str">
        <f t="shared" si="16"/>
        <v/>
      </c>
      <c r="AO80" s="867"/>
      <c r="AP80" s="303"/>
      <c r="AQ80" s="307"/>
      <c r="AW80" s="287"/>
    </row>
    <row r="81" spans="1:49" s="279" customFormat="1" ht="71.25" x14ac:dyDescent="0.25">
      <c r="A81" s="875" t="s">
        <v>176</v>
      </c>
      <c r="B81" s="35" t="s">
        <v>231</v>
      </c>
      <c r="C81" s="155">
        <v>2</v>
      </c>
      <c r="D81" s="36" t="str">
        <f>IFERROR(INDEX(DESEMPATE!$D$3:$D$124,MATCH('EXP GEN.'!B81,DESEMPATE!$C$3:$C$124,0)),"")</f>
        <v>CIVILE LTDA</v>
      </c>
      <c r="E81" s="400" t="str">
        <f>IFERROR(IF(D81="","",IF(VLOOKUP(D81,DESEMPATE!D$3:$E$124,2,FALSE)=1,"N/A",IF(VLOOKUP(D81,DESEMPATE!D$3:$E$124,2,FALSE)&gt;=0.51,"SI","NO"))),"")</f>
        <v>SI</v>
      </c>
      <c r="F81" s="380" t="s">
        <v>8</v>
      </c>
      <c r="G81" s="47" t="s">
        <v>442</v>
      </c>
      <c r="H81" s="290" t="s">
        <v>432</v>
      </c>
      <c r="I81" s="47" t="s">
        <v>566</v>
      </c>
      <c r="J81" s="37" t="s">
        <v>567</v>
      </c>
      <c r="K81" s="47" t="s">
        <v>8</v>
      </c>
      <c r="L81" s="405" t="s">
        <v>8</v>
      </c>
      <c r="M81" s="405" t="s">
        <v>8</v>
      </c>
      <c r="N81" s="731">
        <v>0.5</v>
      </c>
      <c r="O81" s="491">
        <v>41473</v>
      </c>
      <c r="P81" s="491">
        <v>42195</v>
      </c>
      <c r="Q81" s="61">
        <f t="shared" si="17"/>
        <v>2015</v>
      </c>
      <c r="R81" s="32">
        <f>IFERROR(INDEX(PARAMETROS!$B$53:$B$79,MATCH(Q81,PARAMETROS!$A$53:$A$79,0)),"")</f>
        <v>644350</v>
      </c>
      <c r="S81" s="492">
        <v>1770440629</v>
      </c>
      <c r="T81" s="33" t="s">
        <v>23</v>
      </c>
      <c r="U81" s="493" t="str">
        <f>IFERROR(IF(T81="","",IF(T81="COP","N/A",IF(OR(T81="USD",T81="US"),1,IF(T81="EUR",VLOOKUP(P81,'SH EURO'!$A$6:$B$6338,2,FALSE),"INGRESAR TASA")))),"")</f>
        <v>N/A</v>
      </c>
      <c r="V81" s="598" t="str">
        <f t="shared" si="13"/>
        <v>N/A</v>
      </c>
      <c r="W81" s="34">
        <f>IFERROR(IF(T81="","",IF(T81="COP",1,IF(U81&lt;&gt;"N/A",VLOOKUP(P81,'SH TRM'!$A$9:$B$8912,2,FALSE),"REVISAR"))),"")</f>
        <v>1</v>
      </c>
      <c r="X81" s="602">
        <f t="shared" si="14"/>
        <v>1770440629</v>
      </c>
      <c r="Y81" s="493">
        <f t="shared" si="15"/>
        <v>2747.638129898347</v>
      </c>
      <c r="Z81" s="493">
        <f t="shared" si="10"/>
        <v>1373.8190649491735</v>
      </c>
      <c r="AA81" s="878" t="str">
        <f>IFERROR(IF(COUNTIF(Z81:Z86,"")=6,"",IF(SUM(Z81:Z86)&gt;=CM008M1,"CUMPLE","NO CUMPLE")),"")</f>
        <v>CUMPLE</v>
      </c>
      <c r="AB81" s="878" t="str">
        <f>IFERROR(IF(COUNTIF(Z81:Z86,"")=6,"",IF(COUNTIF(E81:E86,"N/A")&gt;0,IF(SUMIF(E81:E86,"N/A",Z81:Z86)&gt;=CM008LM1,"CUMPLE","NO CUMPLE"),IF(SUMIF(E81:E86,"SI",Z81:Z86)&gt;=CM008LM1,"CUMPLE","NO CUMPLE"))),"")</f>
        <v>CUMPLE</v>
      </c>
      <c r="AC81" s="490" t="str">
        <f t="shared" si="11"/>
        <v>CUMPLE</v>
      </c>
      <c r="AD81" s="451">
        <v>58</v>
      </c>
      <c r="AE81" s="881" t="s">
        <v>8</v>
      </c>
      <c r="AF81" s="881"/>
      <c r="AG81" s="881"/>
      <c r="AH81" s="881" t="s">
        <v>8</v>
      </c>
      <c r="AI81" s="881"/>
      <c r="AJ81" s="881"/>
      <c r="AK81" s="881" t="s">
        <v>8</v>
      </c>
      <c r="AL81" s="881"/>
      <c r="AM81" s="881"/>
      <c r="AN81" s="655" t="str">
        <f t="shared" si="16"/>
        <v>SI</v>
      </c>
      <c r="AO81" s="865" t="s">
        <v>333</v>
      </c>
      <c r="AP81" s="305"/>
      <c r="AQ81" s="307"/>
      <c r="AW81" s="287"/>
    </row>
    <row r="82" spans="1:49" s="279" customFormat="1" ht="128.25" x14ac:dyDescent="0.25">
      <c r="A82" s="876"/>
      <c r="B82" s="12" t="s">
        <v>231</v>
      </c>
      <c r="C82" s="156">
        <v>20</v>
      </c>
      <c r="D82" s="13" t="str">
        <f>IFERROR(INDEX(DESEMPATE!$D$3:$D$124,MATCH('EXP GEN.'!B82,DESEMPATE!$C$3:$C$124,0)),"")</f>
        <v>CIVILE LTDA</v>
      </c>
      <c r="E82" s="306" t="str">
        <f>IFERROR(IF(D82="","",IF(VLOOKUP(D82,DESEMPATE!D$3:$E$124,2,FALSE)=1,"N/A",IF(VLOOKUP(D82,DESEMPATE!D$3:$E$124,2,FALSE)&gt;=0.51,"SI","NO"))),"")</f>
        <v>SI</v>
      </c>
      <c r="F82" s="381" t="s">
        <v>8</v>
      </c>
      <c r="G82" s="23" t="s">
        <v>442</v>
      </c>
      <c r="H82" s="291" t="s">
        <v>432</v>
      </c>
      <c r="I82" s="23" t="s">
        <v>568</v>
      </c>
      <c r="J82" s="14" t="s">
        <v>569</v>
      </c>
      <c r="K82" s="23" t="s">
        <v>8</v>
      </c>
      <c r="L82" s="406" t="s">
        <v>8</v>
      </c>
      <c r="M82" s="406" t="s">
        <v>8</v>
      </c>
      <c r="N82" s="716">
        <v>0.5</v>
      </c>
      <c r="O82" s="18">
        <v>41346</v>
      </c>
      <c r="P82" s="18">
        <v>41682</v>
      </c>
      <c r="Q82" s="19">
        <f t="shared" si="17"/>
        <v>2014</v>
      </c>
      <c r="R82" s="20">
        <f>IFERROR(INDEX(PARAMETROS!$B$53:$B$79,MATCH(Q82,PARAMETROS!$A$53:$A$79,0)),"")</f>
        <v>616000</v>
      </c>
      <c r="S82" s="339">
        <v>839142032</v>
      </c>
      <c r="T82" s="21" t="s">
        <v>23</v>
      </c>
      <c r="U82" s="11" t="str">
        <f>IFERROR(IF(T82="","",IF(T82="COP","N/A",IF(OR(T82="USD",T82="US"),1,IF(T82="EUR",VLOOKUP(P82,'SH EURO'!$A$6:$B$6338,2,FALSE),"INGRESAR TASA")))),"")</f>
        <v>N/A</v>
      </c>
      <c r="V82" s="596" t="str">
        <f t="shared" si="13"/>
        <v>N/A</v>
      </c>
      <c r="W82" s="22">
        <f>IFERROR(IF(T82="","",IF(T82="COP",1,IF(U82&lt;&gt;"N/A",VLOOKUP(P82,'SH TRM'!$A$9:$B$8912,2,FALSE),"REVISAR"))),"")</f>
        <v>1</v>
      </c>
      <c r="X82" s="600">
        <f t="shared" si="14"/>
        <v>839142032</v>
      </c>
      <c r="Y82" s="11">
        <f t="shared" si="15"/>
        <v>1362.2435584415584</v>
      </c>
      <c r="Z82" s="11">
        <f t="shared" si="10"/>
        <v>681.12177922077922</v>
      </c>
      <c r="AA82" s="879"/>
      <c r="AB82" s="879"/>
      <c r="AC82" s="446" t="str">
        <f t="shared" si="11"/>
        <v>CUMPLE</v>
      </c>
      <c r="AD82" s="452">
        <v>45</v>
      </c>
      <c r="AE82" s="873" t="s">
        <v>8</v>
      </c>
      <c r="AF82" s="873"/>
      <c r="AG82" s="873"/>
      <c r="AH82" s="873" t="s">
        <v>8</v>
      </c>
      <c r="AI82" s="873"/>
      <c r="AJ82" s="873"/>
      <c r="AK82" s="873" t="s">
        <v>8</v>
      </c>
      <c r="AL82" s="873"/>
      <c r="AM82" s="873"/>
      <c r="AN82" s="653" t="str">
        <f t="shared" si="16"/>
        <v>SI</v>
      </c>
      <c r="AO82" s="866"/>
      <c r="AP82" s="304"/>
      <c r="AQ82" s="307"/>
      <c r="AW82" s="287"/>
    </row>
    <row r="83" spans="1:49" s="279" customFormat="1" ht="57" x14ac:dyDescent="0.25">
      <c r="A83" s="876"/>
      <c r="B83" s="12" t="s">
        <v>231</v>
      </c>
      <c r="C83" s="156">
        <v>65</v>
      </c>
      <c r="D83" s="13" t="str">
        <f>IFERROR(INDEX(DESEMPATE!$D$3:$D$124,MATCH('EXP GEN.'!B83,DESEMPATE!$C$3:$C$124,0)),"")</f>
        <v>CIVILE LTDA</v>
      </c>
      <c r="E83" s="306" t="str">
        <f>IFERROR(IF(D83="","",IF(VLOOKUP(D83,DESEMPATE!D$3:$E$124,2,FALSE)=1,"N/A",IF(VLOOKUP(D83,DESEMPATE!D$3:$E$124,2,FALSE)&gt;=0.51,"SI","NO"))),"")</f>
        <v>SI</v>
      </c>
      <c r="F83" s="381" t="s">
        <v>8</v>
      </c>
      <c r="G83" s="23" t="s">
        <v>442</v>
      </c>
      <c r="H83" s="291" t="s">
        <v>432</v>
      </c>
      <c r="I83" s="23" t="s">
        <v>570</v>
      </c>
      <c r="J83" s="14" t="s">
        <v>571</v>
      </c>
      <c r="K83" s="23" t="s">
        <v>8</v>
      </c>
      <c r="L83" s="406" t="s">
        <v>8</v>
      </c>
      <c r="M83" s="406" t="s">
        <v>8</v>
      </c>
      <c r="N83" s="716">
        <v>0.51</v>
      </c>
      <c r="O83" s="18">
        <v>39876</v>
      </c>
      <c r="P83" s="18">
        <v>40602</v>
      </c>
      <c r="Q83" s="19">
        <f t="shared" si="17"/>
        <v>2011</v>
      </c>
      <c r="R83" s="20">
        <f>IFERROR(INDEX(PARAMETROS!$B$53:$B$79,MATCH(Q83,PARAMETROS!$A$53:$A$79,0)),"")</f>
        <v>535600</v>
      </c>
      <c r="S83" s="339">
        <v>1409302478</v>
      </c>
      <c r="T83" s="21" t="s">
        <v>23</v>
      </c>
      <c r="U83" s="11" t="str">
        <f>IFERROR(IF(T83="","",IF(T83="COP","N/A",IF(OR(T83="USD",T83="US"),1,IF(T83="EUR",VLOOKUP(P83,'SH EURO'!$A$6:$B$6338,2,FALSE),"INGRESAR TASA")))),"")</f>
        <v>N/A</v>
      </c>
      <c r="V83" s="596" t="str">
        <f t="shared" si="13"/>
        <v>N/A</v>
      </c>
      <c r="W83" s="22">
        <f>IFERROR(IF(T83="","",IF(T83="COP",1,IF(U83&lt;&gt;"N/A",VLOOKUP(P83,'SH TRM'!$A$9:$B$8912,2,FALSE),"REVISAR"))),"")</f>
        <v>1</v>
      </c>
      <c r="X83" s="600">
        <f t="shared" si="14"/>
        <v>1409302478</v>
      </c>
      <c r="Y83" s="11">
        <f t="shared" si="15"/>
        <v>2631.2592942494398</v>
      </c>
      <c r="Z83" s="11">
        <f t="shared" si="10"/>
        <v>1341.9422400672142</v>
      </c>
      <c r="AA83" s="879"/>
      <c r="AB83" s="879"/>
      <c r="AC83" s="446" t="str">
        <f t="shared" si="11"/>
        <v>CUMPLE</v>
      </c>
      <c r="AD83" s="452">
        <v>9</v>
      </c>
      <c r="AE83" s="873" t="s">
        <v>8</v>
      </c>
      <c r="AF83" s="873"/>
      <c r="AG83" s="873"/>
      <c r="AH83" s="873" t="s">
        <v>8</v>
      </c>
      <c r="AI83" s="873"/>
      <c r="AJ83" s="873"/>
      <c r="AK83" s="873" t="s">
        <v>8</v>
      </c>
      <c r="AL83" s="873"/>
      <c r="AM83" s="873"/>
      <c r="AN83" s="653" t="str">
        <f t="shared" si="16"/>
        <v>SI</v>
      </c>
      <c r="AO83" s="866"/>
      <c r="AP83" s="304"/>
      <c r="AQ83" s="307"/>
      <c r="AW83" s="287"/>
    </row>
    <row r="84" spans="1:49" s="279" customFormat="1" ht="57" x14ac:dyDescent="0.25">
      <c r="A84" s="876"/>
      <c r="B84" s="12" t="s">
        <v>232</v>
      </c>
      <c r="C84" s="156">
        <v>71</v>
      </c>
      <c r="D84" s="13" t="str">
        <f>IFERROR(INDEX(DESEMPATE!$D$3:$D$124,MATCH('EXP GEN.'!B84,DESEMPATE!$C$3:$C$124,0)),"")</f>
        <v>2C INGENIEROS S.A.</v>
      </c>
      <c r="E84" s="306" t="str">
        <f>IFERROR(IF(D84="","",IF(VLOOKUP(D84,DESEMPATE!D$3:$E$124,2,FALSE)=1,"N/A",IF(VLOOKUP(D84,DESEMPATE!D$3:$E$124,2,FALSE)&gt;=0.51,"SI","NO"))),"")</f>
        <v>NO</v>
      </c>
      <c r="F84" s="381" t="s">
        <v>8</v>
      </c>
      <c r="G84" s="23" t="s">
        <v>468</v>
      </c>
      <c r="H84" s="291" t="s">
        <v>432</v>
      </c>
      <c r="I84" s="23">
        <v>2130352</v>
      </c>
      <c r="J84" s="14" t="s">
        <v>572</v>
      </c>
      <c r="K84" s="23" t="s">
        <v>8</v>
      </c>
      <c r="L84" s="406" t="s">
        <v>8</v>
      </c>
      <c r="M84" s="406" t="s">
        <v>8</v>
      </c>
      <c r="N84" s="716">
        <v>1</v>
      </c>
      <c r="O84" s="18">
        <v>41352</v>
      </c>
      <c r="P84" s="18">
        <v>41643</v>
      </c>
      <c r="Q84" s="19">
        <f t="shared" si="17"/>
        <v>2014</v>
      </c>
      <c r="R84" s="20">
        <f>IFERROR(INDEX(PARAMETROS!$B$53:$B$79,MATCH(Q84,PARAMETROS!$A$53:$A$79,0)),"")</f>
        <v>616000</v>
      </c>
      <c r="S84" s="339">
        <v>188338064</v>
      </c>
      <c r="T84" s="21" t="s">
        <v>23</v>
      </c>
      <c r="U84" s="11" t="str">
        <f>IFERROR(IF(T84="","",IF(T84="COP","N/A",IF(OR(T84="USD",T84="US"),1,IF(T84="EUR",VLOOKUP(P84,'SH EURO'!$A$6:$B$6338,2,FALSE),"INGRESAR TASA")))),"")</f>
        <v>N/A</v>
      </c>
      <c r="V84" s="596" t="str">
        <f t="shared" si="13"/>
        <v>N/A</v>
      </c>
      <c r="W84" s="22">
        <f>IFERROR(IF(T84="","",IF(T84="COP",1,IF(U84&lt;&gt;"N/A",VLOOKUP(P84,'SH TRM'!$A$9:$B$8912,2,FALSE),"REVISAR"))),"")</f>
        <v>1</v>
      </c>
      <c r="X84" s="600">
        <f t="shared" si="14"/>
        <v>188338064</v>
      </c>
      <c r="Y84" s="11">
        <f t="shared" si="15"/>
        <v>305.74361038961041</v>
      </c>
      <c r="Z84" s="11">
        <f t="shared" si="10"/>
        <v>305.74361038961041</v>
      </c>
      <c r="AA84" s="879"/>
      <c r="AB84" s="879"/>
      <c r="AC84" s="446" t="str">
        <f t="shared" si="11"/>
        <v>CUMPLE</v>
      </c>
      <c r="AD84" s="452">
        <v>164</v>
      </c>
      <c r="AE84" s="873" t="s">
        <v>8</v>
      </c>
      <c r="AF84" s="873"/>
      <c r="AG84" s="873"/>
      <c r="AH84" s="873" t="s">
        <v>8</v>
      </c>
      <c r="AI84" s="873"/>
      <c r="AJ84" s="873"/>
      <c r="AK84" s="873" t="s">
        <v>8</v>
      </c>
      <c r="AL84" s="873"/>
      <c r="AM84" s="873"/>
      <c r="AN84" s="653" t="str">
        <f t="shared" si="16"/>
        <v>SI</v>
      </c>
      <c r="AO84" s="866"/>
      <c r="AP84" s="304"/>
      <c r="AQ84" s="307"/>
      <c r="AW84" s="287"/>
    </row>
    <row r="85" spans="1:49" s="279" customFormat="1" ht="30" customHeight="1" x14ac:dyDescent="0.25">
      <c r="A85" s="876"/>
      <c r="B85" s="12"/>
      <c r="C85" s="156"/>
      <c r="D85" s="13" t="str">
        <f>IFERROR(INDEX(DESEMPATE!$D$3:$D$124,MATCH('EXP GEN.'!B85,DESEMPATE!$C$3:$C$124,0)),"")</f>
        <v/>
      </c>
      <c r="E85" s="306" t="str">
        <f>IFERROR(IF(D85="","",IF(VLOOKUP(D85,DESEMPATE!D$3:$E$124,2,FALSE)=1,"N/A",IF(VLOOKUP(D85,DESEMPATE!D$3:$E$124,2,FALSE)&gt;=0.51,"SI","NO"))),"")</f>
        <v/>
      </c>
      <c r="F85" s="381"/>
      <c r="G85" s="23"/>
      <c r="H85" s="291"/>
      <c r="I85" s="23"/>
      <c r="J85" s="14"/>
      <c r="K85" s="23"/>
      <c r="L85" s="406"/>
      <c r="M85" s="406" t="str">
        <f t="shared" si="12"/>
        <v/>
      </c>
      <c r="N85" s="716"/>
      <c r="O85" s="18"/>
      <c r="P85" s="18"/>
      <c r="Q85" s="19" t="str">
        <f t="shared" si="17"/>
        <v/>
      </c>
      <c r="R85" s="20" t="str">
        <f>IFERROR(INDEX(PARAMETROS!$B$53:$B$79,MATCH(Q85,PARAMETROS!$A$53:$A$79,0)),"")</f>
        <v/>
      </c>
      <c r="S85" s="339"/>
      <c r="T85" s="21"/>
      <c r="U85" s="11" t="str">
        <f>IFERROR(IF(T85="","",IF(T85="COP","N/A",IF(OR(T85="USD",T85="US"),1,IF(T85="EUR",VLOOKUP(P85,'SH EURO'!$A$6:$B$6338,2,FALSE),"INGRESAR TASA")))),"")</f>
        <v/>
      </c>
      <c r="V85" s="596" t="str">
        <f t="shared" si="13"/>
        <v/>
      </c>
      <c r="W85" s="22" t="str">
        <f>IFERROR(IF(T85="","",IF(T85="COP",1,IF(U85&lt;&gt;"N/A",VLOOKUP(P85,'SH TRM'!$A$9:$B$8912,2,FALSE),"REVISAR"))),"")</f>
        <v/>
      </c>
      <c r="X85" s="600" t="str">
        <f t="shared" si="14"/>
        <v/>
      </c>
      <c r="Y85" s="11" t="str">
        <f t="shared" si="15"/>
        <v/>
      </c>
      <c r="Z85" s="11" t="str">
        <f t="shared" si="10"/>
        <v/>
      </c>
      <c r="AA85" s="879"/>
      <c r="AB85" s="879"/>
      <c r="AC85" s="446" t="str">
        <f t="shared" si="11"/>
        <v/>
      </c>
      <c r="AD85" s="450"/>
      <c r="AE85" s="873"/>
      <c r="AF85" s="873"/>
      <c r="AG85" s="873"/>
      <c r="AH85" s="873"/>
      <c r="AI85" s="873"/>
      <c r="AJ85" s="873"/>
      <c r="AK85" s="873"/>
      <c r="AL85" s="873"/>
      <c r="AM85" s="873"/>
      <c r="AN85" s="406" t="str">
        <f t="shared" si="16"/>
        <v/>
      </c>
      <c r="AO85" s="866"/>
      <c r="AP85" s="304"/>
      <c r="AQ85" s="307"/>
      <c r="AW85" s="287"/>
    </row>
    <row r="86" spans="1:49" s="279" customFormat="1" ht="30" customHeight="1" thickBot="1" x14ac:dyDescent="0.3">
      <c r="A86" s="877"/>
      <c r="B86" s="48"/>
      <c r="C86" s="157"/>
      <c r="D86" s="64" t="str">
        <f>IFERROR(INDEX(DESEMPATE!$D$3:$D$124,MATCH('EXP GEN.'!B86,DESEMPATE!$C$3:$C$124,0)),"")</f>
        <v/>
      </c>
      <c r="E86" s="398" t="str">
        <f>IFERROR(IF(D86="","",IF(VLOOKUP(D86,DESEMPATE!D$3:$E$124,2,FALSE)=1,"N/A",IF(VLOOKUP(D86,DESEMPATE!D$3:$E$124,2,FALSE)&gt;=0.51,"SI","NO"))),"")</f>
        <v/>
      </c>
      <c r="F86" s="382"/>
      <c r="G86" s="159"/>
      <c r="H86" s="298"/>
      <c r="I86" s="159"/>
      <c r="J86" s="49"/>
      <c r="K86" s="159"/>
      <c r="L86" s="407"/>
      <c r="M86" s="407" t="str">
        <f t="shared" si="12"/>
        <v/>
      </c>
      <c r="N86" s="733"/>
      <c r="O86" s="494"/>
      <c r="P86" s="494"/>
      <c r="Q86" s="53" t="str">
        <f t="shared" si="17"/>
        <v/>
      </c>
      <c r="R86" s="54" t="str">
        <f>IFERROR(INDEX(PARAMETROS!$B$53:$B$79,MATCH(Q86,PARAMETROS!$A$53:$A$79,0)),"")</f>
        <v/>
      </c>
      <c r="S86" s="495"/>
      <c r="T86" s="55"/>
      <c r="U86" s="57" t="str">
        <f>IFERROR(IF(T86="","",IF(T86="COP","N/A",IF(OR(T86="USD",T86="US"),1,IF(T86="EUR",VLOOKUP(P86,'SH EURO'!$A$6:$B$6338,2,FALSE),"INGRESAR TASA")))),"")</f>
        <v/>
      </c>
      <c r="V86" s="597" t="str">
        <f t="shared" si="13"/>
        <v/>
      </c>
      <c r="W86" s="56" t="str">
        <f>IFERROR(IF(T86="","",IF(T86="COP",1,IF(U86&lt;&gt;"N/A",VLOOKUP(P86,'SH TRM'!$A$9:$B$8912,2,FALSE),"REVISAR"))),"")</f>
        <v/>
      </c>
      <c r="X86" s="601" t="str">
        <f t="shared" si="14"/>
        <v/>
      </c>
      <c r="Y86" s="57" t="str">
        <f t="shared" si="15"/>
        <v/>
      </c>
      <c r="Z86" s="57" t="str">
        <f t="shared" si="10"/>
        <v/>
      </c>
      <c r="AA86" s="880"/>
      <c r="AB86" s="880"/>
      <c r="AC86" s="455" t="str">
        <f t="shared" si="11"/>
        <v/>
      </c>
      <c r="AD86" s="449"/>
      <c r="AE86" s="874"/>
      <c r="AF86" s="874"/>
      <c r="AG86" s="874"/>
      <c r="AH86" s="874"/>
      <c r="AI86" s="874"/>
      <c r="AJ86" s="874"/>
      <c r="AK86" s="874"/>
      <c r="AL86" s="874"/>
      <c r="AM86" s="874"/>
      <c r="AN86" s="407" t="str">
        <f t="shared" si="16"/>
        <v/>
      </c>
      <c r="AO86" s="867"/>
      <c r="AP86" s="303"/>
      <c r="AQ86" s="307"/>
      <c r="AW86" s="287"/>
    </row>
    <row r="87" spans="1:49" s="279" customFormat="1" ht="114" x14ac:dyDescent="0.25">
      <c r="A87" s="875" t="s">
        <v>177</v>
      </c>
      <c r="B87" s="35" t="s">
        <v>233</v>
      </c>
      <c r="C87" s="155">
        <v>178</v>
      </c>
      <c r="D87" s="36" t="str">
        <f>IFERROR(INDEX(DESEMPATE!$D$3:$D$124,MATCH('EXP GEN.'!B87,DESEMPATE!$C$3:$C$124,0)),"")</f>
        <v>IAAR S.A.S.</v>
      </c>
      <c r="E87" s="400" t="str">
        <f>IFERROR(IF(D87="","",IF(VLOOKUP(D87,DESEMPATE!D$3:$E$124,2,FALSE)=1,"N/A",IF(VLOOKUP(D87,DESEMPATE!D$3:$E$124,2,FALSE)&gt;=0.51,"SI","NO"))),"")</f>
        <v>SI</v>
      </c>
      <c r="F87" s="380" t="s">
        <v>8</v>
      </c>
      <c r="G87" s="47" t="s">
        <v>468</v>
      </c>
      <c r="H87" s="290" t="s">
        <v>432</v>
      </c>
      <c r="I87" s="47">
        <v>2093022</v>
      </c>
      <c r="J87" s="37" t="s">
        <v>573</v>
      </c>
      <c r="K87" s="47" t="s">
        <v>9</v>
      </c>
      <c r="L87" s="405" t="s">
        <v>8</v>
      </c>
      <c r="M87" s="405" t="s">
        <v>8</v>
      </c>
      <c r="N87" s="731">
        <v>0.1</v>
      </c>
      <c r="O87" s="491">
        <v>40143</v>
      </c>
      <c r="P87" s="790">
        <v>42369</v>
      </c>
      <c r="Q87" s="61">
        <f t="shared" si="17"/>
        <v>2015</v>
      </c>
      <c r="R87" s="32">
        <f>IFERROR(INDEX(PARAMETROS!$B$53:$B$79,MATCH(Q87,PARAMETROS!$A$53:$A$79,0)),"")</f>
        <v>644350</v>
      </c>
      <c r="S87" s="492">
        <v>10536683601</v>
      </c>
      <c r="T87" s="33" t="s">
        <v>23</v>
      </c>
      <c r="U87" s="493" t="str">
        <f>IFERROR(IF(T87="","",IF(T87="COP","N/A",IF(OR(T87="USD",T87="US"),1,IF(T87="EUR",VLOOKUP(P87,'SH EURO'!$A$6:$B$6338,2,FALSE),"INGRESAR TASA")))),"")</f>
        <v>N/A</v>
      </c>
      <c r="V87" s="598" t="str">
        <f t="shared" si="13"/>
        <v>N/A</v>
      </c>
      <c r="W87" s="34">
        <f>IFERROR(IF(T87="","",IF(T87="COP",1,IF(U87&lt;&gt;"N/A",VLOOKUP(P87,'SH TRM'!$A$9:$B$8912,2,FALSE),"REVISAR"))),"")</f>
        <v>1</v>
      </c>
      <c r="X87" s="602">
        <f t="shared" si="14"/>
        <v>10536683601</v>
      </c>
      <c r="Y87" s="493">
        <f t="shared" si="15"/>
        <v>16352.422753162102</v>
      </c>
      <c r="Z87" s="493" t="str">
        <f t="shared" si="10"/>
        <v/>
      </c>
      <c r="AA87" s="878" t="str">
        <f>IFERROR(IF(COUNTIF(Z87:Z92,"")=6,"",IF(SUM(Z87:Z92)&gt;=CM008M1,"CUMPLE","NO CUMPLE")),"")</f>
        <v>CUMPLE</v>
      </c>
      <c r="AB87" s="878" t="str">
        <f>IFERROR(IF(COUNTIF(Z87:Z92,"")=6,"",IF(COUNTIF(E87:E92,"N/A")&gt;0,IF(SUMIF(E87:E92,"N/A",Z87:Z92)&gt;=CM008LM1,"CUMPLE","NO CUMPLE"),IF(SUMIF(E87:E92,"SI",Z87:Z92)&gt;=CM008LM1,"CUMPLE","NO CUMPLE"))),"")</f>
        <v>NO CUMPLE</v>
      </c>
      <c r="AC87" s="490" t="str">
        <f t="shared" si="11"/>
        <v/>
      </c>
      <c r="AD87" s="791"/>
      <c r="AE87" s="881"/>
      <c r="AF87" s="881"/>
      <c r="AG87" s="881"/>
      <c r="AH87" s="881"/>
      <c r="AI87" s="881"/>
      <c r="AJ87" s="881"/>
      <c r="AK87" s="881"/>
      <c r="AL87" s="881"/>
      <c r="AM87" s="881"/>
      <c r="AN87" s="655" t="str">
        <f t="shared" si="16"/>
        <v/>
      </c>
      <c r="AO87" s="865" t="s">
        <v>334</v>
      </c>
      <c r="AP87" s="462"/>
      <c r="AQ87" s="307"/>
      <c r="AW87" s="287"/>
    </row>
    <row r="88" spans="1:49" s="279" customFormat="1" ht="85.5" x14ac:dyDescent="0.25">
      <c r="A88" s="876"/>
      <c r="B88" s="12" t="s">
        <v>234</v>
      </c>
      <c r="C88" s="156">
        <v>183</v>
      </c>
      <c r="D88" s="13" t="str">
        <f>IFERROR(INDEX(DESEMPATE!$D$3:$D$124,MATCH('EXP GEN.'!B88,DESEMPATE!$C$3:$C$124,0)),"")</f>
        <v>PROMACO INGENIERIA S.A.S.</v>
      </c>
      <c r="E88" s="306" t="str">
        <f>IFERROR(IF(D88="","",IF(VLOOKUP(D88,DESEMPATE!D$3:$E$124,2,FALSE)=1,"N/A",IF(VLOOKUP(D88,DESEMPATE!D$3:$E$124,2,FALSE)&gt;=0.51,"SI","NO"))),"")</f>
        <v>NO</v>
      </c>
      <c r="F88" s="381" t="s">
        <v>8</v>
      </c>
      <c r="G88" s="23" t="s">
        <v>574</v>
      </c>
      <c r="H88" s="291" t="s">
        <v>432</v>
      </c>
      <c r="I88" s="23" t="s">
        <v>575</v>
      </c>
      <c r="J88" s="14" t="s">
        <v>576</v>
      </c>
      <c r="K88" s="23" t="s">
        <v>8</v>
      </c>
      <c r="L88" s="406" t="s">
        <v>8</v>
      </c>
      <c r="M88" s="406" t="s">
        <v>8</v>
      </c>
      <c r="N88" s="716">
        <v>0.3</v>
      </c>
      <c r="O88" s="18">
        <v>40232</v>
      </c>
      <c r="P88" s="18">
        <v>40658</v>
      </c>
      <c r="Q88" s="19">
        <f t="shared" si="17"/>
        <v>2011</v>
      </c>
      <c r="R88" s="20">
        <f>IFERROR(INDEX(PARAMETROS!$B$53:$B$79,MATCH(Q88,PARAMETROS!$A$53:$A$79,0)),"")</f>
        <v>535600</v>
      </c>
      <c r="S88" s="339">
        <v>385237555</v>
      </c>
      <c r="T88" s="21" t="s">
        <v>23</v>
      </c>
      <c r="U88" s="11" t="str">
        <f>IFERROR(IF(T88="","",IF(T88="COP","N/A",IF(OR(T88="USD",T88="US"),1,IF(T88="EUR",VLOOKUP(P88,'SH EURO'!$A$6:$B$6338,2,FALSE),"INGRESAR TASA")))),"")</f>
        <v>N/A</v>
      </c>
      <c r="V88" s="596" t="str">
        <f t="shared" si="13"/>
        <v>N/A</v>
      </c>
      <c r="W88" s="22">
        <f>IFERROR(IF(T88="","",IF(T88="COP",1,IF(U88&lt;&gt;"N/A",VLOOKUP(P88,'SH TRM'!$A$9:$B$8912,2,FALSE),"REVISAR"))),"")</f>
        <v>1</v>
      </c>
      <c r="X88" s="600">
        <f t="shared" si="14"/>
        <v>385237555</v>
      </c>
      <c r="Y88" s="11">
        <f t="shared" si="15"/>
        <v>719.26354555638534</v>
      </c>
      <c r="Z88" s="11">
        <f t="shared" si="10"/>
        <v>215.77906366691559</v>
      </c>
      <c r="AA88" s="879"/>
      <c r="AB88" s="879"/>
      <c r="AC88" s="446" t="str">
        <f t="shared" si="11"/>
        <v>CUMPLE</v>
      </c>
      <c r="AD88" s="452">
        <v>18</v>
      </c>
      <c r="AE88" s="873" t="s">
        <v>8</v>
      </c>
      <c r="AF88" s="873"/>
      <c r="AG88" s="873"/>
      <c r="AH88" s="873" t="s">
        <v>8</v>
      </c>
      <c r="AI88" s="873"/>
      <c r="AJ88" s="873"/>
      <c r="AK88" s="873" t="s">
        <v>9</v>
      </c>
      <c r="AL88" s="873"/>
      <c r="AM88" s="873"/>
      <c r="AN88" s="653" t="str">
        <f t="shared" si="16"/>
        <v>SI</v>
      </c>
      <c r="AO88" s="866"/>
      <c r="AP88" s="302"/>
      <c r="AQ88" s="307"/>
      <c r="AW88" s="287"/>
    </row>
    <row r="89" spans="1:49" s="279" customFormat="1" ht="99.75" x14ac:dyDescent="0.25">
      <c r="A89" s="876"/>
      <c r="B89" s="12" t="s">
        <v>234</v>
      </c>
      <c r="C89" s="156">
        <v>186</v>
      </c>
      <c r="D89" s="13" t="str">
        <f>IFERROR(INDEX(DESEMPATE!$D$3:$D$124,MATCH('EXP GEN.'!B89,DESEMPATE!$C$3:$C$124,0)),"")</f>
        <v>PROMACO INGENIERIA S.A.S.</v>
      </c>
      <c r="E89" s="306" t="str">
        <f>IFERROR(IF(D89="","",IF(VLOOKUP(D89,DESEMPATE!D$3:$E$124,2,FALSE)=1,"N/A",IF(VLOOKUP(D89,DESEMPATE!D$3:$E$124,2,FALSE)&gt;=0.51,"SI","NO"))),"")</f>
        <v>NO</v>
      </c>
      <c r="F89" s="381" t="s">
        <v>8</v>
      </c>
      <c r="G89" s="23" t="s">
        <v>442</v>
      </c>
      <c r="H89" s="291" t="s">
        <v>432</v>
      </c>
      <c r="I89" s="23" t="s">
        <v>577</v>
      </c>
      <c r="J89" s="14" t="s">
        <v>578</v>
      </c>
      <c r="K89" s="23" t="s">
        <v>8</v>
      </c>
      <c r="L89" s="406" t="s">
        <v>8</v>
      </c>
      <c r="M89" s="406" t="s">
        <v>8</v>
      </c>
      <c r="N89" s="716">
        <v>0.2</v>
      </c>
      <c r="O89" s="18">
        <v>40163</v>
      </c>
      <c r="P89" s="18">
        <v>41010</v>
      </c>
      <c r="Q89" s="19">
        <f t="shared" si="17"/>
        <v>2012</v>
      </c>
      <c r="R89" s="20">
        <f>IFERROR(INDEX(PARAMETROS!$B$53:$B$79,MATCH(Q89,PARAMETROS!$A$53:$A$79,0)),"")</f>
        <v>566700</v>
      </c>
      <c r="S89" s="339">
        <v>1928456754</v>
      </c>
      <c r="T89" s="21" t="s">
        <v>23</v>
      </c>
      <c r="U89" s="11" t="str">
        <f>IFERROR(IF(T89="","",IF(T89="COP","N/A",IF(OR(T89="USD",T89="US"),1,IF(T89="EUR",VLOOKUP(P89,'SH EURO'!$A$6:$B$6338,2,FALSE),"INGRESAR TASA")))),"")</f>
        <v>N/A</v>
      </c>
      <c r="V89" s="596" t="str">
        <f t="shared" si="13"/>
        <v>N/A</v>
      </c>
      <c r="W89" s="22">
        <f>IFERROR(IF(T89="","",IF(T89="COP",1,IF(U89&lt;&gt;"N/A",VLOOKUP(P89,'SH TRM'!$A$9:$B$8912,2,FALSE),"REVISAR"))),"")</f>
        <v>1</v>
      </c>
      <c r="X89" s="600">
        <f t="shared" si="14"/>
        <v>1928456754</v>
      </c>
      <c r="Y89" s="11">
        <f t="shared" si="15"/>
        <v>3402.9588035997881</v>
      </c>
      <c r="Z89" s="11">
        <f t="shared" si="10"/>
        <v>680.59176071995762</v>
      </c>
      <c r="AA89" s="879"/>
      <c r="AB89" s="879"/>
      <c r="AC89" s="446" t="str">
        <f t="shared" si="11"/>
        <v>CUMPLE</v>
      </c>
      <c r="AD89" s="452">
        <v>20</v>
      </c>
      <c r="AE89" s="873" t="s">
        <v>8</v>
      </c>
      <c r="AF89" s="873"/>
      <c r="AG89" s="873"/>
      <c r="AH89" s="873" t="s">
        <v>8</v>
      </c>
      <c r="AI89" s="873"/>
      <c r="AJ89" s="873"/>
      <c r="AK89" s="873" t="s">
        <v>8</v>
      </c>
      <c r="AL89" s="873"/>
      <c r="AM89" s="873"/>
      <c r="AN89" s="653" t="str">
        <f t="shared" si="16"/>
        <v>SI</v>
      </c>
      <c r="AO89" s="866"/>
      <c r="AP89" s="302"/>
      <c r="AQ89" s="307"/>
      <c r="AW89" s="287"/>
    </row>
    <row r="90" spans="1:49" s="279" customFormat="1" ht="42.75" x14ac:dyDescent="0.25">
      <c r="A90" s="876"/>
      <c r="B90" s="12" t="s">
        <v>235</v>
      </c>
      <c r="C90" s="156">
        <v>198</v>
      </c>
      <c r="D90" s="13" t="str">
        <f>IFERROR(INDEX(DESEMPATE!$D$3:$D$124,MATCH('EXP GEN.'!B90,DESEMPATE!$C$3:$C$124,0)),"")</f>
        <v>SIIM S.A.S.</v>
      </c>
      <c r="E90" s="306" t="str">
        <f>IFERROR(IF(D90="","",IF(VLOOKUP(D90,DESEMPATE!D$3:$E$124,2,FALSE)=1,"N/A",IF(VLOOKUP(D90,DESEMPATE!D$3:$E$124,2,FALSE)&gt;=0.51,"SI","NO"))),"")</f>
        <v>NO</v>
      </c>
      <c r="F90" s="381" t="s">
        <v>8</v>
      </c>
      <c r="G90" s="23" t="s">
        <v>579</v>
      </c>
      <c r="H90" s="291" t="s">
        <v>432</v>
      </c>
      <c r="I90" s="23" t="s">
        <v>580</v>
      </c>
      <c r="J90" s="14" t="s">
        <v>581</v>
      </c>
      <c r="K90" s="23" t="s">
        <v>9</v>
      </c>
      <c r="L90" s="406" t="s">
        <v>8</v>
      </c>
      <c r="M90" s="406" t="s">
        <v>8</v>
      </c>
      <c r="N90" s="740">
        <v>0.7</v>
      </c>
      <c r="O90" s="18">
        <v>41974</v>
      </c>
      <c r="P90" s="18">
        <v>42209</v>
      </c>
      <c r="Q90" s="19">
        <f t="shared" si="17"/>
        <v>2015</v>
      </c>
      <c r="R90" s="20">
        <f>IFERROR(INDEX(PARAMETROS!$B$53:$B$79,MATCH(Q90,PARAMETROS!$A$53:$A$79,0)),"")</f>
        <v>644350</v>
      </c>
      <c r="S90" s="339">
        <v>107999364</v>
      </c>
      <c r="T90" s="21" t="s">
        <v>23</v>
      </c>
      <c r="U90" s="11" t="str">
        <f>IFERROR(IF(T90="","",IF(T90="COP","N/A",IF(OR(T90="USD",T90="US"),1,IF(T90="EUR",VLOOKUP(P90,'SH EURO'!$A$6:$B$6338,2,FALSE),"INGRESAR TASA")))),"")</f>
        <v>N/A</v>
      </c>
      <c r="V90" s="596" t="str">
        <f t="shared" si="13"/>
        <v>N/A</v>
      </c>
      <c r="W90" s="22">
        <f>IFERROR(IF(T90="","",IF(T90="COP",1,IF(U90&lt;&gt;"N/A",VLOOKUP(P90,'SH TRM'!$A$9:$B$8912,2,FALSE),"REVISAR"))),"")</f>
        <v>1</v>
      </c>
      <c r="X90" s="600">
        <f t="shared" si="14"/>
        <v>107999364</v>
      </c>
      <c r="Y90" s="11">
        <f t="shared" si="15"/>
        <v>167.60978350275471</v>
      </c>
      <c r="Z90" s="11" t="str">
        <f t="shared" si="10"/>
        <v/>
      </c>
      <c r="AA90" s="879"/>
      <c r="AB90" s="879"/>
      <c r="AC90" s="446" t="str">
        <f t="shared" si="11"/>
        <v/>
      </c>
      <c r="AD90" s="452">
        <v>24</v>
      </c>
      <c r="AE90" s="887"/>
      <c r="AF90" s="887"/>
      <c r="AG90" s="887"/>
      <c r="AH90" s="887"/>
      <c r="AI90" s="887"/>
      <c r="AJ90" s="887"/>
      <c r="AK90" s="887"/>
      <c r="AL90" s="887"/>
      <c r="AM90" s="887"/>
      <c r="AN90" s="762" t="str">
        <f t="shared" si="16"/>
        <v>NO</v>
      </c>
      <c r="AO90" s="866"/>
      <c r="AP90" s="724"/>
      <c r="AQ90" s="307"/>
      <c r="AW90" s="287"/>
    </row>
    <row r="91" spans="1:49" s="279" customFormat="1" ht="17.25" customHeight="1" x14ac:dyDescent="0.25">
      <c r="A91" s="876"/>
      <c r="B91" s="12"/>
      <c r="C91" s="156"/>
      <c r="D91" s="13" t="str">
        <f>IFERROR(INDEX(DESEMPATE!$D$3:$D$124,MATCH('EXP GEN.'!B91,DESEMPATE!$C$3:$C$124,0)),"")</f>
        <v/>
      </c>
      <c r="E91" s="306" t="str">
        <f>IFERROR(IF(D91="","",IF(VLOOKUP(D91,DESEMPATE!D$3:$E$124,2,FALSE)=1,"N/A",IF(VLOOKUP(D91,DESEMPATE!D$3:$E$124,2,FALSE)&gt;=0.51,"SI","NO"))),"")</f>
        <v/>
      </c>
      <c r="F91" s="381"/>
      <c r="G91" s="23"/>
      <c r="H91" s="291"/>
      <c r="I91" s="23"/>
      <c r="J91" s="14"/>
      <c r="K91" s="23"/>
      <c r="L91" s="406"/>
      <c r="M91" s="406" t="str">
        <f t="shared" si="12"/>
        <v/>
      </c>
      <c r="N91" s="716"/>
      <c r="O91" s="18"/>
      <c r="P91" s="18"/>
      <c r="Q91" s="19" t="str">
        <f t="shared" si="17"/>
        <v/>
      </c>
      <c r="R91" s="20" t="str">
        <f>IFERROR(INDEX(PARAMETROS!$B$53:$B$79,MATCH(Q91,PARAMETROS!$A$53:$A$79,0)),"")</f>
        <v/>
      </c>
      <c r="S91" s="339"/>
      <c r="T91" s="21"/>
      <c r="U91" s="11" t="str">
        <f>IFERROR(IF(T91="","",IF(T91="COP","N/A",IF(OR(T91="USD",T91="US"),1,IF(T91="EUR",VLOOKUP(P91,'SH EURO'!$A$6:$B$6338,2,FALSE),"INGRESAR TASA")))),"")</f>
        <v/>
      </c>
      <c r="V91" s="596" t="str">
        <f t="shared" si="13"/>
        <v/>
      </c>
      <c r="W91" s="22" t="str">
        <f>IFERROR(IF(T91="","",IF(T91="COP",1,IF(U91&lt;&gt;"N/A",VLOOKUP(P91,'SH TRM'!$A$9:$B$8912,2,FALSE),"REVISAR"))),"")</f>
        <v/>
      </c>
      <c r="X91" s="600" t="str">
        <f t="shared" si="14"/>
        <v/>
      </c>
      <c r="Y91" s="11" t="str">
        <f t="shared" si="15"/>
        <v/>
      </c>
      <c r="Z91" s="11" t="str">
        <f t="shared" si="10"/>
        <v/>
      </c>
      <c r="AA91" s="879"/>
      <c r="AB91" s="879"/>
      <c r="AC91" s="446" t="str">
        <f t="shared" si="11"/>
        <v/>
      </c>
      <c r="AD91" s="450"/>
      <c r="AE91" s="873"/>
      <c r="AF91" s="873"/>
      <c r="AG91" s="873"/>
      <c r="AH91" s="873"/>
      <c r="AI91" s="873"/>
      <c r="AJ91" s="873"/>
      <c r="AK91" s="873"/>
      <c r="AL91" s="873"/>
      <c r="AM91" s="873"/>
      <c r="AN91" s="406" t="str">
        <f t="shared" si="16"/>
        <v/>
      </c>
      <c r="AO91" s="866"/>
      <c r="AP91" s="302"/>
      <c r="AQ91" s="307"/>
      <c r="AW91" s="287"/>
    </row>
    <row r="92" spans="1:49" s="279" customFormat="1" ht="30" customHeight="1" thickBot="1" x14ac:dyDescent="0.3">
      <c r="A92" s="877"/>
      <c r="B92" s="48"/>
      <c r="C92" s="157"/>
      <c r="D92" s="64" t="str">
        <f>IFERROR(INDEX(DESEMPATE!$D$3:$D$124,MATCH('EXP GEN.'!B92,DESEMPATE!$C$3:$C$124,0)),"")</f>
        <v/>
      </c>
      <c r="E92" s="398" t="str">
        <f>IFERROR(IF(D92="","",IF(VLOOKUP(D92,DESEMPATE!D$3:$E$124,2,FALSE)=1,"N/A",IF(VLOOKUP(D92,DESEMPATE!D$3:$E$124,2,FALSE)&gt;=0.51,"SI","NO"))),"")</f>
        <v/>
      </c>
      <c r="F92" s="382"/>
      <c r="G92" s="159"/>
      <c r="H92" s="298"/>
      <c r="I92" s="159"/>
      <c r="J92" s="49"/>
      <c r="K92" s="159"/>
      <c r="L92" s="407"/>
      <c r="M92" s="407" t="str">
        <f t="shared" si="12"/>
        <v/>
      </c>
      <c r="N92" s="733"/>
      <c r="O92" s="494"/>
      <c r="P92" s="494"/>
      <c r="Q92" s="53" t="str">
        <f t="shared" si="17"/>
        <v/>
      </c>
      <c r="R92" s="54" t="str">
        <f>IFERROR(INDEX(PARAMETROS!$B$53:$B$79,MATCH(Q92,PARAMETROS!$A$53:$A$79,0)),"")</f>
        <v/>
      </c>
      <c r="S92" s="495"/>
      <c r="T92" s="55"/>
      <c r="U92" s="57" t="str">
        <f>IFERROR(IF(T92="","",IF(T92="COP","N/A",IF(OR(T92="USD",T92="US"),1,IF(T92="EUR",VLOOKUP(P92,'SH EURO'!$A$6:$B$6338,2,FALSE),"INGRESAR TASA")))),"")</f>
        <v/>
      </c>
      <c r="V92" s="597" t="str">
        <f t="shared" si="13"/>
        <v/>
      </c>
      <c r="W92" s="56" t="str">
        <f>IFERROR(IF(T92="","",IF(T92="COP",1,IF(U92&lt;&gt;"N/A",VLOOKUP(P92,'SH TRM'!$A$9:$B$8912,2,FALSE),"REVISAR"))),"")</f>
        <v/>
      </c>
      <c r="X92" s="601" t="str">
        <f t="shared" si="14"/>
        <v/>
      </c>
      <c r="Y92" s="57" t="str">
        <f t="shared" si="15"/>
        <v/>
      </c>
      <c r="Z92" s="57" t="str">
        <f t="shared" si="10"/>
        <v/>
      </c>
      <c r="AA92" s="880"/>
      <c r="AB92" s="880"/>
      <c r="AC92" s="455" t="str">
        <f t="shared" si="11"/>
        <v/>
      </c>
      <c r="AD92" s="449"/>
      <c r="AE92" s="874"/>
      <c r="AF92" s="874"/>
      <c r="AG92" s="874"/>
      <c r="AH92" s="874"/>
      <c r="AI92" s="874"/>
      <c r="AJ92" s="874"/>
      <c r="AK92" s="874"/>
      <c r="AL92" s="874"/>
      <c r="AM92" s="874"/>
      <c r="AN92" s="407" t="str">
        <f t="shared" si="16"/>
        <v/>
      </c>
      <c r="AO92" s="867"/>
      <c r="AP92" s="725"/>
      <c r="AQ92" s="307"/>
      <c r="AW92" s="287"/>
    </row>
    <row r="93" spans="1:49" s="279" customFormat="1" ht="30" customHeight="1" x14ac:dyDescent="0.25">
      <c r="A93" s="875" t="s">
        <v>178</v>
      </c>
      <c r="B93" s="35" t="s">
        <v>367</v>
      </c>
      <c r="C93" s="155">
        <v>146</v>
      </c>
      <c r="D93" s="36" t="str">
        <f>IFERROR(INDEX(DESEMPATE!$D$3:$D$124,MATCH('EXP GEN.'!B93,DESEMPATE!$C$3:$C$124,0)),"")</f>
        <v>PROYECTOS E INTERVENTORIAS LIMITADA</v>
      </c>
      <c r="E93" s="400" t="str">
        <f>IFERROR(IF(D93="","",IF(VLOOKUP(D93,DESEMPATE!D$3:$E$124,2,FALSE)=1,"N/A",IF(VLOOKUP(D93,DESEMPATE!D$3:$E$124,2,FALSE)&gt;=0.51,"SI","NO"))),"")</f>
        <v>SI</v>
      </c>
      <c r="F93" s="380" t="s">
        <v>8</v>
      </c>
      <c r="G93" s="47" t="s">
        <v>796</v>
      </c>
      <c r="H93" s="290" t="s">
        <v>432</v>
      </c>
      <c r="I93" s="47" t="s">
        <v>797</v>
      </c>
      <c r="J93" s="37" t="s">
        <v>798</v>
      </c>
      <c r="K93" s="47" t="s">
        <v>8</v>
      </c>
      <c r="L93" s="405" t="s">
        <v>8</v>
      </c>
      <c r="M93" s="405" t="s">
        <v>8</v>
      </c>
      <c r="N93" s="731">
        <v>1</v>
      </c>
      <c r="O93" s="491">
        <v>39804</v>
      </c>
      <c r="P93" s="491">
        <v>40389</v>
      </c>
      <c r="Q93" s="61">
        <f t="shared" si="17"/>
        <v>2010</v>
      </c>
      <c r="R93" s="32">
        <f>IFERROR(INDEX(PARAMETROS!$B$53:$B$79,MATCH(Q93,PARAMETROS!$A$53:$A$79,0)),"")</f>
        <v>515000</v>
      </c>
      <c r="S93" s="492">
        <v>2748016868.48</v>
      </c>
      <c r="T93" s="33" t="s">
        <v>23</v>
      </c>
      <c r="U93" s="493" t="str">
        <f>IFERROR(IF(T93="","",IF(T93="COP","N/A",IF(OR(T93="USD",T93="US"),1,IF(T93="EUR",VLOOKUP(P93,'SH EURO'!$A$6:$B$6338,2,FALSE),"INGRESAR TASA")))),"")</f>
        <v>N/A</v>
      </c>
      <c r="V93" s="598" t="str">
        <f t="shared" si="13"/>
        <v>N/A</v>
      </c>
      <c r="W93" s="34">
        <f>IFERROR(IF(T93="","",IF(T93="COP",1,IF(U93&lt;&gt;"N/A",VLOOKUP(P93,'SH TRM'!$A$9:$B$8912,2,FALSE),"REVISAR"))),"")</f>
        <v>1</v>
      </c>
      <c r="X93" s="602">
        <f t="shared" si="14"/>
        <v>2748016868.48</v>
      </c>
      <c r="Y93" s="493">
        <f t="shared" si="15"/>
        <v>5335.9550844271844</v>
      </c>
      <c r="Z93" s="493">
        <f t="shared" si="10"/>
        <v>5335.9550844271844</v>
      </c>
      <c r="AA93" s="878" t="str">
        <f>IFERROR(IF(COUNTIF(Z93:Z98,"")=6,"",IF(SUM(Z93:Z98)&gt;=CM008M1,"CUMPLE","NO CUMPLE")),"")</f>
        <v>CUMPLE</v>
      </c>
      <c r="AB93" s="878" t="str">
        <f>IFERROR(IF(COUNTIF(Z93:Z98,"")=6,"",IF(COUNTIF(E93:E98,"N/A")&gt;0,IF(SUMIF(E93:E98,"N/A",Z93:Z98)&gt;=CM008LM1,"CUMPLE","NO CUMPLE"),IF(SUMIF(E93:E98,"SI",Z93:Z98)&gt;=CM008LM1,"CUMPLE","NO CUMPLE"))),"")</f>
        <v>CUMPLE</v>
      </c>
      <c r="AC93" s="490" t="str">
        <f t="shared" si="11"/>
        <v>CUMPLE</v>
      </c>
      <c r="AD93" s="447">
        <v>49</v>
      </c>
      <c r="AE93" s="881" t="s">
        <v>8</v>
      </c>
      <c r="AF93" s="881"/>
      <c r="AG93" s="881"/>
      <c r="AH93" s="881" t="s">
        <v>8</v>
      </c>
      <c r="AI93" s="881"/>
      <c r="AJ93" s="881"/>
      <c r="AK93" s="881" t="s">
        <v>8</v>
      </c>
      <c r="AL93" s="881"/>
      <c r="AM93" s="881"/>
      <c r="AN93" s="405" t="str">
        <f t="shared" si="16"/>
        <v>SI</v>
      </c>
      <c r="AO93" s="865" t="s">
        <v>333</v>
      </c>
      <c r="AP93" s="332"/>
      <c r="AQ93" s="307"/>
      <c r="AW93" s="287"/>
    </row>
    <row r="94" spans="1:49" s="279" customFormat="1" ht="30" customHeight="1" x14ac:dyDescent="0.25">
      <c r="A94" s="876"/>
      <c r="B94" s="12" t="s">
        <v>367</v>
      </c>
      <c r="C94" s="156">
        <v>183</v>
      </c>
      <c r="D94" s="13" t="str">
        <f>IFERROR(INDEX(DESEMPATE!$D$3:$D$124,MATCH('EXP GEN.'!B94,DESEMPATE!$C$3:$C$124,0)),"")</f>
        <v>PROYECTOS E INTERVENTORIAS LIMITADA</v>
      </c>
      <c r="E94" s="306" t="str">
        <f>IFERROR(IF(D94="","",IF(VLOOKUP(D94,DESEMPATE!D$3:$E$124,2,FALSE)=1,"N/A",IF(VLOOKUP(D94,DESEMPATE!D$3:$E$124,2,FALSE)&gt;=0.51,"SI","NO"))),"")</f>
        <v>SI</v>
      </c>
      <c r="F94" s="381" t="s">
        <v>8</v>
      </c>
      <c r="G94" s="23" t="s">
        <v>429</v>
      </c>
      <c r="H94" s="291" t="s">
        <v>432</v>
      </c>
      <c r="I94" s="23" t="s">
        <v>799</v>
      </c>
      <c r="J94" s="14" t="s">
        <v>800</v>
      </c>
      <c r="K94" s="23" t="s">
        <v>8</v>
      </c>
      <c r="L94" s="406" t="s">
        <v>8</v>
      </c>
      <c r="M94" s="406" t="s">
        <v>8</v>
      </c>
      <c r="N94" s="716">
        <v>0.15</v>
      </c>
      <c r="O94" s="18">
        <v>38343</v>
      </c>
      <c r="P94" s="18">
        <v>40512</v>
      </c>
      <c r="Q94" s="19">
        <f t="shared" si="17"/>
        <v>2010</v>
      </c>
      <c r="R94" s="20">
        <f>IFERROR(INDEX(PARAMETROS!$B$53:$B$79,MATCH(Q94,PARAMETROS!$A$53:$A$79,0)),"")</f>
        <v>515000</v>
      </c>
      <c r="S94" s="339">
        <v>5720807974</v>
      </c>
      <c r="T94" s="21" t="s">
        <v>23</v>
      </c>
      <c r="U94" s="11" t="str">
        <f>IFERROR(IF(T94="","",IF(T94="COP","N/A",IF(OR(T94="USD",T94="US"),1,IF(T94="EUR",VLOOKUP(P94,'SH EURO'!$A$6:$B$6338,2,FALSE),"INGRESAR TASA")))),"")</f>
        <v>N/A</v>
      </c>
      <c r="V94" s="596" t="str">
        <f t="shared" si="13"/>
        <v>N/A</v>
      </c>
      <c r="W94" s="22">
        <f>IFERROR(IF(T94="","",IF(T94="COP",1,IF(U94&lt;&gt;"N/A",VLOOKUP(P94,'SH TRM'!$A$9:$B$8912,2,FALSE),"REVISAR"))),"")</f>
        <v>1</v>
      </c>
      <c r="X94" s="600">
        <f t="shared" si="14"/>
        <v>5720807974</v>
      </c>
      <c r="Y94" s="11">
        <f t="shared" si="15"/>
        <v>11108.364998058252</v>
      </c>
      <c r="Z94" s="11">
        <f t="shared" si="10"/>
        <v>1666.2547497087378</v>
      </c>
      <c r="AA94" s="879"/>
      <c r="AB94" s="879"/>
      <c r="AC94" s="446" t="str">
        <f t="shared" si="11"/>
        <v>CUMPLE</v>
      </c>
      <c r="AD94" s="448">
        <v>48</v>
      </c>
      <c r="AE94" s="873" t="s">
        <v>8</v>
      </c>
      <c r="AF94" s="873"/>
      <c r="AG94" s="873"/>
      <c r="AH94" s="873" t="s">
        <v>8</v>
      </c>
      <c r="AI94" s="873"/>
      <c r="AJ94" s="873"/>
      <c r="AK94" s="873" t="s">
        <v>8</v>
      </c>
      <c r="AL94" s="873"/>
      <c r="AM94" s="873"/>
      <c r="AN94" s="406" t="str">
        <f t="shared" si="16"/>
        <v>SI</v>
      </c>
      <c r="AO94" s="866"/>
      <c r="AP94" s="333"/>
      <c r="AQ94" s="307"/>
      <c r="AW94" s="287"/>
    </row>
    <row r="95" spans="1:49" s="279" customFormat="1" ht="30" customHeight="1" x14ac:dyDescent="0.25">
      <c r="A95" s="876"/>
      <c r="B95" s="12" t="s">
        <v>367</v>
      </c>
      <c r="C95" s="156">
        <v>221</v>
      </c>
      <c r="D95" s="13" t="str">
        <f>IFERROR(INDEX(DESEMPATE!$D$3:$D$124,MATCH('EXP GEN.'!B95,DESEMPATE!$C$3:$C$124,0)),"")</f>
        <v>PROYECTOS E INTERVENTORIAS LIMITADA</v>
      </c>
      <c r="E95" s="306" t="str">
        <f>IFERROR(IF(D95="","",IF(VLOOKUP(D95,DESEMPATE!D$3:$E$124,2,FALSE)=1,"N/A",IF(VLOOKUP(D95,DESEMPATE!D$3:$E$124,2,FALSE)&gt;=0.51,"SI","NO"))),"")</f>
        <v>SI</v>
      </c>
      <c r="F95" s="381" t="s">
        <v>8</v>
      </c>
      <c r="G95" s="23" t="s">
        <v>801</v>
      </c>
      <c r="H95" s="291" t="s">
        <v>432</v>
      </c>
      <c r="I95" s="23" t="s">
        <v>802</v>
      </c>
      <c r="J95" s="14" t="s">
        <v>803</v>
      </c>
      <c r="K95" s="23" t="s">
        <v>8</v>
      </c>
      <c r="L95" s="406" t="s">
        <v>8</v>
      </c>
      <c r="M95" s="406" t="s">
        <v>8</v>
      </c>
      <c r="N95" s="716">
        <v>1</v>
      </c>
      <c r="O95" s="18">
        <v>41162</v>
      </c>
      <c r="P95" s="18">
        <v>41313</v>
      </c>
      <c r="Q95" s="19">
        <f t="shared" si="17"/>
        <v>2013</v>
      </c>
      <c r="R95" s="20">
        <f>IFERROR(INDEX(PARAMETROS!$B$53:$B$79,MATCH(Q95,PARAMETROS!$A$53:$A$79,0)),"")</f>
        <v>589500</v>
      </c>
      <c r="S95" s="339">
        <v>712793565.20000005</v>
      </c>
      <c r="T95" s="21" t="s">
        <v>23</v>
      </c>
      <c r="U95" s="11" t="str">
        <f>IFERROR(IF(T95="","",IF(T95="COP","N/A",IF(OR(T95="USD",T95="US"),1,IF(T95="EUR",VLOOKUP(P95,'SH EURO'!$A$6:$B$6338,2,FALSE),"INGRESAR TASA")))),"")</f>
        <v>N/A</v>
      </c>
      <c r="V95" s="596" t="str">
        <f t="shared" si="13"/>
        <v>N/A</v>
      </c>
      <c r="W95" s="22">
        <f>IFERROR(IF(T95="","",IF(T95="COP",1,IF(U95&lt;&gt;"N/A",VLOOKUP(P95,'SH TRM'!$A$9:$B$8912,2,FALSE),"REVISAR"))),"")</f>
        <v>1</v>
      </c>
      <c r="X95" s="600">
        <f t="shared" si="14"/>
        <v>712793565.20000005</v>
      </c>
      <c r="Y95" s="11">
        <f t="shared" si="15"/>
        <v>1209.1493896522477</v>
      </c>
      <c r="Z95" s="11">
        <f t="shared" si="10"/>
        <v>1209.1493896522477</v>
      </c>
      <c r="AA95" s="879"/>
      <c r="AB95" s="879"/>
      <c r="AC95" s="446" t="str">
        <f t="shared" si="11"/>
        <v>CUMPLE</v>
      </c>
      <c r="AD95" s="448">
        <v>72</v>
      </c>
      <c r="AE95" s="873" t="s">
        <v>8</v>
      </c>
      <c r="AF95" s="873"/>
      <c r="AG95" s="873"/>
      <c r="AH95" s="873" t="s">
        <v>8</v>
      </c>
      <c r="AI95" s="873"/>
      <c r="AJ95" s="873"/>
      <c r="AK95" s="873" t="s">
        <v>9</v>
      </c>
      <c r="AL95" s="873"/>
      <c r="AM95" s="873"/>
      <c r="AN95" s="406" t="str">
        <f t="shared" si="16"/>
        <v>SI</v>
      </c>
      <c r="AO95" s="866"/>
      <c r="AP95" s="302"/>
      <c r="AQ95" s="307"/>
      <c r="AW95" s="287"/>
    </row>
    <row r="96" spans="1:49" s="279" customFormat="1" ht="30" customHeight="1" x14ac:dyDescent="0.25">
      <c r="A96" s="876"/>
      <c r="B96" s="12" t="s">
        <v>368</v>
      </c>
      <c r="C96" s="156">
        <v>183</v>
      </c>
      <c r="D96" s="13" t="str">
        <f>IFERROR(INDEX(DESEMPATE!$D$3:$D$124,MATCH('EXP GEN.'!B96,DESEMPATE!$C$3:$C$124,0)),"")</f>
        <v>INGENIERIA DE ESTUDIOS Y ASESORIAS SAS INESAS</v>
      </c>
      <c r="E96" s="306" t="str">
        <f>IFERROR(IF(D96="","",IF(VLOOKUP(D96,DESEMPATE!D$3:$E$124,2,FALSE)=1,"N/A",IF(VLOOKUP(D96,DESEMPATE!D$3:$E$124,2,FALSE)&gt;=0.51,"SI","NO"))),"")</f>
        <v>NO</v>
      </c>
      <c r="F96" s="381" t="s">
        <v>8</v>
      </c>
      <c r="G96" s="23" t="s">
        <v>429</v>
      </c>
      <c r="H96" s="291" t="s">
        <v>432</v>
      </c>
      <c r="I96" s="23" t="s">
        <v>799</v>
      </c>
      <c r="J96" s="14" t="s">
        <v>800</v>
      </c>
      <c r="K96" s="23" t="s">
        <v>8</v>
      </c>
      <c r="L96" s="406" t="s">
        <v>8</v>
      </c>
      <c r="M96" s="406" t="s">
        <v>8</v>
      </c>
      <c r="N96" s="716">
        <v>0.75</v>
      </c>
      <c r="O96" s="18">
        <v>38343</v>
      </c>
      <c r="P96" s="18">
        <v>40512</v>
      </c>
      <c r="Q96" s="19">
        <f t="shared" si="17"/>
        <v>2010</v>
      </c>
      <c r="R96" s="20">
        <f>IFERROR(INDEX(PARAMETROS!$B$53:$B$79,MATCH(Q96,PARAMETROS!$A$53:$A$79,0)),"")</f>
        <v>515000</v>
      </c>
      <c r="S96" s="339">
        <v>5720807974</v>
      </c>
      <c r="T96" s="21" t="s">
        <v>23</v>
      </c>
      <c r="U96" s="11" t="str">
        <f>IFERROR(IF(T96="","",IF(T96="COP","N/A",IF(OR(T96="USD",T96="US"),1,IF(T96="EUR",VLOOKUP(P96,'SH EURO'!$A$6:$B$6338,2,FALSE),"INGRESAR TASA")))),"")</f>
        <v>N/A</v>
      </c>
      <c r="V96" s="596" t="str">
        <f t="shared" si="13"/>
        <v>N/A</v>
      </c>
      <c r="W96" s="22">
        <f>IFERROR(IF(T96="","",IF(T96="COP",1,IF(U96&lt;&gt;"N/A",VLOOKUP(P96,'SH TRM'!$A$9:$B$8912,2,FALSE),"REVISAR"))),"")</f>
        <v>1</v>
      </c>
      <c r="X96" s="600">
        <f t="shared" si="14"/>
        <v>5720807974</v>
      </c>
      <c r="Y96" s="11">
        <f t="shared" si="15"/>
        <v>11108.364998058252</v>
      </c>
      <c r="Z96" s="11">
        <f t="shared" si="10"/>
        <v>8331.2737485436883</v>
      </c>
      <c r="AA96" s="879"/>
      <c r="AB96" s="879"/>
      <c r="AC96" s="446" t="str">
        <f t="shared" si="11"/>
        <v>CUMPLE</v>
      </c>
      <c r="AD96" s="448">
        <v>16</v>
      </c>
      <c r="AE96" s="884" t="s">
        <v>8</v>
      </c>
      <c r="AF96" s="885"/>
      <c r="AG96" s="886"/>
      <c r="AH96" s="884" t="s">
        <v>9</v>
      </c>
      <c r="AI96" s="885"/>
      <c r="AJ96" s="886"/>
      <c r="AK96" s="884" t="s">
        <v>9</v>
      </c>
      <c r="AL96" s="885"/>
      <c r="AM96" s="886"/>
      <c r="AN96" s="406" t="str">
        <f t="shared" si="16"/>
        <v>SI</v>
      </c>
      <c r="AO96" s="866"/>
      <c r="AP96" s="333"/>
      <c r="AQ96" s="307"/>
      <c r="AW96" s="287"/>
    </row>
    <row r="97" spans="1:49" s="279" customFormat="1" ht="30" customHeight="1" x14ac:dyDescent="0.25">
      <c r="A97" s="876"/>
      <c r="B97" s="12"/>
      <c r="C97" s="156"/>
      <c r="D97" s="13" t="str">
        <f>IFERROR(INDEX(DESEMPATE!$D$3:$D$124,MATCH('EXP GEN.'!B97,DESEMPATE!$C$3:$C$124,0)),"")</f>
        <v/>
      </c>
      <c r="E97" s="306" t="str">
        <f>IFERROR(IF(D97="","",IF(VLOOKUP(D97,DESEMPATE!D$3:$E$124,2,FALSE)=1,"N/A",IF(VLOOKUP(D97,DESEMPATE!D$3:$E$124,2,FALSE)&gt;=0.51,"SI","NO"))),"")</f>
        <v/>
      </c>
      <c r="F97" s="381"/>
      <c r="G97" s="23"/>
      <c r="H97" s="291"/>
      <c r="I97" s="23"/>
      <c r="J97" s="14"/>
      <c r="K97" s="23"/>
      <c r="L97" s="406"/>
      <c r="M97" s="406" t="s">
        <v>120</v>
      </c>
      <c r="N97" s="716"/>
      <c r="O97" s="18"/>
      <c r="P97" s="18"/>
      <c r="Q97" s="19" t="str">
        <f t="shared" si="17"/>
        <v/>
      </c>
      <c r="R97" s="20" t="str">
        <f>IFERROR(INDEX(PARAMETROS!$B$53:$B$79,MATCH(Q97,PARAMETROS!$A$53:$A$79,0)),"")</f>
        <v/>
      </c>
      <c r="S97" s="339"/>
      <c r="T97" s="21"/>
      <c r="U97" s="11" t="str">
        <f>IFERROR(IF(T97="","",IF(T97="COP","N/A",IF(OR(T97="USD",T97="US"),1,IF(T97="EUR",VLOOKUP(P97,'SH EURO'!$A$6:$B$6338,2,FALSE),"INGRESAR TASA")))),"")</f>
        <v/>
      </c>
      <c r="V97" s="596" t="str">
        <f t="shared" si="13"/>
        <v/>
      </c>
      <c r="W97" s="22" t="str">
        <f>IFERROR(IF(T97="","",IF(T97="COP",1,IF(U97&lt;&gt;"N/A",VLOOKUP(P97,'SH TRM'!$A$9:$B$8912,2,FALSE),"REVISAR"))),"")</f>
        <v/>
      </c>
      <c r="X97" s="600" t="str">
        <f t="shared" si="14"/>
        <v/>
      </c>
      <c r="Y97" s="11" t="str">
        <f t="shared" si="15"/>
        <v/>
      </c>
      <c r="Z97" s="11" t="str">
        <f t="shared" si="10"/>
        <v/>
      </c>
      <c r="AA97" s="879"/>
      <c r="AB97" s="879"/>
      <c r="AC97" s="446" t="str">
        <f t="shared" si="11"/>
        <v/>
      </c>
      <c r="AD97" s="448"/>
      <c r="AE97" s="873"/>
      <c r="AF97" s="873"/>
      <c r="AG97" s="873"/>
      <c r="AH97" s="873"/>
      <c r="AI97" s="873"/>
      <c r="AJ97" s="873"/>
      <c r="AK97" s="873"/>
      <c r="AL97" s="873"/>
      <c r="AM97" s="873"/>
      <c r="AN97" s="406" t="str">
        <f t="shared" si="16"/>
        <v/>
      </c>
      <c r="AO97" s="866"/>
      <c r="AP97" s="302"/>
      <c r="AQ97" s="307"/>
      <c r="AW97" s="287"/>
    </row>
    <row r="98" spans="1:49" s="279" customFormat="1" ht="30" customHeight="1" thickBot="1" x14ac:dyDescent="0.3">
      <c r="A98" s="877"/>
      <c r="B98" s="48"/>
      <c r="C98" s="157"/>
      <c r="D98" s="64" t="str">
        <f>IFERROR(INDEX(DESEMPATE!$D$3:$D$124,MATCH('EXP GEN.'!B98,DESEMPATE!$C$3:$C$124,0)),"")</f>
        <v/>
      </c>
      <c r="E98" s="398" t="str">
        <f>IFERROR(IF(D98="","",IF(VLOOKUP(D98,DESEMPATE!D$3:$E$124,2,FALSE)=1,"N/A",IF(VLOOKUP(D98,DESEMPATE!D$3:$E$124,2,FALSE)&gt;=0.51,"SI","NO"))),"")</f>
        <v/>
      </c>
      <c r="F98" s="382"/>
      <c r="G98" s="159"/>
      <c r="H98" s="298"/>
      <c r="I98" s="159"/>
      <c r="J98" s="49"/>
      <c r="K98" s="159"/>
      <c r="L98" s="407"/>
      <c r="M98" s="407" t="s">
        <v>120</v>
      </c>
      <c r="N98" s="733"/>
      <c r="O98" s="494"/>
      <c r="P98" s="494"/>
      <c r="Q98" s="53" t="str">
        <f t="shared" si="17"/>
        <v/>
      </c>
      <c r="R98" s="54" t="str">
        <f>IFERROR(INDEX(PARAMETROS!$B$53:$B$79,MATCH(Q98,PARAMETROS!$A$53:$A$79,0)),"")</f>
        <v/>
      </c>
      <c r="S98" s="495"/>
      <c r="T98" s="55"/>
      <c r="U98" s="57" t="str">
        <f>IFERROR(IF(T98="","",IF(T98="COP","N/A",IF(OR(T98="USD",T98="US"),1,IF(T98="EUR",VLOOKUP(P98,'SH EURO'!$A$6:$B$6338,2,FALSE),"INGRESAR TASA")))),"")</f>
        <v/>
      </c>
      <c r="V98" s="597" t="str">
        <f t="shared" si="13"/>
        <v/>
      </c>
      <c r="W98" s="56" t="str">
        <f>IFERROR(IF(T98="","",IF(T98="COP",1,IF(U98&lt;&gt;"N/A",VLOOKUP(P98,'SH TRM'!$A$9:$B$8912,2,FALSE),"REVISAR"))),"")</f>
        <v/>
      </c>
      <c r="X98" s="601" t="str">
        <f t="shared" si="14"/>
        <v/>
      </c>
      <c r="Y98" s="57" t="str">
        <f t="shared" si="15"/>
        <v/>
      </c>
      <c r="Z98" s="57" t="str">
        <f t="shared" si="10"/>
        <v/>
      </c>
      <c r="AA98" s="880"/>
      <c r="AB98" s="880"/>
      <c r="AC98" s="455" t="str">
        <f t="shared" si="11"/>
        <v/>
      </c>
      <c r="AD98" s="449"/>
      <c r="AE98" s="874"/>
      <c r="AF98" s="874"/>
      <c r="AG98" s="874"/>
      <c r="AH98" s="874"/>
      <c r="AI98" s="874"/>
      <c r="AJ98" s="874"/>
      <c r="AK98" s="874"/>
      <c r="AL98" s="874"/>
      <c r="AM98" s="874"/>
      <c r="AN98" s="407" t="str">
        <f t="shared" si="16"/>
        <v/>
      </c>
      <c r="AO98" s="867"/>
      <c r="AP98" s="303"/>
      <c r="AQ98" s="307"/>
      <c r="AW98" s="287"/>
    </row>
    <row r="99" spans="1:49" s="279" customFormat="1" ht="30" customHeight="1" x14ac:dyDescent="0.25">
      <c r="A99" s="875" t="s">
        <v>179</v>
      </c>
      <c r="B99" s="35" t="s">
        <v>301</v>
      </c>
      <c r="C99" s="155">
        <v>173</v>
      </c>
      <c r="D99" s="36" t="str">
        <f>IFERROR(INDEX(DESEMPATE!$D$3:$D$124,MATCH('EXP GEN.'!B99,DESEMPATE!$C$3:$C$124,0)),"")</f>
        <v>INGENIERIA DE PROYECTOS S.A.S.</v>
      </c>
      <c r="E99" s="400" t="str">
        <f>IFERROR(IF(D99="","",IF(VLOOKUP(D99,DESEMPATE!D$3:$E$124,2,FALSE)=1,"N/A",IF(VLOOKUP(D99,DESEMPATE!D$3:$E$124,2,FALSE)&gt;=0.51,"SI","NO"))),"")</f>
        <v>N/A</v>
      </c>
      <c r="F99" s="380" t="s">
        <v>8</v>
      </c>
      <c r="G99" s="47" t="s">
        <v>429</v>
      </c>
      <c r="H99" s="290" t="s">
        <v>432</v>
      </c>
      <c r="I99" s="47" t="s">
        <v>804</v>
      </c>
      <c r="J99" s="37" t="s">
        <v>805</v>
      </c>
      <c r="K99" s="47" t="s">
        <v>8</v>
      </c>
      <c r="L99" s="405" t="s">
        <v>8</v>
      </c>
      <c r="M99" s="405" t="s">
        <v>8</v>
      </c>
      <c r="N99" s="731">
        <v>0.5</v>
      </c>
      <c r="O99" s="491">
        <v>38338</v>
      </c>
      <c r="P99" s="491">
        <v>40296</v>
      </c>
      <c r="Q99" s="61">
        <f t="shared" si="17"/>
        <v>2010</v>
      </c>
      <c r="R99" s="32">
        <f>IFERROR(INDEX(PARAMETROS!$B$53:$B$79,MATCH(Q99,PARAMETROS!$A$53:$A$79,0)),"")</f>
        <v>515000</v>
      </c>
      <c r="S99" s="492">
        <v>5611007434</v>
      </c>
      <c r="T99" s="33" t="s">
        <v>23</v>
      </c>
      <c r="U99" s="493" t="str">
        <f>IFERROR(IF(T99="","",IF(T99="COP","N/A",IF(OR(T99="USD",T99="US"),1,IF(T99="EUR",VLOOKUP(P99,'SH EURO'!$A$6:$B$6338,2,FALSE),"INGRESAR TASA")))),"")</f>
        <v>N/A</v>
      </c>
      <c r="V99" s="598" t="str">
        <f t="shared" si="13"/>
        <v>N/A</v>
      </c>
      <c r="W99" s="34">
        <f>IFERROR(IF(T99="","",IF(T99="COP",1,IF(U99&lt;&gt;"N/A",VLOOKUP(P99,'SH TRM'!$A$9:$B$8912,2,FALSE),"REVISAR"))),"")</f>
        <v>1</v>
      </c>
      <c r="X99" s="602">
        <f t="shared" si="14"/>
        <v>5611007434</v>
      </c>
      <c r="Y99" s="493">
        <f t="shared" si="15"/>
        <v>10895.160066019418</v>
      </c>
      <c r="Z99" s="493">
        <f t="shared" si="10"/>
        <v>5447.580033009709</v>
      </c>
      <c r="AA99" s="878" t="str">
        <f>IFERROR(IF(COUNTIF(Z99:Z104,"")=6,"",IF(SUM(Z99:Z104)&gt;=CM008M1,"CUMPLE","NO CUMPLE")),"")</f>
        <v>CUMPLE</v>
      </c>
      <c r="AB99" s="878" t="str">
        <f>IFERROR(IF(COUNTIF(Z99:Z104,"")=6,"",IF(COUNTIF(E99:E104,"N/A")&gt;0,IF(SUMIF(E99:E104,"N/A",Z99:Z104)&gt;=CM008LM1,"CUMPLE","NO CUMPLE"),IF(SUMIF(E99:E104,"SI",Z99:Z104)&gt;=CM008LM1,"CUMPLE","NO CUMPLE"))),"")</f>
        <v>CUMPLE</v>
      </c>
      <c r="AC99" s="490" t="str">
        <f t="shared" si="11"/>
        <v>CUMPLE</v>
      </c>
      <c r="AD99" s="773">
        <v>109</v>
      </c>
      <c r="AE99" s="881" t="s">
        <v>8</v>
      </c>
      <c r="AF99" s="881"/>
      <c r="AG99" s="881"/>
      <c r="AH99" s="883" t="s">
        <v>8</v>
      </c>
      <c r="AI99" s="883"/>
      <c r="AJ99" s="883"/>
      <c r="AK99" s="883" t="s">
        <v>8</v>
      </c>
      <c r="AL99" s="883"/>
      <c r="AM99" s="883"/>
      <c r="AN99" s="405" t="str">
        <f t="shared" si="16"/>
        <v>SI</v>
      </c>
      <c r="AO99" s="865" t="s">
        <v>333</v>
      </c>
      <c r="AP99" s="324"/>
      <c r="AQ99" s="307"/>
      <c r="AW99" s="287"/>
    </row>
    <row r="100" spans="1:49" s="279" customFormat="1" ht="30" customHeight="1" x14ac:dyDescent="0.25">
      <c r="A100" s="876"/>
      <c r="B100" s="12" t="s">
        <v>301</v>
      </c>
      <c r="C100" s="156">
        <v>200</v>
      </c>
      <c r="D100" s="13" t="str">
        <f>IFERROR(INDEX(DESEMPATE!$D$3:$D$124,MATCH('EXP GEN.'!B100,DESEMPATE!$C$3:$C$124,0)),"")</f>
        <v>INGENIERIA DE PROYECTOS S.A.S.</v>
      </c>
      <c r="E100" s="306" t="str">
        <f>IFERROR(IF(D100="","",IF(VLOOKUP(D100,DESEMPATE!D$3:$E$124,2,FALSE)=1,"N/A",IF(VLOOKUP(D100,DESEMPATE!D$3:$E$124,2,FALSE)&gt;=0.51,"SI","NO"))),"")</f>
        <v>N/A</v>
      </c>
      <c r="F100" s="381" t="s">
        <v>8</v>
      </c>
      <c r="G100" s="23" t="s">
        <v>806</v>
      </c>
      <c r="H100" s="291" t="s">
        <v>432</v>
      </c>
      <c r="I100" s="23" t="s">
        <v>807</v>
      </c>
      <c r="J100" s="14" t="s">
        <v>808</v>
      </c>
      <c r="K100" s="23" t="s">
        <v>8</v>
      </c>
      <c r="L100" s="406" t="s">
        <v>8</v>
      </c>
      <c r="M100" s="406" t="s">
        <v>8</v>
      </c>
      <c r="N100" s="716">
        <v>1</v>
      </c>
      <c r="O100" s="18">
        <v>40899</v>
      </c>
      <c r="P100" s="18">
        <v>41446</v>
      </c>
      <c r="Q100" s="19">
        <f t="shared" si="17"/>
        <v>2013</v>
      </c>
      <c r="R100" s="20">
        <f>IFERROR(INDEX(PARAMETROS!$B$53:$B$79,MATCH(Q100,PARAMETROS!$A$53:$A$79,0)),"")</f>
        <v>589500</v>
      </c>
      <c r="S100" s="339">
        <v>1588008215</v>
      </c>
      <c r="T100" s="21" t="s">
        <v>23</v>
      </c>
      <c r="U100" s="11" t="str">
        <f>IFERROR(IF(T100="","",IF(T100="COP","N/A",IF(OR(T100="USD",T100="US"),1,IF(T100="EUR",VLOOKUP(P100,'SH EURO'!$A$6:$B$6338,2,FALSE),"INGRESAR TASA")))),"")</f>
        <v>N/A</v>
      </c>
      <c r="V100" s="596" t="str">
        <f t="shared" si="13"/>
        <v>N/A</v>
      </c>
      <c r="W100" s="22">
        <f>IFERROR(IF(T100="","",IF(T100="COP",1,IF(U100&lt;&gt;"N/A",VLOOKUP(P100,'SH TRM'!$A$9:$B$8912,2,FALSE),"REVISAR"))),"")</f>
        <v>1</v>
      </c>
      <c r="X100" s="600">
        <f t="shared" si="14"/>
        <v>1588008215</v>
      </c>
      <c r="Y100" s="11">
        <f t="shared" si="15"/>
        <v>2693.8222476675151</v>
      </c>
      <c r="Z100" s="11">
        <f t="shared" si="10"/>
        <v>2693.8222476675151</v>
      </c>
      <c r="AA100" s="879"/>
      <c r="AB100" s="879"/>
      <c r="AC100" s="446" t="str">
        <f t="shared" si="11"/>
        <v>CUMPLE</v>
      </c>
      <c r="AD100" s="773">
        <v>182</v>
      </c>
      <c r="AE100" s="873" t="s">
        <v>8</v>
      </c>
      <c r="AF100" s="873"/>
      <c r="AG100" s="873"/>
      <c r="AH100" s="873" t="s">
        <v>8</v>
      </c>
      <c r="AI100" s="873"/>
      <c r="AJ100" s="873"/>
      <c r="AK100" s="873" t="s">
        <v>8</v>
      </c>
      <c r="AL100" s="873"/>
      <c r="AM100" s="873"/>
      <c r="AN100" s="406" t="str">
        <f t="shared" si="16"/>
        <v>SI</v>
      </c>
      <c r="AO100" s="866"/>
      <c r="AP100" s="304"/>
      <c r="AQ100" s="307"/>
      <c r="AW100" s="287"/>
    </row>
    <row r="101" spans="1:49" s="279" customFormat="1" ht="30" customHeight="1" x14ac:dyDescent="0.25">
      <c r="A101" s="876"/>
      <c r="B101" s="12" t="s">
        <v>301</v>
      </c>
      <c r="C101" s="156">
        <v>221</v>
      </c>
      <c r="D101" s="13" t="str">
        <f>IFERROR(INDEX(DESEMPATE!$D$3:$D$124,MATCH('EXP GEN.'!B101,DESEMPATE!$C$3:$C$124,0)),"")</f>
        <v>INGENIERIA DE PROYECTOS S.A.S.</v>
      </c>
      <c r="E101" s="306" t="str">
        <f>IFERROR(IF(D101="","",IF(VLOOKUP(D101,DESEMPATE!D$3:$E$124,2,FALSE)=1,"N/A",IF(VLOOKUP(D101,DESEMPATE!D$3:$E$124,2,FALSE)&gt;=0.51,"SI","NO"))),"")</f>
        <v>N/A</v>
      </c>
      <c r="F101" s="381" t="s">
        <v>8</v>
      </c>
      <c r="G101" s="23" t="s">
        <v>429</v>
      </c>
      <c r="H101" s="291" t="s">
        <v>432</v>
      </c>
      <c r="I101" s="23" t="s">
        <v>809</v>
      </c>
      <c r="J101" s="14" t="s">
        <v>810</v>
      </c>
      <c r="K101" s="23" t="s">
        <v>8</v>
      </c>
      <c r="L101" s="406" t="s">
        <v>8</v>
      </c>
      <c r="M101" s="406" t="s">
        <v>8</v>
      </c>
      <c r="N101" s="716">
        <v>1</v>
      </c>
      <c r="O101" s="18">
        <v>36902</v>
      </c>
      <c r="P101" s="18">
        <v>37053</v>
      </c>
      <c r="Q101" s="19">
        <f t="shared" si="17"/>
        <v>2001</v>
      </c>
      <c r="R101" s="20">
        <f>IFERROR(INDEX(PARAMETROS!$B$53:$B$79,MATCH(Q101,PARAMETROS!$A$53:$A$79,0)),"")</f>
        <v>286000</v>
      </c>
      <c r="S101" s="339">
        <v>154512563</v>
      </c>
      <c r="T101" s="21" t="s">
        <v>23</v>
      </c>
      <c r="U101" s="11" t="str">
        <f>IFERROR(IF(T101="","",IF(T101="COP","N/A",IF(OR(T101="USD",T101="US"),1,IF(T101="EUR",VLOOKUP(P101,'SH EURO'!$A$6:$B$6338,2,FALSE),"INGRESAR TASA")))),"")</f>
        <v>N/A</v>
      </c>
      <c r="V101" s="596" t="str">
        <f t="shared" si="13"/>
        <v>N/A</v>
      </c>
      <c r="W101" s="22">
        <f>IFERROR(IF(T101="","",IF(T101="COP",1,IF(U101&lt;&gt;"N/A",VLOOKUP(P101,'SH TRM'!$A$9:$B$8912,2,FALSE),"REVISAR"))),"")</f>
        <v>1</v>
      </c>
      <c r="X101" s="600">
        <f t="shared" si="14"/>
        <v>154512563</v>
      </c>
      <c r="Y101" s="11">
        <f t="shared" si="15"/>
        <v>540.25371678321676</v>
      </c>
      <c r="Z101" s="11">
        <f t="shared" si="10"/>
        <v>540.25371678321676</v>
      </c>
      <c r="AA101" s="879"/>
      <c r="AB101" s="879"/>
      <c r="AC101" s="446" t="str">
        <f t="shared" si="11"/>
        <v>CUMPLE</v>
      </c>
      <c r="AD101" s="773">
        <v>142</v>
      </c>
      <c r="AE101" s="873" t="s">
        <v>8</v>
      </c>
      <c r="AF101" s="873"/>
      <c r="AG101" s="873"/>
      <c r="AH101" s="873" t="s">
        <v>8</v>
      </c>
      <c r="AI101" s="873"/>
      <c r="AJ101" s="873"/>
      <c r="AK101" s="873" t="s">
        <v>8</v>
      </c>
      <c r="AL101" s="873"/>
      <c r="AM101" s="873"/>
      <c r="AN101" s="406" t="str">
        <f t="shared" si="16"/>
        <v>SI</v>
      </c>
      <c r="AO101" s="866"/>
      <c r="AP101" s="325"/>
      <c r="AQ101" s="307"/>
      <c r="AW101" s="287"/>
    </row>
    <row r="102" spans="1:49" s="279" customFormat="1" ht="30" customHeight="1" x14ac:dyDescent="0.25">
      <c r="A102" s="876"/>
      <c r="B102" s="12" t="s">
        <v>301</v>
      </c>
      <c r="C102" s="156">
        <v>228</v>
      </c>
      <c r="D102" s="13" t="str">
        <f>IFERROR(INDEX(DESEMPATE!$D$3:$D$124,MATCH('EXP GEN.'!B102,DESEMPATE!$C$3:$C$124,0)),"")</f>
        <v>INGENIERIA DE PROYECTOS S.A.S.</v>
      </c>
      <c r="E102" s="306" t="str">
        <f>IFERROR(IF(D102="","",IF(VLOOKUP(D102,DESEMPATE!D$3:$E$124,2,FALSE)=1,"N/A",IF(VLOOKUP(D102,DESEMPATE!D$3:$E$124,2,FALSE)&gt;=0.51,"SI","NO"))),"")</f>
        <v>N/A</v>
      </c>
      <c r="F102" s="381" t="s">
        <v>8</v>
      </c>
      <c r="G102" s="23" t="s">
        <v>429</v>
      </c>
      <c r="H102" s="291" t="s">
        <v>432</v>
      </c>
      <c r="I102" s="23" t="s">
        <v>811</v>
      </c>
      <c r="J102" s="14" t="s">
        <v>812</v>
      </c>
      <c r="K102" s="23" t="s">
        <v>8</v>
      </c>
      <c r="L102" s="406" t="s">
        <v>8</v>
      </c>
      <c r="M102" s="406" t="s">
        <v>8</v>
      </c>
      <c r="N102" s="716">
        <v>0.6</v>
      </c>
      <c r="O102" s="18">
        <v>40567</v>
      </c>
      <c r="P102" s="18">
        <v>41263</v>
      </c>
      <c r="Q102" s="19">
        <f t="shared" si="17"/>
        <v>2012</v>
      </c>
      <c r="R102" s="20">
        <f>IFERROR(INDEX(PARAMETROS!$B$53:$B$79,MATCH(Q102,PARAMETROS!$A$53:$A$79,0)),"")</f>
        <v>566700</v>
      </c>
      <c r="S102" s="339">
        <v>277843140.30000001</v>
      </c>
      <c r="T102" s="21" t="s">
        <v>23</v>
      </c>
      <c r="U102" s="11" t="str">
        <f>IFERROR(IF(T102="","",IF(T102="COP","N/A",IF(OR(T102="USD",T102="US"),1,IF(T102="EUR",VLOOKUP(P102,'SH EURO'!$A$6:$B$6338,2,FALSE),"INGRESAR TASA")))),"")</f>
        <v>N/A</v>
      </c>
      <c r="V102" s="596" t="str">
        <f t="shared" si="13"/>
        <v>N/A</v>
      </c>
      <c r="W102" s="22">
        <f>IFERROR(IF(T102="","",IF(T102="COP",1,IF(U102&lt;&gt;"N/A",VLOOKUP(P102,'SH TRM'!$A$9:$B$8912,2,FALSE),"REVISAR"))),"")</f>
        <v>1</v>
      </c>
      <c r="X102" s="600">
        <f t="shared" si="14"/>
        <v>277843140.30000001</v>
      </c>
      <c r="Y102" s="11">
        <f t="shared" si="15"/>
        <v>490.28258390682902</v>
      </c>
      <c r="Z102" s="11">
        <f t="shared" si="10"/>
        <v>294.16955034409739</v>
      </c>
      <c r="AA102" s="879"/>
      <c r="AB102" s="879"/>
      <c r="AC102" s="446" t="str">
        <f t="shared" si="11"/>
        <v>CUMPLE</v>
      </c>
      <c r="AD102" s="773">
        <v>20</v>
      </c>
      <c r="AE102" s="873" t="s">
        <v>8</v>
      </c>
      <c r="AF102" s="873"/>
      <c r="AG102" s="873"/>
      <c r="AH102" s="873" t="s">
        <v>8</v>
      </c>
      <c r="AI102" s="873"/>
      <c r="AJ102" s="873"/>
      <c r="AK102" s="873" t="s">
        <v>8</v>
      </c>
      <c r="AL102" s="873"/>
      <c r="AM102" s="873"/>
      <c r="AN102" s="406" t="str">
        <f t="shared" si="16"/>
        <v>SI</v>
      </c>
      <c r="AO102" s="866"/>
      <c r="AP102" s="304"/>
      <c r="AQ102" s="307"/>
      <c r="AW102" s="287"/>
    </row>
    <row r="103" spans="1:49" s="279" customFormat="1" ht="30" customHeight="1" x14ac:dyDescent="0.25">
      <c r="A103" s="876"/>
      <c r="B103" s="12"/>
      <c r="C103" s="156"/>
      <c r="D103" s="13" t="str">
        <f>IFERROR(INDEX(DESEMPATE!$D$3:$D$124,MATCH('EXP GEN.'!B103,DESEMPATE!$C$3:$C$124,0)),"")</f>
        <v/>
      </c>
      <c r="E103" s="306" t="str">
        <f>IFERROR(IF(D103="","",IF(VLOOKUP(D103,DESEMPATE!D$3:$E$124,2,FALSE)=1,"N/A",IF(VLOOKUP(D103,DESEMPATE!D$3:$E$124,2,FALSE)&gt;=0.51,"SI","NO"))),"")</f>
        <v/>
      </c>
      <c r="F103" s="381"/>
      <c r="G103" s="23"/>
      <c r="H103" s="291"/>
      <c r="I103" s="23"/>
      <c r="J103" s="14"/>
      <c r="K103" s="23"/>
      <c r="L103" s="406"/>
      <c r="M103" s="406" t="s">
        <v>120</v>
      </c>
      <c r="N103" s="716"/>
      <c r="O103" s="18"/>
      <c r="P103" s="18"/>
      <c r="Q103" s="19" t="str">
        <f t="shared" si="17"/>
        <v/>
      </c>
      <c r="R103" s="20" t="str">
        <f>IFERROR(INDEX(PARAMETROS!$B$53:$B$79,MATCH(Q103,PARAMETROS!$A$53:$A$79,0)),"")</f>
        <v/>
      </c>
      <c r="S103" s="339"/>
      <c r="T103" s="21"/>
      <c r="U103" s="11" t="str">
        <f>IFERROR(IF(T103="","",IF(T103="COP","N/A",IF(OR(T103="USD",T103="US"),1,IF(T103="EUR",VLOOKUP(P103,'SH EURO'!$A$6:$B$6338,2,FALSE),"INGRESAR TASA")))),"")</f>
        <v/>
      </c>
      <c r="V103" s="596" t="str">
        <f t="shared" si="13"/>
        <v/>
      </c>
      <c r="W103" s="22" t="str">
        <f>IFERROR(IF(T103="","",IF(T103="COP",1,IF(U103&lt;&gt;"N/A",VLOOKUP(P103,'SH TRM'!$A$9:$B$8912,2,FALSE),"REVISAR"))),"")</f>
        <v/>
      </c>
      <c r="X103" s="600" t="str">
        <f t="shared" si="14"/>
        <v/>
      </c>
      <c r="Y103" s="11" t="str">
        <f t="shared" si="15"/>
        <v/>
      </c>
      <c r="Z103" s="11" t="str">
        <f t="shared" si="10"/>
        <v/>
      </c>
      <c r="AA103" s="879"/>
      <c r="AB103" s="879"/>
      <c r="AC103" s="446" t="str">
        <f t="shared" si="11"/>
        <v/>
      </c>
      <c r="AD103" s="450"/>
      <c r="AE103" s="884"/>
      <c r="AF103" s="885"/>
      <c r="AG103" s="886"/>
      <c r="AH103" s="884"/>
      <c r="AI103" s="885"/>
      <c r="AJ103" s="886"/>
      <c r="AK103" s="884"/>
      <c r="AL103" s="885"/>
      <c r="AM103" s="886"/>
      <c r="AN103" s="406" t="str">
        <f t="shared" si="16"/>
        <v/>
      </c>
      <c r="AO103" s="866"/>
      <c r="AP103" s="304"/>
      <c r="AQ103" s="307"/>
      <c r="AW103" s="287"/>
    </row>
    <row r="104" spans="1:49" s="279" customFormat="1" ht="30" customHeight="1" thickBot="1" x14ac:dyDescent="0.3">
      <c r="A104" s="877"/>
      <c r="B104" s="48"/>
      <c r="C104" s="157"/>
      <c r="D104" s="64" t="str">
        <f>IFERROR(INDEX(DESEMPATE!$D$3:$D$124,MATCH('EXP GEN.'!B104,DESEMPATE!$C$3:$C$124,0)),"")</f>
        <v/>
      </c>
      <c r="E104" s="398" t="str">
        <f>IFERROR(IF(D104="","",IF(VLOOKUP(D104,DESEMPATE!D$3:$E$124,2,FALSE)=1,"N/A",IF(VLOOKUP(D104,DESEMPATE!D$3:$E$124,2,FALSE)&gt;=0.51,"SI","NO"))),"")</f>
        <v/>
      </c>
      <c r="F104" s="382"/>
      <c r="G104" s="159"/>
      <c r="H104" s="298"/>
      <c r="I104" s="159"/>
      <c r="J104" s="49"/>
      <c r="K104" s="159"/>
      <c r="L104" s="407"/>
      <c r="M104" s="407" t="s">
        <v>120</v>
      </c>
      <c r="N104" s="733"/>
      <c r="O104" s="494"/>
      <c r="P104" s="494"/>
      <c r="Q104" s="53" t="str">
        <f t="shared" si="17"/>
        <v/>
      </c>
      <c r="R104" s="54" t="str">
        <f>IFERROR(INDEX(PARAMETROS!$B$53:$B$79,MATCH(Q104,PARAMETROS!$A$53:$A$79,0)),"")</f>
        <v/>
      </c>
      <c r="S104" s="495"/>
      <c r="T104" s="55"/>
      <c r="U104" s="57" t="str">
        <f>IFERROR(IF(T104="","",IF(T104="COP","N/A",IF(OR(T104="USD",T104="US"),1,IF(T104="EUR",VLOOKUP(P104,'SH EURO'!$A$6:$B$6338,2,FALSE),"INGRESAR TASA")))),"")</f>
        <v/>
      </c>
      <c r="V104" s="597" t="str">
        <f t="shared" si="13"/>
        <v/>
      </c>
      <c r="W104" s="56" t="str">
        <f>IFERROR(IF(T104="","",IF(T104="COP",1,IF(U104&lt;&gt;"N/A",VLOOKUP(P104,'SH TRM'!$A$9:$B$8912,2,FALSE),"REVISAR"))),"")</f>
        <v/>
      </c>
      <c r="X104" s="601" t="str">
        <f t="shared" si="14"/>
        <v/>
      </c>
      <c r="Y104" s="57" t="str">
        <f t="shared" si="15"/>
        <v/>
      </c>
      <c r="Z104" s="57" t="str">
        <f t="shared" si="10"/>
        <v/>
      </c>
      <c r="AA104" s="880"/>
      <c r="AB104" s="880"/>
      <c r="AC104" s="455" t="str">
        <f t="shared" si="11"/>
        <v/>
      </c>
      <c r="AD104" s="449"/>
      <c r="AE104" s="874"/>
      <c r="AF104" s="874"/>
      <c r="AG104" s="874"/>
      <c r="AH104" s="874"/>
      <c r="AI104" s="874"/>
      <c r="AJ104" s="874"/>
      <c r="AK104" s="874"/>
      <c r="AL104" s="874"/>
      <c r="AM104" s="874"/>
      <c r="AN104" s="407" t="str">
        <f t="shared" si="16"/>
        <v/>
      </c>
      <c r="AO104" s="867"/>
      <c r="AP104" s="303"/>
      <c r="AQ104" s="307"/>
      <c r="AW104" s="287"/>
    </row>
    <row r="105" spans="1:49" s="279" customFormat="1" ht="30" customHeight="1" x14ac:dyDescent="0.25">
      <c r="A105" s="875" t="s">
        <v>180</v>
      </c>
      <c r="B105" s="35" t="s">
        <v>270</v>
      </c>
      <c r="C105" s="155"/>
      <c r="D105" s="36" t="str">
        <f>IFERROR(INDEX(DESEMPATE!$D$3:$D$124,MATCH('EXP GEN.'!B105,DESEMPATE!$C$3:$C$124,0)),"")</f>
        <v>MIRS LATINOAMERICA S.A.S.</v>
      </c>
      <c r="E105" s="400" t="str">
        <f>IFERROR(IF(D105="","",IF(VLOOKUP(D105,DESEMPATE!D$3:$E$124,2,FALSE)=1,"N/A",IF(VLOOKUP(D105,DESEMPATE!D$3:$E$124,2,FALSE)&gt;=0.51,"SI","NO"))),"")</f>
        <v>SI</v>
      </c>
      <c r="F105" s="380" t="s">
        <v>8</v>
      </c>
      <c r="G105" s="47" t="s">
        <v>429</v>
      </c>
      <c r="H105" s="290" t="s">
        <v>432</v>
      </c>
      <c r="I105" s="47" t="s">
        <v>813</v>
      </c>
      <c r="J105" s="37" t="s">
        <v>814</v>
      </c>
      <c r="K105" s="47" t="s">
        <v>8</v>
      </c>
      <c r="L105" s="405" t="s">
        <v>8</v>
      </c>
      <c r="M105" s="405" t="s">
        <v>8</v>
      </c>
      <c r="N105" s="731">
        <v>0.6</v>
      </c>
      <c r="O105" s="491">
        <v>41799</v>
      </c>
      <c r="P105" s="491">
        <v>42063</v>
      </c>
      <c r="Q105" s="61">
        <f t="shared" si="17"/>
        <v>2015</v>
      </c>
      <c r="R105" s="32">
        <f>IFERROR(INDEX(PARAMETROS!$B$53:$B$79,MATCH(Q105,PARAMETROS!$A$53:$A$79,0)),"")</f>
        <v>644350</v>
      </c>
      <c r="S105" s="492">
        <v>515520869</v>
      </c>
      <c r="T105" s="33" t="s">
        <v>23</v>
      </c>
      <c r="U105" s="493" t="str">
        <f>IFERROR(IF(T105="","",IF(T105="COP","N/A",IF(OR(T105="USD",T105="US"),1,IF(T105="EUR",VLOOKUP(P105,'SH EURO'!$A$6:$B$6338,2,FALSE),"INGRESAR TASA")))),"")</f>
        <v>N/A</v>
      </c>
      <c r="V105" s="598" t="str">
        <f t="shared" si="13"/>
        <v>N/A</v>
      </c>
      <c r="W105" s="34">
        <f>IFERROR(IF(T105="","",IF(T105="COP",1,IF(U105&lt;&gt;"N/A",VLOOKUP(P105,'SH TRM'!$A$9:$B$8912,2,FALSE),"REVISAR"))),"")</f>
        <v>1</v>
      </c>
      <c r="X105" s="602">
        <f t="shared" si="14"/>
        <v>515520869</v>
      </c>
      <c r="Y105" s="493">
        <f t="shared" si="15"/>
        <v>800.06342670908668</v>
      </c>
      <c r="Z105" s="493">
        <f t="shared" si="10"/>
        <v>480.03805602545197</v>
      </c>
      <c r="AA105" s="878" t="str">
        <f>IFERROR(IF(COUNTIF(Z105:Z110,"")=6,"",IF(SUM(Z105:Z110)&gt;=CM008M1,"CUMPLE","NO CUMPLE")),"")</f>
        <v>CUMPLE</v>
      </c>
      <c r="AB105" s="878" t="str">
        <f>IFERROR(IF(COUNTIF(Z105:Z110,"")=6,"",IF(COUNTIF(E105:E110,"N/A")&gt;0,IF(SUMIF(E105:E110,"N/A",Z105:Z110)&gt;=CM008LM1,"CUMPLE","NO CUMPLE"),IF(SUMIF(E105:E110,"SI",Z105:Z110)&gt;=CM008LM1,"CUMPLE","NO CUMPLE"))),"")</f>
        <v>CUMPLE</v>
      </c>
      <c r="AC105" s="490" t="str">
        <f t="shared" si="11"/>
        <v>CUMPLE</v>
      </c>
      <c r="AD105" s="451">
        <v>11</v>
      </c>
      <c r="AE105" s="873" t="s">
        <v>9</v>
      </c>
      <c r="AF105" s="873"/>
      <c r="AG105" s="873"/>
      <c r="AH105" s="873" t="s">
        <v>8</v>
      </c>
      <c r="AI105" s="873"/>
      <c r="AJ105" s="873"/>
      <c r="AK105" s="873" t="s">
        <v>9</v>
      </c>
      <c r="AL105" s="873"/>
      <c r="AM105" s="873"/>
      <c r="AN105" s="405" t="str">
        <f t="shared" si="16"/>
        <v>SI</v>
      </c>
      <c r="AO105" s="865" t="s">
        <v>333</v>
      </c>
      <c r="AP105" s="334"/>
      <c r="AQ105" s="307"/>
      <c r="AW105" s="287"/>
    </row>
    <row r="106" spans="1:49" s="279" customFormat="1" ht="30" customHeight="1" x14ac:dyDescent="0.25">
      <c r="A106" s="876"/>
      <c r="B106" s="12" t="s">
        <v>270</v>
      </c>
      <c r="C106" s="156"/>
      <c r="D106" s="13" t="str">
        <f>IFERROR(INDEX(DESEMPATE!$D$3:$D$124,MATCH('EXP GEN.'!B106,DESEMPATE!$C$3:$C$124,0)),"")</f>
        <v>MIRS LATINOAMERICA S.A.S.</v>
      </c>
      <c r="E106" s="306" t="str">
        <f>IFERROR(IF(D106="","",IF(VLOOKUP(D106,DESEMPATE!D$3:$E$124,2,FALSE)=1,"N/A",IF(VLOOKUP(D106,DESEMPATE!D$3:$E$124,2,FALSE)&gt;=0.51,"SI","NO"))),"")</f>
        <v>SI</v>
      </c>
      <c r="F106" s="381" t="s">
        <v>8</v>
      </c>
      <c r="G106" s="23" t="s">
        <v>429</v>
      </c>
      <c r="H106" s="291" t="s">
        <v>432</v>
      </c>
      <c r="I106" s="23" t="s">
        <v>815</v>
      </c>
      <c r="J106" s="14" t="s">
        <v>816</v>
      </c>
      <c r="K106" s="23" t="s">
        <v>8</v>
      </c>
      <c r="L106" s="406" t="s">
        <v>8</v>
      </c>
      <c r="M106" s="406" t="s">
        <v>8</v>
      </c>
      <c r="N106" s="716">
        <v>0.6</v>
      </c>
      <c r="O106" s="18">
        <v>41795</v>
      </c>
      <c r="P106" s="18">
        <v>42124</v>
      </c>
      <c r="Q106" s="19">
        <f t="shared" si="17"/>
        <v>2015</v>
      </c>
      <c r="R106" s="20">
        <f>IFERROR(INDEX(PARAMETROS!$B$53:$B$79,MATCH(Q106,PARAMETROS!$A$53:$A$79,0)),"")</f>
        <v>644350</v>
      </c>
      <c r="S106" s="339">
        <v>620718852</v>
      </c>
      <c r="T106" s="21" t="s">
        <v>23</v>
      </c>
      <c r="U106" s="11" t="str">
        <f>IFERROR(IF(T106="","",IF(T106="COP","N/A",IF(OR(T106="USD",T106="US"),1,IF(T106="EUR",VLOOKUP(P106,'SH EURO'!$A$6:$B$6338,2,FALSE),"INGRESAR TASA")))),"")</f>
        <v>N/A</v>
      </c>
      <c r="V106" s="596" t="str">
        <f t="shared" si="13"/>
        <v>N/A</v>
      </c>
      <c r="W106" s="22">
        <f>IFERROR(IF(T106="","",IF(T106="COP",1,IF(U106&lt;&gt;"N/A",VLOOKUP(P106,'SH TRM'!$A$9:$B$8912,2,FALSE),"REVISAR"))),"")</f>
        <v>1</v>
      </c>
      <c r="X106" s="600">
        <f t="shared" si="14"/>
        <v>620718852</v>
      </c>
      <c r="Y106" s="11">
        <f t="shared" si="15"/>
        <v>963.32560254520058</v>
      </c>
      <c r="Z106" s="11">
        <f t="shared" si="10"/>
        <v>577.99536152712028</v>
      </c>
      <c r="AA106" s="879"/>
      <c r="AB106" s="879"/>
      <c r="AC106" s="446" t="str">
        <f t="shared" si="11"/>
        <v>CUMPLE</v>
      </c>
      <c r="AD106" s="452">
        <v>12</v>
      </c>
      <c r="AE106" s="873" t="s">
        <v>9</v>
      </c>
      <c r="AF106" s="873"/>
      <c r="AG106" s="873"/>
      <c r="AH106" s="873" t="s">
        <v>8</v>
      </c>
      <c r="AI106" s="873"/>
      <c r="AJ106" s="873"/>
      <c r="AK106" s="873" t="s">
        <v>9</v>
      </c>
      <c r="AL106" s="873"/>
      <c r="AM106" s="873"/>
      <c r="AN106" s="406" t="str">
        <f t="shared" si="16"/>
        <v>SI</v>
      </c>
      <c r="AO106" s="866"/>
      <c r="AP106" s="333"/>
      <c r="AQ106" s="307"/>
      <c r="AW106" s="287"/>
    </row>
    <row r="107" spans="1:49" s="279" customFormat="1" ht="30" customHeight="1" x14ac:dyDescent="0.25">
      <c r="A107" s="876"/>
      <c r="B107" s="12" t="s">
        <v>271</v>
      </c>
      <c r="C107" s="156"/>
      <c r="D107" s="13" t="str">
        <f>IFERROR(INDEX(DESEMPATE!$D$3:$D$124,MATCH('EXP GEN.'!B107,DESEMPATE!$C$3:$C$124,0)),"")</f>
        <v>COVIL INGENIERIA S.A.S.</v>
      </c>
      <c r="E107" s="306" t="str">
        <f>IFERROR(IF(D107="","",IF(VLOOKUP(D107,DESEMPATE!D$3:$E$124,2,FALSE)=1,"N/A",IF(VLOOKUP(D107,DESEMPATE!D$3:$E$124,2,FALSE)&gt;=0.51,"SI","NO"))),"")</f>
        <v>NO</v>
      </c>
      <c r="F107" s="381" t="s">
        <v>8</v>
      </c>
      <c r="G107" s="23" t="s">
        <v>429</v>
      </c>
      <c r="H107" s="291" t="s">
        <v>432</v>
      </c>
      <c r="I107" s="23" t="s">
        <v>813</v>
      </c>
      <c r="J107" s="14" t="s">
        <v>814</v>
      </c>
      <c r="K107" s="23" t="s">
        <v>8</v>
      </c>
      <c r="L107" s="406" t="s">
        <v>8</v>
      </c>
      <c r="M107" s="406" t="s">
        <v>8</v>
      </c>
      <c r="N107" s="716">
        <v>0.2</v>
      </c>
      <c r="O107" s="18">
        <v>41799</v>
      </c>
      <c r="P107" s="18">
        <v>42063</v>
      </c>
      <c r="Q107" s="19">
        <f t="shared" si="17"/>
        <v>2015</v>
      </c>
      <c r="R107" s="20">
        <f>IFERROR(INDEX(PARAMETROS!$B$53:$B$79,MATCH(Q107,PARAMETROS!$A$53:$A$79,0)),"")</f>
        <v>644350</v>
      </c>
      <c r="S107" s="339">
        <v>515520869</v>
      </c>
      <c r="T107" s="21" t="s">
        <v>23</v>
      </c>
      <c r="U107" s="11" t="str">
        <f>IFERROR(IF(T107="","",IF(T107="COP","N/A",IF(OR(T107="USD",T107="US"),1,IF(T107="EUR",VLOOKUP(P107,'SH EURO'!$A$6:$B$6338,2,FALSE),"INGRESAR TASA")))),"")</f>
        <v>N/A</v>
      </c>
      <c r="V107" s="596" t="str">
        <f t="shared" si="13"/>
        <v>N/A</v>
      </c>
      <c r="W107" s="22">
        <f>IFERROR(IF(T107="","",IF(T107="COP",1,IF(U107&lt;&gt;"N/A",VLOOKUP(P107,'SH TRM'!$A$9:$B$8912,2,FALSE),"REVISAR"))),"")</f>
        <v>1</v>
      </c>
      <c r="X107" s="600">
        <f t="shared" si="14"/>
        <v>515520869</v>
      </c>
      <c r="Y107" s="11">
        <f t="shared" si="15"/>
        <v>800.06342670908668</v>
      </c>
      <c r="Z107" s="11">
        <f t="shared" si="10"/>
        <v>160.01268534181736</v>
      </c>
      <c r="AA107" s="879"/>
      <c r="AB107" s="879"/>
      <c r="AC107" s="446" t="str">
        <f t="shared" si="11"/>
        <v>CUMPLE</v>
      </c>
      <c r="AD107" s="452">
        <v>14</v>
      </c>
      <c r="AE107" s="873" t="s">
        <v>8</v>
      </c>
      <c r="AF107" s="873"/>
      <c r="AG107" s="873"/>
      <c r="AH107" s="873" t="s">
        <v>9</v>
      </c>
      <c r="AI107" s="873"/>
      <c r="AJ107" s="873"/>
      <c r="AK107" s="873" t="s">
        <v>9</v>
      </c>
      <c r="AL107" s="873"/>
      <c r="AM107" s="873"/>
      <c r="AN107" s="406" t="str">
        <f t="shared" si="16"/>
        <v>SI</v>
      </c>
      <c r="AO107" s="866"/>
      <c r="AP107" s="333"/>
      <c r="AQ107" s="307"/>
      <c r="AW107" s="287"/>
    </row>
    <row r="108" spans="1:49" s="279" customFormat="1" ht="30" customHeight="1" x14ac:dyDescent="0.25">
      <c r="A108" s="876"/>
      <c r="B108" s="12"/>
      <c r="C108" s="156"/>
      <c r="D108" s="13" t="str">
        <f>IFERROR(INDEX(DESEMPATE!$D$3:$D$124,MATCH('EXP GEN.'!B108,DESEMPATE!$C$3:$C$124,0)),"")</f>
        <v/>
      </c>
      <c r="E108" s="306" t="str">
        <f>IFERROR(IF(D108="","",IF(VLOOKUP(D108,DESEMPATE!D$3:$E$124,2,FALSE)=1,"N/A",IF(VLOOKUP(D108,DESEMPATE!D$3:$E$124,2,FALSE)&gt;=0.51,"SI","NO"))),"")</f>
        <v/>
      </c>
      <c r="F108" s="381"/>
      <c r="G108" s="23"/>
      <c r="H108" s="291"/>
      <c r="I108" s="23"/>
      <c r="J108" s="14"/>
      <c r="K108" s="23"/>
      <c r="L108" s="406"/>
      <c r="M108" s="406" t="s">
        <v>120</v>
      </c>
      <c r="N108" s="716"/>
      <c r="O108" s="18"/>
      <c r="P108" s="18"/>
      <c r="Q108" s="19" t="str">
        <f t="shared" si="17"/>
        <v/>
      </c>
      <c r="R108" s="20" t="str">
        <f>IFERROR(INDEX(PARAMETROS!$B$53:$B$79,MATCH(Q108,PARAMETROS!$A$53:$A$79,0)),"")</f>
        <v/>
      </c>
      <c r="S108" s="339"/>
      <c r="T108" s="21"/>
      <c r="U108" s="11" t="str">
        <f>IFERROR(IF(T108="","",IF(T108="COP","N/A",IF(OR(T108="USD",T108="US"),1,IF(T108="EUR",VLOOKUP(P108,'SH EURO'!$A$6:$B$6338,2,FALSE),"INGRESAR TASA")))),"")</f>
        <v/>
      </c>
      <c r="V108" s="596" t="str">
        <f t="shared" si="13"/>
        <v/>
      </c>
      <c r="W108" s="22" t="str">
        <f>IFERROR(IF(T108="","",IF(T108="COP",1,IF(U108&lt;&gt;"N/A",VLOOKUP(P108,'SH TRM'!$A$9:$B$8912,2,FALSE),"REVISAR"))),"")</f>
        <v/>
      </c>
      <c r="X108" s="600" t="str">
        <f t="shared" si="14"/>
        <v/>
      </c>
      <c r="Y108" s="11" t="str">
        <f t="shared" si="15"/>
        <v/>
      </c>
      <c r="Z108" s="11" t="str">
        <f t="shared" si="10"/>
        <v/>
      </c>
      <c r="AA108" s="879"/>
      <c r="AB108" s="879"/>
      <c r="AC108" s="446" t="str">
        <f t="shared" si="11"/>
        <v/>
      </c>
      <c r="AD108" s="452"/>
      <c r="AE108" s="873"/>
      <c r="AF108" s="873"/>
      <c r="AG108" s="873"/>
      <c r="AH108" s="873"/>
      <c r="AI108" s="873"/>
      <c r="AJ108" s="873"/>
      <c r="AK108" s="873"/>
      <c r="AL108" s="873"/>
      <c r="AM108" s="873"/>
      <c r="AN108" s="406" t="str">
        <f t="shared" si="16"/>
        <v/>
      </c>
      <c r="AO108" s="866"/>
      <c r="AP108" s="333"/>
      <c r="AQ108" s="307"/>
      <c r="AW108" s="287"/>
    </row>
    <row r="109" spans="1:49" s="279" customFormat="1" ht="30" customHeight="1" x14ac:dyDescent="0.25">
      <c r="A109" s="876"/>
      <c r="B109" s="12"/>
      <c r="C109" s="156"/>
      <c r="D109" s="13" t="str">
        <f>IFERROR(INDEX(DESEMPATE!$D$3:$D$124,MATCH('EXP GEN.'!B109,DESEMPATE!$C$3:$C$124,0)),"")</f>
        <v/>
      </c>
      <c r="E109" s="306" t="str">
        <f>IFERROR(IF(D109="","",IF(VLOOKUP(D109,DESEMPATE!D$3:$E$124,2,FALSE)=1,"N/A",IF(VLOOKUP(D109,DESEMPATE!D$3:$E$124,2,FALSE)&gt;=0.51,"SI","NO"))),"")</f>
        <v/>
      </c>
      <c r="F109" s="381"/>
      <c r="G109" s="23"/>
      <c r="H109" s="291"/>
      <c r="I109" s="23"/>
      <c r="J109" s="14"/>
      <c r="K109" s="23"/>
      <c r="L109" s="406"/>
      <c r="M109" s="406" t="s">
        <v>120</v>
      </c>
      <c r="N109" s="716"/>
      <c r="O109" s="18"/>
      <c r="P109" s="18"/>
      <c r="Q109" s="19" t="str">
        <f t="shared" si="17"/>
        <v/>
      </c>
      <c r="R109" s="20" t="str">
        <f>IFERROR(INDEX(PARAMETROS!$B$53:$B$79,MATCH(Q109,PARAMETROS!$A$53:$A$79,0)),"")</f>
        <v/>
      </c>
      <c r="S109" s="339"/>
      <c r="T109" s="21"/>
      <c r="U109" s="11" t="str">
        <f>IFERROR(IF(T109="","",IF(T109="COP","N/A",IF(OR(T109="USD",T109="US"),1,IF(T109="EUR",VLOOKUP(P109,'SH EURO'!$A$6:$B$6338,2,FALSE),"INGRESAR TASA")))),"")</f>
        <v/>
      </c>
      <c r="V109" s="596" t="str">
        <f t="shared" si="13"/>
        <v/>
      </c>
      <c r="W109" s="22" t="str">
        <f>IFERROR(IF(T109="","",IF(T109="COP",1,IF(U109&lt;&gt;"N/A",VLOOKUP(P109,'SH TRM'!$A$9:$B$8912,2,FALSE),"REVISAR"))),"")</f>
        <v/>
      </c>
      <c r="X109" s="600" t="str">
        <f t="shared" si="14"/>
        <v/>
      </c>
      <c r="Y109" s="11" t="str">
        <f t="shared" si="15"/>
        <v/>
      </c>
      <c r="Z109" s="11" t="str">
        <f t="shared" si="10"/>
        <v/>
      </c>
      <c r="AA109" s="879"/>
      <c r="AB109" s="879"/>
      <c r="AC109" s="446" t="str">
        <f t="shared" si="11"/>
        <v/>
      </c>
      <c r="AD109" s="450"/>
      <c r="AE109" s="873"/>
      <c r="AF109" s="873"/>
      <c r="AG109" s="873"/>
      <c r="AH109" s="873"/>
      <c r="AI109" s="873"/>
      <c r="AJ109" s="873"/>
      <c r="AK109" s="873"/>
      <c r="AL109" s="873"/>
      <c r="AM109" s="873"/>
      <c r="AN109" s="406" t="str">
        <f t="shared" si="16"/>
        <v/>
      </c>
      <c r="AO109" s="866"/>
      <c r="AP109" s="304"/>
      <c r="AQ109" s="307"/>
      <c r="AW109" s="287"/>
    </row>
    <row r="110" spans="1:49" s="279" customFormat="1" ht="30" customHeight="1" thickBot="1" x14ac:dyDescent="0.3">
      <c r="A110" s="877"/>
      <c r="B110" s="48"/>
      <c r="C110" s="157"/>
      <c r="D110" s="64" t="str">
        <f>IFERROR(INDEX(DESEMPATE!$D$3:$D$124,MATCH('EXP GEN.'!B110,DESEMPATE!$C$3:$C$124,0)),"")</f>
        <v/>
      </c>
      <c r="E110" s="398" t="str">
        <f>IFERROR(IF(D110="","",IF(VLOOKUP(D110,DESEMPATE!D$3:$E$124,2,FALSE)=1,"N/A",IF(VLOOKUP(D110,DESEMPATE!D$3:$E$124,2,FALSE)&gt;=0.51,"SI","NO"))),"")</f>
        <v/>
      </c>
      <c r="F110" s="382"/>
      <c r="G110" s="159"/>
      <c r="H110" s="298"/>
      <c r="I110" s="159"/>
      <c r="J110" s="49"/>
      <c r="K110" s="159"/>
      <c r="L110" s="407"/>
      <c r="M110" s="407" t="s">
        <v>120</v>
      </c>
      <c r="N110" s="733"/>
      <c r="O110" s="494"/>
      <c r="P110" s="494"/>
      <c r="Q110" s="53" t="str">
        <f t="shared" si="17"/>
        <v/>
      </c>
      <c r="R110" s="54" t="str">
        <f>IFERROR(INDEX(PARAMETROS!$B$53:$B$79,MATCH(Q110,PARAMETROS!$A$53:$A$79,0)),"")</f>
        <v/>
      </c>
      <c r="S110" s="495"/>
      <c r="T110" s="55"/>
      <c r="U110" s="57" t="str">
        <f>IFERROR(IF(T110="","",IF(T110="COP","N/A",IF(OR(T110="USD",T110="US"),1,IF(T110="EUR",VLOOKUP(P110,'SH EURO'!$A$6:$B$6338,2,FALSE),"INGRESAR TASA")))),"")</f>
        <v/>
      </c>
      <c r="V110" s="597" t="str">
        <f t="shared" si="13"/>
        <v/>
      </c>
      <c r="W110" s="56" t="str">
        <f>IFERROR(IF(T110="","",IF(T110="COP",1,IF(U110&lt;&gt;"N/A",VLOOKUP(P110,'SH TRM'!$A$9:$B$8912,2,FALSE),"REVISAR"))),"")</f>
        <v/>
      </c>
      <c r="X110" s="601" t="str">
        <f t="shared" si="14"/>
        <v/>
      </c>
      <c r="Y110" s="57" t="str">
        <f t="shared" si="15"/>
        <v/>
      </c>
      <c r="Z110" s="57" t="str">
        <f t="shared" si="10"/>
        <v/>
      </c>
      <c r="AA110" s="880"/>
      <c r="AB110" s="880"/>
      <c r="AC110" s="455" t="str">
        <f t="shared" si="11"/>
        <v/>
      </c>
      <c r="AD110" s="449"/>
      <c r="AE110" s="874"/>
      <c r="AF110" s="874"/>
      <c r="AG110" s="874"/>
      <c r="AH110" s="874"/>
      <c r="AI110" s="874"/>
      <c r="AJ110" s="874"/>
      <c r="AK110" s="874"/>
      <c r="AL110" s="874"/>
      <c r="AM110" s="874"/>
      <c r="AN110" s="407" t="str">
        <f t="shared" si="16"/>
        <v/>
      </c>
      <c r="AO110" s="867"/>
      <c r="AP110" s="303"/>
      <c r="AQ110" s="307"/>
      <c r="AW110" s="287"/>
    </row>
    <row r="111" spans="1:49" s="279" customFormat="1" ht="30" customHeight="1" x14ac:dyDescent="0.25">
      <c r="A111" s="875" t="s">
        <v>181</v>
      </c>
      <c r="B111" s="35" t="s">
        <v>273</v>
      </c>
      <c r="C111" s="155">
        <v>184</v>
      </c>
      <c r="D111" s="36" t="str">
        <f>IFERROR(INDEX(DESEMPATE!$D$3:$D$124,MATCH('EXP GEN.'!B111,DESEMPATE!$C$3:$C$124,0)),"")</f>
        <v>3B PROYECTOS S.A.S.</v>
      </c>
      <c r="E111" s="400" t="str">
        <f>IFERROR(IF(D111="","",IF(VLOOKUP(D111,DESEMPATE!D$3:$E$124,2,FALSE)=1,"N/A",IF(VLOOKUP(D111,DESEMPATE!D$3:$E$124,2,FALSE)&gt;=0.51,"SI","NO"))),"")</f>
        <v>N/A</v>
      </c>
      <c r="F111" s="380" t="s">
        <v>8</v>
      </c>
      <c r="G111" s="47" t="s">
        <v>600</v>
      </c>
      <c r="H111" s="290" t="s">
        <v>432</v>
      </c>
      <c r="I111" s="47" t="s">
        <v>817</v>
      </c>
      <c r="J111" s="37" t="s">
        <v>818</v>
      </c>
      <c r="K111" s="47" t="s">
        <v>8</v>
      </c>
      <c r="L111" s="405" t="s">
        <v>8</v>
      </c>
      <c r="M111" s="405" t="s">
        <v>8</v>
      </c>
      <c r="N111" s="731">
        <v>0.83499999999999996</v>
      </c>
      <c r="O111" s="491">
        <v>38337</v>
      </c>
      <c r="P111" s="491">
        <v>41440</v>
      </c>
      <c r="Q111" s="61">
        <f t="shared" si="17"/>
        <v>2013</v>
      </c>
      <c r="R111" s="32">
        <f>IFERROR(INDEX(PARAMETROS!$B$53:$B$79,MATCH(Q111,PARAMETROS!$A$53:$A$79,0)),"")</f>
        <v>589500</v>
      </c>
      <c r="S111" s="492">
        <v>9291727799.7000008</v>
      </c>
      <c r="T111" s="33" t="s">
        <v>23</v>
      </c>
      <c r="U111" s="493" t="str">
        <f>IFERROR(IF(T111="","",IF(T111="COP","N/A",IF(OR(T111="USD",T111="US"),1,IF(T111="EUR",VLOOKUP(P111,'SH EURO'!$A$6:$B$6338,2,FALSE),"INGRESAR TASA")))),"")</f>
        <v>N/A</v>
      </c>
      <c r="V111" s="598" t="str">
        <f t="shared" si="13"/>
        <v>N/A</v>
      </c>
      <c r="W111" s="34">
        <f>IFERROR(IF(T111="","",IF(T111="COP",1,IF(U111&lt;&gt;"N/A",VLOOKUP(P111,'SH TRM'!$A$9:$B$8912,2,FALSE),"REVISAR"))),"")</f>
        <v>1</v>
      </c>
      <c r="X111" s="602">
        <f t="shared" si="14"/>
        <v>9291727799.7000008</v>
      </c>
      <c r="Y111" s="493">
        <f t="shared" si="15"/>
        <v>15762.048854452927</v>
      </c>
      <c r="Z111" s="493">
        <f t="shared" si="10"/>
        <v>13161.310793468194</v>
      </c>
      <c r="AA111" s="878" t="str">
        <f>IFERROR(IF(COUNTIF(Z111:Z116,"")=6,"",IF(SUM(Z111:Z116)&gt;=CM008M1,"CUMPLE","NO CUMPLE")),"")</f>
        <v>CUMPLE</v>
      </c>
      <c r="AB111" s="878" t="str">
        <f>IFERROR(IF(COUNTIF(Z111:Z116,"")=6,"",IF(COUNTIF(E111:E116,"N/A")&gt;0,IF(SUMIF(E111:E116,"N/A",Z111:Z116)&gt;=CM008LM1,"CUMPLE","NO CUMPLE"),IF(SUMIF(E111:E116,"SI",Z111:Z116)&gt;=CM008LM1,"CUMPLE","NO CUMPLE"))),"")</f>
        <v>CUMPLE</v>
      </c>
      <c r="AC111" s="490" t="str">
        <f t="shared" si="11"/>
        <v>CUMPLE</v>
      </c>
      <c r="AD111" s="451">
        <v>29</v>
      </c>
      <c r="AE111" s="882" t="s">
        <v>8</v>
      </c>
      <c r="AF111" s="882"/>
      <c r="AG111" s="882"/>
      <c r="AH111" s="882" t="s">
        <v>8</v>
      </c>
      <c r="AI111" s="882"/>
      <c r="AJ111" s="882"/>
      <c r="AK111" s="873" t="s">
        <v>8</v>
      </c>
      <c r="AL111" s="873"/>
      <c r="AM111" s="873"/>
      <c r="AN111" s="405" t="str">
        <f t="shared" si="16"/>
        <v>SI</v>
      </c>
      <c r="AO111" s="865" t="s">
        <v>333</v>
      </c>
      <c r="AP111" s="334"/>
      <c r="AQ111" s="307"/>
      <c r="AW111" s="287"/>
    </row>
    <row r="112" spans="1:49" s="279" customFormat="1" ht="30" customHeight="1" x14ac:dyDescent="0.25">
      <c r="A112" s="876"/>
      <c r="B112" s="12" t="s">
        <v>273</v>
      </c>
      <c r="C112" s="156">
        <v>192</v>
      </c>
      <c r="D112" s="13" t="str">
        <f>IFERROR(INDEX(DESEMPATE!$D$3:$D$124,MATCH('EXP GEN.'!B112,DESEMPATE!$C$3:$C$124,0)),"")</f>
        <v>3B PROYECTOS S.A.S.</v>
      </c>
      <c r="E112" s="306" t="str">
        <f>IFERROR(IF(D112="","",IF(VLOOKUP(D112,DESEMPATE!D$3:$E$124,2,FALSE)=1,"N/A",IF(VLOOKUP(D112,DESEMPATE!D$3:$E$124,2,FALSE)&gt;=0.51,"SI","NO"))),"")</f>
        <v>N/A</v>
      </c>
      <c r="F112" s="381" t="s">
        <v>8</v>
      </c>
      <c r="G112" s="23" t="s">
        <v>819</v>
      </c>
      <c r="H112" s="291" t="s">
        <v>432</v>
      </c>
      <c r="I112" s="23" t="s">
        <v>820</v>
      </c>
      <c r="J112" s="14" t="s">
        <v>821</v>
      </c>
      <c r="K112" s="23" t="s">
        <v>8</v>
      </c>
      <c r="L112" s="406" t="s">
        <v>8</v>
      </c>
      <c r="M112" s="406" t="s">
        <v>8</v>
      </c>
      <c r="N112" s="716">
        <v>0.5</v>
      </c>
      <c r="O112" s="18">
        <v>39694</v>
      </c>
      <c r="P112" s="18">
        <v>40283</v>
      </c>
      <c r="Q112" s="19">
        <f t="shared" si="17"/>
        <v>2010</v>
      </c>
      <c r="R112" s="20">
        <f>IFERROR(INDEX(PARAMETROS!$B$53:$B$79,MATCH(Q112,PARAMETROS!$A$53:$A$79,0)),"")</f>
        <v>515000</v>
      </c>
      <c r="S112" s="339">
        <v>3136622318</v>
      </c>
      <c r="T112" s="21" t="s">
        <v>23</v>
      </c>
      <c r="U112" s="11" t="str">
        <f>IFERROR(IF(T112="","",IF(T112="COP","N/A",IF(OR(T112="USD",T112="US"),1,IF(T112="EUR",VLOOKUP(P112,'SH EURO'!$A$6:$B$6338,2,FALSE),"INGRESAR TASA")))),"")</f>
        <v>N/A</v>
      </c>
      <c r="V112" s="596" t="str">
        <f t="shared" si="13"/>
        <v>N/A</v>
      </c>
      <c r="W112" s="22">
        <f>IFERROR(IF(T112="","",IF(T112="COP",1,IF(U112&lt;&gt;"N/A",VLOOKUP(P112,'SH TRM'!$A$9:$B$8912,2,FALSE),"REVISAR"))),"")</f>
        <v>1</v>
      </c>
      <c r="X112" s="600">
        <f t="shared" si="14"/>
        <v>3136622318</v>
      </c>
      <c r="Y112" s="11">
        <f t="shared" si="15"/>
        <v>6090.5287728155336</v>
      </c>
      <c r="Z112" s="11">
        <f t="shared" si="10"/>
        <v>3045.2643864077668</v>
      </c>
      <c r="AA112" s="879"/>
      <c r="AB112" s="879"/>
      <c r="AC112" s="446" t="str">
        <f t="shared" si="11"/>
        <v>CUMPLE</v>
      </c>
      <c r="AD112" s="452">
        <v>2</v>
      </c>
      <c r="AE112" s="882" t="s">
        <v>8</v>
      </c>
      <c r="AF112" s="882"/>
      <c r="AG112" s="882"/>
      <c r="AH112" s="882" t="s">
        <v>8</v>
      </c>
      <c r="AI112" s="882"/>
      <c r="AJ112" s="882"/>
      <c r="AK112" s="873" t="s">
        <v>8</v>
      </c>
      <c r="AL112" s="873"/>
      <c r="AM112" s="873"/>
      <c r="AN112" s="406" t="str">
        <f t="shared" si="16"/>
        <v>SI</v>
      </c>
      <c r="AO112" s="866"/>
      <c r="AP112" s="333"/>
      <c r="AQ112" s="307"/>
      <c r="AW112" s="287"/>
    </row>
    <row r="113" spans="1:49" s="279" customFormat="1" ht="30" customHeight="1" x14ac:dyDescent="0.25">
      <c r="A113" s="876"/>
      <c r="B113" s="12" t="s">
        <v>273</v>
      </c>
      <c r="C113" s="156">
        <v>198</v>
      </c>
      <c r="D113" s="13" t="str">
        <f>IFERROR(INDEX(DESEMPATE!$D$3:$D$124,MATCH('EXP GEN.'!B113,DESEMPATE!$C$3:$C$124,0)),"")</f>
        <v>3B PROYECTOS S.A.S.</v>
      </c>
      <c r="E113" s="306" t="str">
        <f>IFERROR(IF(D113="","",IF(VLOOKUP(D113,DESEMPATE!D$3:$E$124,2,FALSE)=1,"N/A",IF(VLOOKUP(D113,DESEMPATE!D$3:$E$124,2,FALSE)&gt;=0.51,"SI","NO"))),"")</f>
        <v>N/A</v>
      </c>
      <c r="F113" s="381" t="s">
        <v>8</v>
      </c>
      <c r="G113" s="23" t="s">
        <v>442</v>
      </c>
      <c r="H113" s="291" t="s">
        <v>432</v>
      </c>
      <c r="I113" s="23" t="s">
        <v>822</v>
      </c>
      <c r="J113" s="14" t="s">
        <v>823</v>
      </c>
      <c r="K113" s="23" t="s">
        <v>8</v>
      </c>
      <c r="L113" s="406" t="s">
        <v>8</v>
      </c>
      <c r="M113" s="406" t="s">
        <v>8</v>
      </c>
      <c r="N113" s="716">
        <v>1</v>
      </c>
      <c r="O113" s="18">
        <v>39148</v>
      </c>
      <c r="P113" s="18">
        <v>40072</v>
      </c>
      <c r="Q113" s="19">
        <f t="shared" si="17"/>
        <v>2009</v>
      </c>
      <c r="R113" s="20">
        <f>IFERROR(INDEX(PARAMETROS!$B$53:$B$79,MATCH(Q113,PARAMETROS!$A$53:$A$79,0)),"")</f>
        <v>496900</v>
      </c>
      <c r="S113" s="339">
        <v>2592326368</v>
      </c>
      <c r="T113" s="21" t="s">
        <v>23</v>
      </c>
      <c r="U113" s="11" t="str">
        <f>IFERROR(IF(T113="","",IF(T113="COP","N/A",IF(OR(T113="USD",T113="US"),1,IF(T113="EUR",VLOOKUP(P113,'SH EURO'!$A$6:$B$6338,2,FALSE),"INGRESAR TASA")))),"")</f>
        <v>N/A</v>
      </c>
      <c r="V113" s="596" t="str">
        <f t="shared" si="13"/>
        <v>N/A</v>
      </c>
      <c r="W113" s="22">
        <f>IFERROR(IF(T113="","",IF(T113="COP",1,IF(U113&lt;&gt;"N/A",VLOOKUP(P113,'SH TRM'!$A$9:$B$8912,2,FALSE),"REVISAR"))),"")</f>
        <v>1</v>
      </c>
      <c r="X113" s="600">
        <f t="shared" si="14"/>
        <v>2592326368</v>
      </c>
      <c r="Y113" s="11">
        <f t="shared" si="15"/>
        <v>5216.9981243711009</v>
      </c>
      <c r="Z113" s="11">
        <f t="shared" si="10"/>
        <v>5216.9981243711009</v>
      </c>
      <c r="AA113" s="879"/>
      <c r="AB113" s="879"/>
      <c r="AC113" s="446" t="str">
        <f t="shared" si="11"/>
        <v>CUMPLE</v>
      </c>
      <c r="AD113" s="452">
        <v>45</v>
      </c>
      <c r="AE113" s="873" t="s">
        <v>8</v>
      </c>
      <c r="AF113" s="873"/>
      <c r="AG113" s="873"/>
      <c r="AH113" s="873" t="s">
        <v>8</v>
      </c>
      <c r="AI113" s="873"/>
      <c r="AJ113" s="873"/>
      <c r="AK113" s="873" t="s">
        <v>8</v>
      </c>
      <c r="AL113" s="873"/>
      <c r="AM113" s="873"/>
      <c r="AN113" s="406" t="str">
        <f t="shared" si="16"/>
        <v>SI</v>
      </c>
      <c r="AO113" s="866"/>
      <c r="AP113" s="333"/>
      <c r="AQ113" s="307"/>
      <c r="AW113" s="287"/>
    </row>
    <row r="114" spans="1:49" s="279" customFormat="1" ht="30" customHeight="1" x14ac:dyDescent="0.25">
      <c r="A114" s="876"/>
      <c r="B114" s="12" t="s">
        <v>273</v>
      </c>
      <c r="C114" s="156">
        <v>200</v>
      </c>
      <c r="D114" s="13" t="str">
        <f>IFERROR(INDEX(DESEMPATE!$D$3:$D$124,MATCH('EXP GEN.'!B114,DESEMPATE!$C$3:$C$124,0)),"")</f>
        <v>3B PROYECTOS S.A.S.</v>
      </c>
      <c r="E114" s="306" t="str">
        <f>IFERROR(IF(D114="","",IF(VLOOKUP(D114,DESEMPATE!D$3:$E$124,2,FALSE)=1,"N/A",IF(VLOOKUP(D114,DESEMPATE!D$3:$E$124,2,FALSE)&gt;=0.51,"SI","NO"))),"")</f>
        <v>N/A</v>
      </c>
      <c r="F114" s="381" t="s">
        <v>8</v>
      </c>
      <c r="G114" s="23" t="s">
        <v>824</v>
      </c>
      <c r="H114" s="291" t="s">
        <v>432</v>
      </c>
      <c r="I114" s="23" t="s">
        <v>825</v>
      </c>
      <c r="J114" s="14" t="s">
        <v>826</v>
      </c>
      <c r="K114" s="23" t="s">
        <v>8</v>
      </c>
      <c r="L114" s="406" t="s">
        <v>8</v>
      </c>
      <c r="M114" s="406" t="s">
        <v>8</v>
      </c>
      <c r="N114" s="716">
        <v>1</v>
      </c>
      <c r="O114" s="18">
        <v>38929</v>
      </c>
      <c r="P114" s="18">
        <v>39553</v>
      </c>
      <c r="Q114" s="19">
        <f t="shared" si="17"/>
        <v>2008</v>
      </c>
      <c r="R114" s="20">
        <f>IFERROR(INDEX(PARAMETROS!$B$53:$B$79,MATCH(Q114,PARAMETROS!$A$53:$A$79,0)),"")</f>
        <v>461500</v>
      </c>
      <c r="S114" s="339">
        <v>3010928835</v>
      </c>
      <c r="T114" s="21" t="s">
        <v>23</v>
      </c>
      <c r="U114" s="11" t="str">
        <f>IFERROR(IF(T114="","",IF(T114="COP","N/A",IF(OR(T114="USD",T114="US"),1,IF(T114="EUR",VLOOKUP(P114,'SH EURO'!$A$6:$B$6338,2,FALSE),"INGRESAR TASA")))),"")</f>
        <v>N/A</v>
      </c>
      <c r="V114" s="596" t="str">
        <f t="shared" si="13"/>
        <v>N/A</v>
      </c>
      <c r="W114" s="22">
        <f>IFERROR(IF(T114="","",IF(T114="COP",1,IF(U114&lt;&gt;"N/A",VLOOKUP(P114,'SH TRM'!$A$9:$B$8912,2,FALSE),"REVISAR"))),"")</f>
        <v>1</v>
      </c>
      <c r="X114" s="600">
        <f t="shared" si="14"/>
        <v>3010928835</v>
      </c>
      <c r="Y114" s="11">
        <f t="shared" si="15"/>
        <v>6524.2228277356444</v>
      </c>
      <c r="Z114" s="11">
        <f t="shared" si="10"/>
        <v>6524.2228277356444</v>
      </c>
      <c r="AA114" s="879"/>
      <c r="AB114" s="879"/>
      <c r="AC114" s="446" t="str">
        <f t="shared" si="11"/>
        <v>CUMPLE</v>
      </c>
      <c r="AD114" s="452">
        <v>43</v>
      </c>
      <c r="AE114" s="873" t="s">
        <v>8</v>
      </c>
      <c r="AF114" s="873"/>
      <c r="AG114" s="873"/>
      <c r="AH114" s="873" t="s">
        <v>8</v>
      </c>
      <c r="AI114" s="873"/>
      <c r="AJ114" s="873"/>
      <c r="AK114" s="873" t="s">
        <v>8</v>
      </c>
      <c r="AL114" s="873"/>
      <c r="AM114" s="873"/>
      <c r="AN114" s="406" t="str">
        <f t="shared" si="16"/>
        <v>SI</v>
      </c>
      <c r="AO114" s="866"/>
      <c r="AP114" s="304"/>
      <c r="AQ114" s="307"/>
      <c r="AW114" s="287"/>
    </row>
    <row r="115" spans="1:49" s="279" customFormat="1" ht="30" customHeight="1" x14ac:dyDescent="0.25">
      <c r="A115" s="876"/>
      <c r="B115" s="12"/>
      <c r="C115" s="156"/>
      <c r="D115" s="13" t="str">
        <f>IFERROR(INDEX(DESEMPATE!$D$3:$D$124,MATCH('EXP GEN.'!B115,DESEMPATE!$C$3:$C$124,0)),"")</f>
        <v/>
      </c>
      <c r="E115" s="306" t="str">
        <f>IFERROR(IF(D115="","",IF(VLOOKUP(D115,DESEMPATE!D$3:$E$124,2,FALSE)=1,"N/A",IF(VLOOKUP(D115,DESEMPATE!D$3:$E$124,2,FALSE)&gt;=0.51,"SI","NO"))),"")</f>
        <v/>
      </c>
      <c r="F115" s="381"/>
      <c r="G115" s="23"/>
      <c r="H115" s="291"/>
      <c r="I115" s="23"/>
      <c r="J115" s="14"/>
      <c r="K115" s="23"/>
      <c r="L115" s="406"/>
      <c r="M115" s="406" t="s">
        <v>120</v>
      </c>
      <c r="N115" s="716"/>
      <c r="O115" s="18"/>
      <c r="P115" s="18"/>
      <c r="Q115" s="19" t="str">
        <f t="shared" si="17"/>
        <v/>
      </c>
      <c r="R115" s="20" t="str">
        <f>IFERROR(INDEX(PARAMETROS!$B$53:$B$79,MATCH(Q115,PARAMETROS!$A$53:$A$79,0)),"")</f>
        <v/>
      </c>
      <c r="S115" s="339"/>
      <c r="T115" s="21"/>
      <c r="U115" s="11" t="str">
        <f>IFERROR(IF(T115="","",IF(T115="COP","N/A",IF(OR(T115="USD",T115="US"),1,IF(T115="EUR",VLOOKUP(P115,'SH EURO'!$A$6:$B$6338,2,FALSE),"INGRESAR TASA")))),"")</f>
        <v/>
      </c>
      <c r="V115" s="596" t="str">
        <f t="shared" si="13"/>
        <v/>
      </c>
      <c r="W115" s="22" t="str">
        <f>IFERROR(IF(T115="","",IF(T115="COP",1,IF(U115&lt;&gt;"N/A",VLOOKUP(P115,'SH TRM'!$A$9:$B$8912,2,FALSE),"REVISAR"))),"")</f>
        <v/>
      </c>
      <c r="X115" s="600" t="str">
        <f t="shared" si="14"/>
        <v/>
      </c>
      <c r="Y115" s="11" t="str">
        <f t="shared" si="15"/>
        <v/>
      </c>
      <c r="Z115" s="11" t="str">
        <f t="shared" si="10"/>
        <v/>
      </c>
      <c r="AA115" s="879"/>
      <c r="AB115" s="879"/>
      <c r="AC115" s="446" t="str">
        <f t="shared" si="11"/>
        <v/>
      </c>
      <c r="AD115" s="450"/>
      <c r="AE115" s="873"/>
      <c r="AF115" s="873"/>
      <c r="AG115" s="873"/>
      <c r="AH115" s="873"/>
      <c r="AI115" s="873"/>
      <c r="AJ115" s="873"/>
      <c r="AK115" s="873"/>
      <c r="AL115" s="873"/>
      <c r="AM115" s="873"/>
      <c r="AN115" s="406" t="str">
        <f t="shared" si="16"/>
        <v/>
      </c>
      <c r="AO115" s="866"/>
      <c r="AP115" s="304"/>
      <c r="AQ115" s="307"/>
      <c r="AW115" s="287"/>
    </row>
    <row r="116" spans="1:49" s="279" customFormat="1" ht="30" customHeight="1" thickBot="1" x14ac:dyDescent="0.3">
      <c r="A116" s="877"/>
      <c r="B116" s="48"/>
      <c r="C116" s="157"/>
      <c r="D116" s="64" t="str">
        <f>IFERROR(INDEX(DESEMPATE!$D$3:$D$124,MATCH('EXP GEN.'!B116,DESEMPATE!$C$3:$C$124,0)),"")</f>
        <v/>
      </c>
      <c r="E116" s="398" t="str">
        <f>IFERROR(IF(D116="","",IF(VLOOKUP(D116,DESEMPATE!D$3:$E$124,2,FALSE)=1,"N/A",IF(VLOOKUP(D116,DESEMPATE!D$3:$E$124,2,FALSE)&gt;=0.51,"SI","NO"))),"")</f>
        <v/>
      </c>
      <c r="F116" s="382"/>
      <c r="G116" s="159"/>
      <c r="H116" s="298"/>
      <c r="I116" s="159"/>
      <c r="J116" s="49"/>
      <c r="K116" s="159"/>
      <c r="L116" s="407"/>
      <c r="M116" s="407" t="s">
        <v>120</v>
      </c>
      <c r="N116" s="733"/>
      <c r="O116" s="494"/>
      <c r="P116" s="494"/>
      <c r="Q116" s="53" t="str">
        <f t="shared" si="17"/>
        <v/>
      </c>
      <c r="R116" s="54" t="str">
        <f>IFERROR(INDEX(PARAMETROS!$B$53:$B$79,MATCH(Q116,PARAMETROS!$A$53:$A$79,0)),"")</f>
        <v/>
      </c>
      <c r="S116" s="495"/>
      <c r="T116" s="55"/>
      <c r="U116" s="57" t="str">
        <f>IFERROR(IF(T116="","",IF(T116="COP","N/A",IF(OR(T116="USD",T116="US"),1,IF(T116="EUR",VLOOKUP(P116,'SH EURO'!$A$6:$B$6338,2,FALSE),"INGRESAR TASA")))),"")</f>
        <v/>
      </c>
      <c r="V116" s="597" t="str">
        <f t="shared" si="13"/>
        <v/>
      </c>
      <c r="W116" s="56" t="str">
        <f>IFERROR(IF(T116="","",IF(T116="COP",1,IF(U116&lt;&gt;"N/A",VLOOKUP(P116,'SH TRM'!$A$9:$B$8912,2,FALSE),"REVISAR"))),"")</f>
        <v/>
      </c>
      <c r="X116" s="601" t="str">
        <f t="shared" si="14"/>
        <v/>
      </c>
      <c r="Y116" s="57" t="str">
        <f t="shared" si="15"/>
        <v/>
      </c>
      <c r="Z116" s="57" t="str">
        <f t="shared" si="10"/>
        <v/>
      </c>
      <c r="AA116" s="880"/>
      <c r="AB116" s="880"/>
      <c r="AC116" s="455" t="str">
        <f t="shared" si="11"/>
        <v/>
      </c>
      <c r="AD116" s="449"/>
      <c r="AE116" s="874"/>
      <c r="AF116" s="874"/>
      <c r="AG116" s="874"/>
      <c r="AH116" s="874"/>
      <c r="AI116" s="874"/>
      <c r="AJ116" s="874"/>
      <c r="AK116" s="874"/>
      <c r="AL116" s="874"/>
      <c r="AM116" s="874"/>
      <c r="AN116" s="407" t="str">
        <f t="shared" si="16"/>
        <v/>
      </c>
      <c r="AO116" s="867"/>
      <c r="AP116" s="303"/>
      <c r="AQ116" s="307"/>
      <c r="AW116" s="287"/>
    </row>
    <row r="117" spans="1:49" s="279" customFormat="1" ht="30" customHeight="1" x14ac:dyDescent="0.25">
      <c r="A117" s="875" t="s">
        <v>182</v>
      </c>
      <c r="B117" s="35" t="s">
        <v>306</v>
      </c>
      <c r="C117" s="155">
        <v>75</v>
      </c>
      <c r="D117" s="36" t="str">
        <f>IFERROR(INDEX(DESEMPATE!$D$3:$D$124,MATCH('EXP GEN.'!B117,DESEMPATE!$C$3:$C$124,0)),"")</f>
        <v>LUIS FERNANDO VILLALBA PAYARES</v>
      </c>
      <c r="E117" s="400" t="str">
        <f>IFERROR(IF(D117="","",IF(VLOOKUP(D117,DESEMPATE!D$3:$E$124,2,FALSE)=1,"N/A",IF(VLOOKUP(D117,DESEMPATE!D$3:$E$124,2,FALSE)&gt;=0.51,"SI","NO"))),"")</f>
        <v>SI</v>
      </c>
      <c r="F117" s="380" t="s">
        <v>8</v>
      </c>
      <c r="G117" s="47" t="s">
        <v>429</v>
      </c>
      <c r="H117" s="290" t="s">
        <v>432</v>
      </c>
      <c r="I117" s="47" t="s">
        <v>827</v>
      </c>
      <c r="J117" s="37" t="s">
        <v>828</v>
      </c>
      <c r="K117" s="47" t="s">
        <v>8</v>
      </c>
      <c r="L117" s="405" t="s">
        <v>8</v>
      </c>
      <c r="M117" s="405" t="s">
        <v>8</v>
      </c>
      <c r="N117" s="731">
        <v>0.75</v>
      </c>
      <c r="O117" s="491">
        <v>39455</v>
      </c>
      <c r="P117" s="491">
        <v>39930</v>
      </c>
      <c r="Q117" s="61">
        <f t="shared" si="17"/>
        <v>2009</v>
      </c>
      <c r="R117" s="32">
        <f>IFERROR(INDEX(PARAMETROS!$B$53:$B$79,MATCH(Q117,PARAMETROS!$A$53:$A$79,0)),"")</f>
        <v>496900</v>
      </c>
      <c r="S117" s="492">
        <v>307582178</v>
      </c>
      <c r="T117" s="33" t="s">
        <v>23</v>
      </c>
      <c r="U117" s="493" t="str">
        <f>IFERROR(IF(T117="","",IF(T117="COP","N/A",IF(OR(T117="USD",T117="US"),1,IF(T117="EUR",VLOOKUP(P117,'SH EURO'!$A$6:$B$6338,2,FALSE),"INGRESAR TASA")))),"")</f>
        <v>N/A</v>
      </c>
      <c r="V117" s="598" t="str">
        <f t="shared" si="13"/>
        <v>N/A</v>
      </c>
      <c r="W117" s="34">
        <f>IFERROR(IF(T117="","",IF(T117="COP",1,IF(U117&lt;&gt;"N/A",VLOOKUP(P117,'SH TRM'!$A$9:$B$8912,2,FALSE),"REVISAR"))),"")</f>
        <v>1</v>
      </c>
      <c r="X117" s="602">
        <f t="shared" si="14"/>
        <v>307582178</v>
      </c>
      <c r="Y117" s="493">
        <f t="shared" si="15"/>
        <v>619.00216945059367</v>
      </c>
      <c r="Z117" s="493">
        <f t="shared" si="10"/>
        <v>464.25162708794528</v>
      </c>
      <c r="AA117" s="878" t="str">
        <f>IFERROR(IF(COUNTIF(Z117:Z122,"")=6,"",IF(SUM(Z117:Z122)&gt;=CM008M1,"CUMPLE","NO CUMPLE")),"")</f>
        <v>CUMPLE</v>
      </c>
      <c r="AB117" s="878" t="str">
        <f>IFERROR(IF(COUNTIF(Z117:Z122,"")=6,"",IF(COUNTIF(E117:E122,"N/A")&gt;0,IF(SUMIF(E117:E122,"N/A",Z117:Z122)&gt;=CM008LM1,"CUMPLE","NO CUMPLE"),IF(SUMIF(E117:E122,"SI",Z117:Z122)&gt;=CM008LM1,"CUMPLE","NO CUMPLE"))),"")</f>
        <v>CUMPLE</v>
      </c>
      <c r="AC117" s="490" t="str">
        <f t="shared" si="11"/>
        <v>CUMPLE</v>
      </c>
      <c r="AD117" s="451">
        <v>25</v>
      </c>
      <c r="AE117" s="881" t="s">
        <v>9</v>
      </c>
      <c r="AF117" s="881"/>
      <c r="AG117" s="881"/>
      <c r="AH117" s="881" t="s">
        <v>8</v>
      </c>
      <c r="AI117" s="881"/>
      <c r="AJ117" s="881"/>
      <c r="AK117" s="881" t="s">
        <v>9</v>
      </c>
      <c r="AL117" s="881"/>
      <c r="AM117" s="881"/>
      <c r="AN117" s="405" t="str">
        <f t="shared" si="16"/>
        <v>SI</v>
      </c>
      <c r="AO117" s="865" t="s">
        <v>334</v>
      </c>
      <c r="AP117" s="462"/>
      <c r="AQ117" s="307"/>
      <c r="AW117" s="287"/>
    </row>
    <row r="118" spans="1:49" s="279" customFormat="1" ht="30" customHeight="1" x14ac:dyDescent="0.25">
      <c r="A118" s="876"/>
      <c r="B118" s="12" t="s">
        <v>306</v>
      </c>
      <c r="C118" s="156">
        <v>76</v>
      </c>
      <c r="D118" s="13" t="str">
        <f>IFERROR(INDEX(DESEMPATE!$D$3:$D$124,MATCH('EXP GEN.'!B118,DESEMPATE!$C$3:$C$124,0)),"")</f>
        <v>LUIS FERNANDO VILLALBA PAYARES</v>
      </c>
      <c r="E118" s="306" t="str">
        <f>IFERROR(IF(D118="","",IF(VLOOKUP(D118,DESEMPATE!D$3:$E$124,2,FALSE)=1,"N/A",IF(VLOOKUP(D118,DESEMPATE!D$3:$E$124,2,FALSE)&gt;=0.51,"SI","NO"))),"")</f>
        <v>SI</v>
      </c>
      <c r="F118" s="381" t="s">
        <v>8</v>
      </c>
      <c r="G118" s="23" t="s">
        <v>484</v>
      </c>
      <c r="H118" s="291" t="s">
        <v>432</v>
      </c>
      <c r="I118" s="23" t="s">
        <v>829</v>
      </c>
      <c r="J118" s="14" t="s">
        <v>830</v>
      </c>
      <c r="K118" s="23" t="s">
        <v>8</v>
      </c>
      <c r="L118" s="406" t="s">
        <v>8</v>
      </c>
      <c r="M118" s="406" t="s">
        <v>8</v>
      </c>
      <c r="N118" s="716">
        <v>1</v>
      </c>
      <c r="O118" s="18">
        <v>40539</v>
      </c>
      <c r="P118" s="18">
        <v>40868</v>
      </c>
      <c r="Q118" s="19">
        <f t="shared" si="17"/>
        <v>2011</v>
      </c>
      <c r="R118" s="20">
        <f>IFERROR(INDEX(PARAMETROS!$B$53:$B$79,MATCH(Q118,PARAMETROS!$A$53:$A$79,0)),"")</f>
        <v>535600</v>
      </c>
      <c r="S118" s="339">
        <v>187907938</v>
      </c>
      <c r="T118" s="21" t="s">
        <v>23</v>
      </c>
      <c r="U118" s="11" t="str">
        <f>IFERROR(IF(T118="","",IF(T118="COP","N/A",IF(OR(T118="USD",T118="US"),1,IF(T118="EUR",VLOOKUP(P118,'SH EURO'!$A$6:$B$6338,2,FALSE),"INGRESAR TASA")))),"")</f>
        <v>N/A</v>
      </c>
      <c r="V118" s="596" t="str">
        <f t="shared" si="13"/>
        <v>N/A</v>
      </c>
      <c r="W118" s="22">
        <f>IFERROR(IF(T118="","",IF(T118="COP",1,IF(U118&lt;&gt;"N/A",VLOOKUP(P118,'SH TRM'!$A$9:$B$8912,2,FALSE),"REVISAR"))),"")</f>
        <v>1</v>
      </c>
      <c r="X118" s="600">
        <f t="shared" si="14"/>
        <v>187907938</v>
      </c>
      <c r="Y118" s="11">
        <f t="shared" si="15"/>
        <v>350.83632935026139</v>
      </c>
      <c r="Z118" s="11">
        <f t="shared" si="10"/>
        <v>350.83632935026139</v>
      </c>
      <c r="AA118" s="879"/>
      <c r="AB118" s="879"/>
      <c r="AC118" s="446" t="str">
        <f t="shared" si="11"/>
        <v>CUMPLE</v>
      </c>
      <c r="AD118" s="452">
        <v>24</v>
      </c>
      <c r="AE118" s="873" t="s">
        <v>9</v>
      </c>
      <c r="AF118" s="873"/>
      <c r="AG118" s="873"/>
      <c r="AH118" s="873" t="s">
        <v>8</v>
      </c>
      <c r="AI118" s="873"/>
      <c r="AJ118" s="873"/>
      <c r="AK118" s="873" t="s">
        <v>9</v>
      </c>
      <c r="AL118" s="873"/>
      <c r="AM118" s="873"/>
      <c r="AN118" s="406" t="str">
        <f t="shared" si="16"/>
        <v>SI</v>
      </c>
      <c r="AO118" s="866"/>
      <c r="AP118" s="304"/>
      <c r="AQ118" s="307"/>
      <c r="AW118" s="287"/>
    </row>
    <row r="119" spans="1:49" s="279" customFormat="1" ht="30" customHeight="1" x14ac:dyDescent="0.25">
      <c r="A119" s="876"/>
      <c r="B119" s="12" t="s">
        <v>306</v>
      </c>
      <c r="C119" s="156">
        <v>77</v>
      </c>
      <c r="D119" s="13" t="str">
        <f>IFERROR(INDEX(DESEMPATE!$D$3:$D$124,MATCH('EXP GEN.'!B119,DESEMPATE!$C$3:$C$124,0)),"")</f>
        <v>LUIS FERNANDO VILLALBA PAYARES</v>
      </c>
      <c r="E119" s="306" t="str">
        <f>IFERROR(IF(D119="","",IF(VLOOKUP(D119,DESEMPATE!D$3:$E$124,2,FALSE)=1,"N/A",IF(VLOOKUP(D119,DESEMPATE!D$3:$E$124,2,FALSE)&gt;=0.51,"SI","NO"))),"")</f>
        <v>SI</v>
      </c>
      <c r="F119" s="381" t="s">
        <v>8</v>
      </c>
      <c r="G119" s="23" t="s">
        <v>831</v>
      </c>
      <c r="H119" s="291" t="s">
        <v>432</v>
      </c>
      <c r="I119" s="23" t="s">
        <v>832</v>
      </c>
      <c r="J119" s="14" t="s">
        <v>833</v>
      </c>
      <c r="K119" s="23" t="s">
        <v>8</v>
      </c>
      <c r="L119" s="406" t="s">
        <v>8</v>
      </c>
      <c r="M119" s="406" t="s">
        <v>8</v>
      </c>
      <c r="N119" s="716">
        <v>0.5</v>
      </c>
      <c r="O119" s="18">
        <v>40787</v>
      </c>
      <c r="P119" s="18">
        <v>41015</v>
      </c>
      <c r="Q119" s="19">
        <f t="shared" si="17"/>
        <v>2012</v>
      </c>
      <c r="R119" s="20">
        <f>IFERROR(INDEX(PARAMETROS!$B$53:$B$79,MATCH(Q119,PARAMETROS!$A$53:$A$79,0)),"")</f>
        <v>566700</v>
      </c>
      <c r="S119" s="339">
        <v>268034072</v>
      </c>
      <c r="T119" s="21" t="s">
        <v>23</v>
      </c>
      <c r="U119" s="11" t="str">
        <f>IFERROR(IF(T119="","",IF(T119="COP","N/A",IF(OR(T119="USD",T119="US"),1,IF(T119="EUR",VLOOKUP(P119,'SH EURO'!$A$6:$B$6338,2,FALSE),"INGRESAR TASA")))),"")</f>
        <v>N/A</v>
      </c>
      <c r="V119" s="596" t="str">
        <f t="shared" si="13"/>
        <v>N/A</v>
      </c>
      <c r="W119" s="22">
        <f>IFERROR(IF(T119="","",IF(T119="COP",1,IF(U119&lt;&gt;"N/A",VLOOKUP(P119,'SH TRM'!$A$9:$B$8912,2,FALSE),"REVISAR"))),"")</f>
        <v>1</v>
      </c>
      <c r="X119" s="600">
        <f t="shared" si="14"/>
        <v>268034072</v>
      </c>
      <c r="Y119" s="11">
        <f t="shared" si="15"/>
        <v>472.97348155990824</v>
      </c>
      <c r="Z119" s="11">
        <f t="shared" si="10"/>
        <v>236.48674077995412</v>
      </c>
      <c r="AA119" s="879"/>
      <c r="AB119" s="879"/>
      <c r="AC119" s="446" t="str">
        <f t="shared" si="11"/>
        <v>CUMPLE</v>
      </c>
      <c r="AD119" s="452">
        <v>22</v>
      </c>
      <c r="AE119" s="873" t="s">
        <v>9</v>
      </c>
      <c r="AF119" s="873"/>
      <c r="AG119" s="873"/>
      <c r="AH119" s="873" t="s">
        <v>8</v>
      </c>
      <c r="AI119" s="873"/>
      <c r="AJ119" s="873"/>
      <c r="AK119" s="873" t="s">
        <v>9</v>
      </c>
      <c r="AL119" s="873"/>
      <c r="AM119" s="873"/>
      <c r="AN119" s="406" t="str">
        <f t="shared" si="16"/>
        <v>SI</v>
      </c>
      <c r="AO119" s="866"/>
      <c r="AP119" s="336"/>
      <c r="AQ119" s="307"/>
      <c r="AW119" s="287"/>
    </row>
    <row r="120" spans="1:49" s="279" customFormat="1" ht="30" customHeight="1" x14ac:dyDescent="0.25">
      <c r="A120" s="876"/>
      <c r="B120" s="12" t="s">
        <v>307</v>
      </c>
      <c r="C120" s="156">
        <v>79</v>
      </c>
      <c r="D120" s="13" t="str">
        <f>IFERROR(INDEX(DESEMPATE!$D$3:$D$124,MATCH('EXP GEN.'!B120,DESEMPATE!$C$3:$C$124,0)),"")</f>
        <v>CONSTRUCTORA K.P.B.  S.A.S.</v>
      </c>
      <c r="E120" s="306" t="str">
        <f>IFERROR(IF(D120="","",IF(VLOOKUP(D120,DESEMPATE!D$3:$E$124,2,FALSE)=1,"N/A",IF(VLOOKUP(D120,DESEMPATE!D$3:$E$124,2,FALSE)&gt;=0.51,"SI","NO"))),"")</f>
        <v>NO</v>
      </c>
      <c r="F120" s="381" t="s">
        <v>8</v>
      </c>
      <c r="G120" s="23" t="s">
        <v>834</v>
      </c>
      <c r="H120" s="291" t="s">
        <v>432</v>
      </c>
      <c r="I120" s="23" t="s">
        <v>835</v>
      </c>
      <c r="J120" s="14" t="s">
        <v>836</v>
      </c>
      <c r="K120" s="23" t="s">
        <v>9</v>
      </c>
      <c r="L120" s="406" t="s">
        <v>8</v>
      </c>
      <c r="M120" s="406" t="s">
        <v>8</v>
      </c>
      <c r="N120" s="716">
        <v>0.6</v>
      </c>
      <c r="O120" s="18">
        <v>42124</v>
      </c>
      <c r="P120" s="18">
        <v>42367</v>
      </c>
      <c r="Q120" s="19">
        <f t="shared" si="17"/>
        <v>2015</v>
      </c>
      <c r="R120" s="20">
        <f>IFERROR(INDEX(PARAMETROS!$B$53:$B$79,MATCH(Q120,PARAMETROS!$A$53:$A$79,0)),"")</f>
        <v>644350</v>
      </c>
      <c r="S120" s="339">
        <v>626977440</v>
      </c>
      <c r="T120" s="21" t="s">
        <v>23</v>
      </c>
      <c r="U120" s="11" t="str">
        <f>IFERROR(IF(T120="","",IF(T120="COP","N/A",IF(OR(T120="USD",T120="US"),1,IF(T120="EUR",VLOOKUP(P120,'SH EURO'!$A$6:$B$6338,2,FALSE),"INGRESAR TASA")))),"")</f>
        <v>N/A</v>
      </c>
      <c r="V120" s="596" t="str">
        <f t="shared" si="13"/>
        <v>N/A</v>
      </c>
      <c r="W120" s="22">
        <f>IFERROR(IF(T120="","",IF(T120="COP",1,IF(U120&lt;&gt;"N/A",VLOOKUP(P120,'SH TRM'!$A$9:$B$8912,2,FALSE),"REVISAR"))),"")</f>
        <v>1</v>
      </c>
      <c r="X120" s="600">
        <f t="shared" si="14"/>
        <v>626977440</v>
      </c>
      <c r="Y120" s="11">
        <f t="shared" si="15"/>
        <v>973.03862807480402</v>
      </c>
      <c r="Z120" s="11" t="str">
        <f t="shared" si="10"/>
        <v/>
      </c>
      <c r="AA120" s="879"/>
      <c r="AB120" s="879"/>
      <c r="AC120" s="446" t="str">
        <f t="shared" si="11"/>
        <v/>
      </c>
      <c r="AD120" s="453">
        <v>18</v>
      </c>
      <c r="AE120" s="873" t="s">
        <v>9</v>
      </c>
      <c r="AF120" s="873"/>
      <c r="AG120" s="873"/>
      <c r="AH120" s="873" t="s">
        <v>8</v>
      </c>
      <c r="AI120" s="873"/>
      <c r="AJ120" s="873"/>
      <c r="AK120" s="873" t="s">
        <v>9</v>
      </c>
      <c r="AL120" s="873"/>
      <c r="AM120" s="873"/>
      <c r="AN120" s="406" t="str">
        <f t="shared" si="16"/>
        <v>SI</v>
      </c>
      <c r="AO120" s="866"/>
      <c r="AP120" s="304"/>
      <c r="AQ120" s="307"/>
      <c r="AW120" s="287"/>
    </row>
    <row r="121" spans="1:49" s="279" customFormat="1" ht="12" customHeight="1" x14ac:dyDescent="0.25">
      <c r="A121" s="876"/>
      <c r="B121" s="12"/>
      <c r="C121" s="156"/>
      <c r="D121" s="13" t="str">
        <f>IFERROR(INDEX(DESEMPATE!$D$3:$D$124,MATCH('EXP GEN.'!B121,DESEMPATE!$C$3:$C$124,0)),"")</f>
        <v/>
      </c>
      <c r="E121" s="306" t="str">
        <f>IFERROR(IF(D121="","",IF(VLOOKUP(D121,DESEMPATE!D$3:$E$124,2,FALSE)=1,"N/A",IF(VLOOKUP(D121,DESEMPATE!D$3:$E$124,2,FALSE)&gt;=0.51,"SI","NO"))),"")</f>
        <v/>
      </c>
      <c r="F121" s="381"/>
      <c r="G121" s="23"/>
      <c r="H121" s="291"/>
      <c r="I121" s="23"/>
      <c r="J121" s="14"/>
      <c r="K121" s="23"/>
      <c r="L121" s="406"/>
      <c r="M121" s="406" t="s">
        <v>120</v>
      </c>
      <c r="N121" s="716"/>
      <c r="O121" s="18"/>
      <c r="P121" s="18"/>
      <c r="Q121" s="19" t="str">
        <f t="shared" si="17"/>
        <v/>
      </c>
      <c r="R121" s="20" t="str">
        <f>IFERROR(INDEX(PARAMETROS!$B$53:$B$79,MATCH(Q121,PARAMETROS!$A$53:$A$79,0)),"")</f>
        <v/>
      </c>
      <c r="S121" s="339"/>
      <c r="T121" s="21"/>
      <c r="U121" s="11" t="str">
        <f>IFERROR(IF(T121="","",IF(T121="COP","N/A",IF(OR(T121="USD",T121="US"),1,IF(T121="EUR",VLOOKUP(P121,'SH EURO'!$A$6:$B$6338,2,FALSE),"INGRESAR TASA")))),"")</f>
        <v/>
      </c>
      <c r="V121" s="596" t="str">
        <f t="shared" si="13"/>
        <v/>
      </c>
      <c r="W121" s="22" t="str">
        <f>IFERROR(IF(T121="","",IF(T121="COP",1,IF(U121&lt;&gt;"N/A",VLOOKUP(P121,'SH TRM'!$A$9:$B$8912,2,FALSE),"REVISAR"))),"")</f>
        <v/>
      </c>
      <c r="X121" s="600" t="str">
        <f t="shared" si="14"/>
        <v/>
      </c>
      <c r="Y121" s="11" t="str">
        <f t="shared" si="15"/>
        <v/>
      </c>
      <c r="Z121" s="11" t="str">
        <f t="shared" si="10"/>
        <v/>
      </c>
      <c r="AA121" s="879"/>
      <c r="AB121" s="879"/>
      <c r="AC121" s="446" t="str">
        <f t="shared" si="11"/>
        <v/>
      </c>
      <c r="AD121" s="450"/>
      <c r="AE121" s="873"/>
      <c r="AF121" s="873"/>
      <c r="AG121" s="873"/>
      <c r="AH121" s="873"/>
      <c r="AI121" s="873"/>
      <c r="AJ121" s="873"/>
      <c r="AK121" s="873"/>
      <c r="AL121" s="873"/>
      <c r="AM121" s="873"/>
      <c r="AN121" s="406" t="str">
        <f t="shared" si="16"/>
        <v/>
      </c>
      <c r="AO121" s="866"/>
      <c r="AP121" s="304"/>
      <c r="AQ121" s="307"/>
      <c r="AW121" s="287"/>
    </row>
    <row r="122" spans="1:49" s="279" customFormat="1" ht="9" customHeight="1" thickBot="1" x14ac:dyDescent="0.3">
      <c r="A122" s="877"/>
      <c r="B122" s="48"/>
      <c r="C122" s="157"/>
      <c r="D122" s="64" t="str">
        <f>IFERROR(INDEX(DESEMPATE!$D$3:$D$124,MATCH('EXP GEN.'!B122,DESEMPATE!$C$3:$C$124,0)),"")</f>
        <v/>
      </c>
      <c r="E122" s="398" t="str">
        <f>IFERROR(IF(D122="","",IF(VLOOKUP(D122,DESEMPATE!D$3:$E$124,2,FALSE)=1,"N/A",IF(VLOOKUP(D122,DESEMPATE!D$3:$E$124,2,FALSE)&gt;=0.51,"SI","NO"))),"")</f>
        <v/>
      </c>
      <c r="F122" s="382"/>
      <c r="G122" s="159"/>
      <c r="H122" s="298"/>
      <c r="I122" s="159"/>
      <c r="J122" s="49"/>
      <c r="K122" s="159"/>
      <c r="L122" s="407"/>
      <c r="M122" s="407" t="s">
        <v>120</v>
      </c>
      <c r="N122" s="733"/>
      <c r="O122" s="494"/>
      <c r="P122" s="494"/>
      <c r="Q122" s="53" t="str">
        <f t="shared" si="17"/>
        <v/>
      </c>
      <c r="R122" s="54" t="str">
        <f>IFERROR(INDEX(PARAMETROS!$B$53:$B$79,MATCH(Q122,PARAMETROS!$A$53:$A$79,0)),"")</f>
        <v/>
      </c>
      <c r="S122" s="495"/>
      <c r="T122" s="55"/>
      <c r="U122" s="57" t="str">
        <f>IFERROR(IF(T122="","",IF(T122="COP","N/A",IF(OR(T122="USD",T122="US"),1,IF(T122="EUR",VLOOKUP(P122,'SH EURO'!$A$6:$B$6338,2,FALSE),"INGRESAR TASA")))),"")</f>
        <v/>
      </c>
      <c r="V122" s="597" t="str">
        <f t="shared" si="13"/>
        <v/>
      </c>
      <c r="W122" s="56" t="str">
        <f>IFERROR(IF(T122="","",IF(T122="COP",1,IF(U122&lt;&gt;"N/A",VLOOKUP(P122,'SH TRM'!$A$9:$B$8912,2,FALSE),"REVISAR"))),"")</f>
        <v/>
      </c>
      <c r="X122" s="601" t="str">
        <f t="shared" si="14"/>
        <v/>
      </c>
      <c r="Y122" s="57" t="str">
        <f t="shared" si="15"/>
        <v/>
      </c>
      <c r="Z122" s="57" t="str">
        <f t="shared" si="10"/>
        <v/>
      </c>
      <c r="AA122" s="880"/>
      <c r="AB122" s="880"/>
      <c r="AC122" s="455" t="str">
        <f t="shared" si="11"/>
        <v/>
      </c>
      <c r="AD122" s="449"/>
      <c r="AE122" s="874"/>
      <c r="AF122" s="874"/>
      <c r="AG122" s="874"/>
      <c r="AH122" s="874"/>
      <c r="AI122" s="874"/>
      <c r="AJ122" s="874"/>
      <c r="AK122" s="874"/>
      <c r="AL122" s="874"/>
      <c r="AM122" s="874"/>
      <c r="AN122" s="407" t="str">
        <f t="shared" si="16"/>
        <v/>
      </c>
      <c r="AO122" s="867"/>
      <c r="AP122" s="303"/>
      <c r="AQ122" s="307"/>
      <c r="AW122" s="287"/>
    </row>
    <row r="123" spans="1:49" s="279" customFormat="1" ht="30" customHeight="1" x14ac:dyDescent="0.25">
      <c r="A123" s="875" t="s">
        <v>183</v>
      </c>
      <c r="B123" s="35" t="s">
        <v>274</v>
      </c>
      <c r="C123" s="155"/>
      <c r="D123" s="36" t="str">
        <f>IFERROR(INDEX(DESEMPATE!$D$3:$D$124,MATCH('EXP GEN.'!B123,DESEMPATE!$C$3:$C$124,0)),"")</f>
        <v>GRUPO POSSO S.A.S.</v>
      </c>
      <c r="E123" s="400" t="str">
        <f>IFERROR(IF(D123="","",IF(VLOOKUP(D123,DESEMPATE!D$3:$E$124,2,FALSE)=1,"N/A",IF(VLOOKUP(D123,DESEMPATE!D$3:$E$124,2,FALSE)&gt;=0.51,"SI","NO"))),"")</f>
        <v>SI</v>
      </c>
      <c r="F123" s="380" t="s">
        <v>8</v>
      </c>
      <c r="G123" s="47" t="s">
        <v>837</v>
      </c>
      <c r="H123" s="290" t="s">
        <v>432</v>
      </c>
      <c r="I123" s="47" t="s">
        <v>838</v>
      </c>
      <c r="J123" s="37" t="s">
        <v>839</v>
      </c>
      <c r="K123" s="47" t="s">
        <v>8</v>
      </c>
      <c r="L123" s="405" t="s">
        <v>8</v>
      </c>
      <c r="M123" s="405" t="s">
        <v>8</v>
      </c>
      <c r="N123" s="731">
        <v>0.95</v>
      </c>
      <c r="O123" s="491">
        <v>41815</v>
      </c>
      <c r="P123" s="491">
        <v>42332</v>
      </c>
      <c r="Q123" s="61">
        <f t="shared" si="17"/>
        <v>2015</v>
      </c>
      <c r="R123" s="32">
        <f>IFERROR(INDEX(PARAMETROS!$B$53:$B$79,MATCH(Q123,PARAMETROS!$A$53:$A$79,0)),"")</f>
        <v>644350</v>
      </c>
      <c r="S123" s="492">
        <v>10736226648</v>
      </c>
      <c r="T123" s="33" t="s">
        <v>23</v>
      </c>
      <c r="U123" s="493" t="str">
        <f>IFERROR(IF(T123="","",IF(T123="COP","N/A",IF(OR(T123="USD",T123="US"),1,IF(T123="EUR",VLOOKUP(P123,'SH EURO'!$A$6:$B$6338,2,FALSE),"INGRESAR TASA")))),"")</f>
        <v>N/A</v>
      </c>
      <c r="V123" s="598" t="str">
        <f t="shared" si="13"/>
        <v>N/A</v>
      </c>
      <c r="W123" s="34">
        <f>IFERROR(IF(T123="","",IF(T123="COP",1,IF(U123&lt;&gt;"N/A",VLOOKUP(P123,'SH TRM'!$A$9:$B$8912,2,FALSE),"REVISAR"))),"")</f>
        <v>1</v>
      </c>
      <c r="X123" s="602">
        <f t="shared" si="14"/>
        <v>10736226648</v>
      </c>
      <c r="Y123" s="493">
        <f t="shared" si="15"/>
        <v>16662.103900054317</v>
      </c>
      <c r="Z123" s="493">
        <f t="shared" si="10"/>
        <v>15828.998705051601</v>
      </c>
      <c r="AA123" s="878" t="str">
        <f>IFERROR(IF(COUNTIF(Z123:Z128,"")=6,"",IF(SUM(Z123:Z128)&gt;=CM008M1,"CUMPLE","NO CUMPLE")),"")</f>
        <v>CUMPLE</v>
      </c>
      <c r="AB123" s="878" t="str">
        <f>IFERROR(IF(COUNTIF(Z123:Z128,"")=6,"",IF(COUNTIF(E123:E128,"N/A")&gt;0,IF(SUMIF(E123:E128,"N/A",Z123:Z128)&gt;=CM008LM1,"CUMPLE","NO CUMPLE"),IF(SUMIF(E123:E128,"SI",Z123:Z128)&gt;=CM008LM1,"CUMPLE","NO CUMPLE"))),"")</f>
        <v>CUMPLE</v>
      </c>
      <c r="AC123" s="490" t="str">
        <f t="shared" si="11"/>
        <v>CUMPLE</v>
      </c>
      <c r="AD123" s="454" t="s">
        <v>862</v>
      </c>
      <c r="AE123" s="881"/>
      <c r="AF123" s="881"/>
      <c r="AG123" s="881"/>
      <c r="AH123" s="881"/>
      <c r="AI123" s="881"/>
      <c r="AJ123" s="881"/>
      <c r="AK123" s="881"/>
      <c r="AL123" s="881"/>
      <c r="AM123" s="881"/>
      <c r="AN123" s="405" t="str">
        <f t="shared" si="16"/>
        <v xml:space="preserve">EN EJECUCIÓN </v>
      </c>
      <c r="AO123" s="865" t="s">
        <v>333</v>
      </c>
      <c r="AP123" s="305"/>
      <c r="AQ123" s="307"/>
      <c r="AW123" s="287"/>
    </row>
    <row r="124" spans="1:49" s="279" customFormat="1" ht="30" customHeight="1" x14ac:dyDescent="0.25">
      <c r="A124" s="876"/>
      <c r="B124" s="12" t="s">
        <v>274</v>
      </c>
      <c r="C124" s="156"/>
      <c r="D124" s="13" t="str">
        <f>IFERROR(INDEX(DESEMPATE!$D$3:$D$124,MATCH('EXP GEN.'!B124,DESEMPATE!$C$3:$C$124,0)),"")</f>
        <v>GRUPO POSSO S.A.S.</v>
      </c>
      <c r="E124" s="306" t="str">
        <f>IFERROR(IF(D124="","",IF(VLOOKUP(D124,DESEMPATE!D$3:$E$124,2,FALSE)=1,"N/A",IF(VLOOKUP(D124,DESEMPATE!D$3:$E$124,2,FALSE)&gt;=0.51,"SI","NO"))),"")</f>
        <v>SI</v>
      </c>
      <c r="F124" s="381" t="s">
        <v>8</v>
      </c>
      <c r="G124" s="23" t="s">
        <v>837</v>
      </c>
      <c r="H124" s="291" t="s">
        <v>432</v>
      </c>
      <c r="I124" s="23" t="s">
        <v>840</v>
      </c>
      <c r="J124" s="14" t="s">
        <v>841</v>
      </c>
      <c r="K124" s="23" t="s">
        <v>8</v>
      </c>
      <c r="L124" s="406" t="s">
        <v>8</v>
      </c>
      <c r="M124" s="406" t="s">
        <v>8</v>
      </c>
      <c r="N124" s="716">
        <v>0.95</v>
      </c>
      <c r="O124" s="18">
        <v>41995</v>
      </c>
      <c r="P124" s="18">
        <v>42332</v>
      </c>
      <c r="Q124" s="19">
        <f t="shared" si="17"/>
        <v>2015</v>
      </c>
      <c r="R124" s="20">
        <f>IFERROR(INDEX(PARAMETROS!$B$53:$B$79,MATCH(Q124,PARAMETROS!$A$53:$A$79,0)),"")</f>
        <v>644350</v>
      </c>
      <c r="S124" s="339">
        <v>2590423144</v>
      </c>
      <c r="T124" s="21" t="s">
        <v>23</v>
      </c>
      <c r="U124" s="11" t="str">
        <f>IFERROR(IF(T124="","",IF(T124="COP","N/A",IF(OR(T124="USD",T124="US"),1,IF(T124="EUR",VLOOKUP(P124,'SH EURO'!$A$6:$B$6338,2,FALSE),"INGRESAR TASA")))),"")</f>
        <v>N/A</v>
      </c>
      <c r="V124" s="596" t="str">
        <f t="shared" si="13"/>
        <v>N/A</v>
      </c>
      <c r="W124" s="22">
        <f>IFERROR(IF(T124="","",IF(T124="COP",1,IF(U124&lt;&gt;"N/A",VLOOKUP(P124,'SH TRM'!$A$9:$B$8912,2,FALSE),"REVISAR"))),"")</f>
        <v>1</v>
      </c>
      <c r="X124" s="600">
        <f t="shared" si="14"/>
        <v>2590423144</v>
      </c>
      <c r="Y124" s="11">
        <f t="shared" si="15"/>
        <v>4020.2112888957863</v>
      </c>
      <c r="Z124" s="11">
        <f t="shared" si="10"/>
        <v>3819.2007244509969</v>
      </c>
      <c r="AA124" s="879"/>
      <c r="AB124" s="879"/>
      <c r="AC124" s="446" t="str">
        <f t="shared" si="11"/>
        <v>CUMPLE</v>
      </c>
      <c r="AD124" s="450" t="s">
        <v>862</v>
      </c>
      <c r="AE124" s="873"/>
      <c r="AF124" s="873"/>
      <c r="AG124" s="873"/>
      <c r="AH124" s="873"/>
      <c r="AI124" s="873"/>
      <c r="AJ124" s="873"/>
      <c r="AK124" s="873"/>
      <c r="AL124" s="873"/>
      <c r="AM124" s="873"/>
      <c r="AN124" s="406" t="str">
        <f t="shared" si="16"/>
        <v xml:space="preserve">EN EJECUCIÓN </v>
      </c>
      <c r="AO124" s="866"/>
      <c r="AP124" s="304"/>
      <c r="AQ124" s="307"/>
      <c r="AW124" s="287"/>
    </row>
    <row r="125" spans="1:49" s="279" customFormat="1" ht="30" customHeight="1" x14ac:dyDescent="0.25">
      <c r="A125" s="876"/>
      <c r="B125" s="12" t="s">
        <v>276</v>
      </c>
      <c r="C125" s="156"/>
      <c r="D125" s="13" t="str">
        <f>IFERROR(INDEX(DESEMPATE!$D$3:$D$124,MATCH('EXP GEN.'!B125,DESEMPATE!$C$3:$C$124,0)),"")</f>
        <v>HUGO ALFREDO POSSO PRADO</v>
      </c>
      <c r="E125" s="306" t="str">
        <f>IFERROR(IF(D125="","",IF(VLOOKUP(D125,DESEMPATE!D$3:$E$124,2,FALSE)=1,"N/A",IF(VLOOKUP(D125,DESEMPATE!D$3:$E$124,2,FALSE)&gt;=0.51,"SI","NO"))),"")</f>
        <v>NO</v>
      </c>
      <c r="F125" s="381" t="s">
        <v>8</v>
      </c>
      <c r="G125" s="23" t="s">
        <v>442</v>
      </c>
      <c r="H125" s="291" t="s">
        <v>432</v>
      </c>
      <c r="I125" s="23" t="s">
        <v>842</v>
      </c>
      <c r="J125" s="14" t="s">
        <v>843</v>
      </c>
      <c r="K125" s="23" t="s">
        <v>8</v>
      </c>
      <c r="L125" s="406" t="s">
        <v>8</v>
      </c>
      <c r="M125" s="406" t="s">
        <v>8</v>
      </c>
      <c r="N125" s="716">
        <v>0.8</v>
      </c>
      <c r="O125" s="18">
        <v>36934</v>
      </c>
      <c r="P125" s="18">
        <v>37333</v>
      </c>
      <c r="Q125" s="19">
        <f t="shared" si="17"/>
        <v>2002</v>
      </c>
      <c r="R125" s="20">
        <f>IFERROR(INDEX(PARAMETROS!$B$53:$B$79,MATCH(Q125,PARAMETROS!$A$53:$A$79,0)),"")</f>
        <v>309000</v>
      </c>
      <c r="S125" s="339">
        <v>199258358</v>
      </c>
      <c r="T125" s="21" t="s">
        <v>23</v>
      </c>
      <c r="U125" s="11" t="str">
        <f>IFERROR(IF(T125="","",IF(T125="COP","N/A",IF(OR(T125="USD",T125="US"),1,IF(T125="EUR",VLOOKUP(P125,'SH EURO'!$A$6:$B$6338,2,FALSE),"INGRESAR TASA")))),"")</f>
        <v>N/A</v>
      </c>
      <c r="V125" s="596" t="str">
        <f t="shared" si="13"/>
        <v>N/A</v>
      </c>
      <c r="W125" s="22">
        <f>IFERROR(IF(T125="","",IF(T125="COP",1,IF(U125&lt;&gt;"N/A",VLOOKUP(P125,'SH TRM'!$A$9:$B$8912,2,FALSE),"REVISAR"))),"")</f>
        <v>1</v>
      </c>
      <c r="X125" s="600">
        <f t="shared" si="14"/>
        <v>199258358</v>
      </c>
      <c r="Y125" s="11">
        <f t="shared" si="15"/>
        <v>644.84905501618118</v>
      </c>
      <c r="Z125" s="11">
        <f t="shared" si="10"/>
        <v>515.87924401294492</v>
      </c>
      <c r="AA125" s="879"/>
      <c r="AB125" s="879"/>
      <c r="AC125" s="446" t="str">
        <f t="shared" si="11"/>
        <v>CUMPLE</v>
      </c>
      <c r="AD125" s="450">
        <v>23</v>
      </c>
      <c r="AE125" s="873" t="s">
        <v>8</v>
      </c>
      <c r="AF125" s="873"/>
      <c r="AG125" s="873"/>
      <c r="AH125" s="873" t="s">
        <v>8</v>
      </c>
      <c r="AI125" s="873"/>
      <c r="AJ125" s="873"/>
      <c r="AK125" s="873" t="s">
        <v>8</v>
      </c>
      <c r="AL125" s="873"/>
      <c r="AM125" s="873"/>
      <c r="AN125" s="406" t="str">
        <f t="shared" si="16"/>
        <v>SI</v>
      </c>
      <c r="AO125" s="866"/>
      <c r="AP125" s="304"/>
      <c r="AQ125" s="307"/>
      <c r="AW125" s="287"/>
    </row>
    <row r="126" spans="1:49" s="279" customFormat="1" ht="30" customHeight="1" x14ac:dyDescent="0.25">
      <c r="A126" s="876"/>
      <c r="B126" s="12" t="s">
        <v>276</v>
      </c>
      <c r="C126" s="156"/>
      <c r="D126" s="13" t="str">
        <f>IFERROR(INDEX(DESEMPATE!$D$3:$D$124,MATCH('EXP GEN.'!B126,DESEMPATE!$C$3:$C$124,0)),"")</f>
        <v>HUGO ALFREDO POSSO PRADO</v>
      </c>
      <c r="E126" s="306" t="str">
        <f>IFERROR(IF(D126="","",IF(VLOOKUP(D126,DESEMPATE!D$3:$E$124,2,FALSE)=1,"N/A",IF(VLOOKUP(D126,DESEMPATE!D$3:$E$124,2,FALSE)&gt;=0.51,"SI","NO"))),"")</f>
        <v>NO</v>
      </c>
      <c r="F126" s="381" t="s">
        <v>8</v>
      </c>
      <c r="G126" s="23" t="s">
        <v>429</v>
      </c>
      <c r="H126" s="291" t="s">
        <v>432</v>
      </c>
      <c r="I126" s="23" t="s">
        <v>844</v>
      </c>
      <c r="J126" s="14" t="s">
        <v>845</v>
      </c>
      <c r="K126" s="23" t="s">
        <v>8</v>
      </c>
      <c r="L126" s="406" t="s">
        <v>8</v>
      </c>
      <c r="M126" s="406" t="s">
        <v>8</v>
      </c>
      <c r="N126" s="716">
        <v>0.5</v>
      </c>
      <c r="O126" s="18">
        <v>38687</v>
      </c>
      <c r="P126" s="18">
        <v>39752</v>
      </c>
      <c r="Q126" s="19">
        <f t="shared" si="17"/>
        <v>2008</v>
      </c>
      <c r="R126" s="20">
        <f>IFERROR(INDEX(PARAMETROS!$B$53:$B$79,MATCH(Q126,PARAMETROS!$A$53:$A$79,0)),"")</f>
        <v>461500</v>
      </c>
      <c r="S126" s="339">
        <v>1621955156</v>
      </c>
      <c r="T126" s="21" t="s">
        <v>23</v>
      </c>
      <c r="U126" s="11" t="str">
        <f>IFERROR(IF(T126="","",IF(T126="COP","N/A",IF(OR(T126="USD",T126="US"),1,IF(T126="EUR",VLOOKUP(P126,'SH EURO'!$A$6:$B$6338,2,FALSE),"INGRESAR TASA")))),"")</f>
        <v>N/A</v>
      </c>
      <c r="V126" s="596" t="str">
        <f t="shared" si="13"/>
        <v>N/A</v>
      </c>
      <c r="W126" s="22">
        <f>IFERROR(IF(T126="","",IF(T126="COP",1,IF(U126&lt;&gt;"N/A",VLOOKUP(P126,'SH TRM'!$A$9:$B$8912,2,FALSE),"REVISAR"))),"")</f>
        <v>1</v>
      </c>
      <c r="X126" s="600">
        <f t="shared" si="14"/>
        <v>1621955156</v>
      </c>
      <c r="Y126" s="11">
        <f t="shared" si="15"/>
        <v>3514.5290487540628</v>
      </c>
      <c r="Z126" s="11">
        <f t="shared" si="10"/>
        <v>1757.2645243770314</v>
      </c>
      <c r="AA126" s="879"/>
      <c r="AB126" s="879"/>
      <c r="AC126" s="446" t="str">
        <f t="shared" si="11"/>
        <v>CUMPLE</v>
      </c>
      <c r="AD126" s="450">
        <v>31</v>
      </c>
      <c r="AE126" s="873" t="s">
        <v>8</v>
      </c>
      <c r="AF126" s="873"/>
      <c r="AG126" s="873"/>
      <c r="AH126" s="873" t="s">
        <v>8</v>
      </c>
      <c r="AI126" s="873"/>
      <c r="AJ126" s="873"/>
      <c r="AK126" s="873" t="s">
        <v>8</v>
      </c>
      <c r="AL126" s="873"/>
      <c r="AM126" s="873"/>
      <c r="AN126" s="406" t="str">
        <f t="shared" si="16"/>
        <v>SI</v>
      </c>
      <c r="AO126" s="866"/>
      <c r="AP126" s="304"/>
      <c r="AQ126" s="307"/>
      <c r="AW126" s="287"/>
    </row>
    <row r="127" spans="1:49" s="279" customFormat="1" ht="30" customHeight="1" x14ac:dyDescent="0.25">
      <c r="A127" s="876"/>
      <c r="B127" s="12"/>
      <c r="C127" s="156"/>
      <c r="D127" s="13" t="str">
        <f>IFERROR(INDEX(DESEMPATE!$D$3:$D$124,MATCH('EXP GEN.'!B127,DESEMPATE!$C$3:$C$124,0)),"")</f>
        <v/>
      </c>
      <c r="E127" s="306" t="str">
        <f>IFERROR(IF(D127="","",IF(VLOOKUP(D127,DESEMPATE!D$3:$E$124,2,FALSE)=1,"N/A",IF(VLOOKUP(D127,DESEMPATE!D$3:$E$124,2,FALSE)&gt;=0.51,"SI","NO"))),"")</f>
        <v/>
      </c>
      <c r="F127" s="381"/>
      <c r="G127" s="23"/>
      <c r="H127" s="291"/>
      <c r="I127" s="23"/>
      <c r="J127" s="14"/>
      <c r="K127" s="23"/>
      <c r="L127" s="406"/>
      <c r="M127" s="406" t="s">
        <v>120</v>
      </c>
      <c r="N127" s="716"/>
      <c r="O127" s="18"/>
      <c r="P127" s="18"/>
      <c r="Q127" s="19" t="str">
        <f t="shared" si="17"/>
        <v/>
      </c>
      <c r="R127" s="20" t="str">
        <f>IFERROR(INDEX(PARAMETROS!$B$53:$B$79,MATCH(Q127,PARAMETROS!$A$53:$A$79,0)),"")</f>
        <v/>
      </c>
      <c r="S127" s="339"/>
      <c r="T127" s="21"/>
      <c r="U127" s="11" t="str">
        <f>IFERROR(IF(T127="","",IF(T127="COP","N/A",IF(OR(T127="USD",T127="US"),1,IF(T127="EUR",VLOOKUP(P127,'SH EURO'!$A$6:$B$6338,2,FALSE),"INGRESAR TASA")))),"")</f>
        <v/>
      </c>
      <c r="V127" s="596" t="str">
        <f t="shared" si="13"/>
        <v/>
      </c>
      <c r="W127" s="22" t="str">
        <f>IFERROR(IF(T127="","",IF(T127="COP",1,IF(U127&lt;&gt;"N/A",VLOOKUP(P127,'SH TRM'!$A$9:$B$8912,2,FALSE),"REVISAR"))),"")</f>
        <v/>
      </c>
      <c r="X127" s="600" t="str">
        <f t="shared" si="14"/>
        <v/>
      </c>
      <c r="Y127" s="11" t="str">
        <f t="shared" si="15"/>
        <v/>
      </c>
      <c r="Z127" s="11" t="str">
        <f t="shared" si="10"/>
        <v/>
      </c>
      <c r="AA127" s="879"/>
      <c r="AB127" s="879"/>
      <c r="AC127" s="446" t="str">
        <f t="shared" si="11"/>
        <v/>
      </c>
      <c r="AD127" s="450"/>
      <c r="AE127" s="873"/>
      <c r="AF127" s="873"/>
      <c r="AG127" s="873"/>
      <c r="AH127" s="873"/>
      <c r="AI127" s="873"/>
      <c r="AJ127" s="873"/>
      <c r="AK127" s="873"/>
      <c r="AL127" s="873"/>
      <c r="AM127" s="873"/>
      <c r="AN127" s="406" t="str">
        <f t="shared" si="16"/>
        <v/>
      </c>
      <c r="AO127" s="866"/>
      <c r="AP127" s="304"/>
      <c r="AQ127" s="307"/>
      <c r="AW127" s="287"/>
    </row>
    <row r="128" spans="1:49" s="279" customFormat="1" ht="30" customHeight="1" thickBot="1" x14ac:dyDescent="0.3">
      <c r="A128" s="877"/>
      <c r="B128" s="48"/>
      <c r="C128" s="157"/>
      <c r="D128" s="64" t="str">
        <f>IFERROR(INDEX(DESEMPATE!$D$3:$D$124,MATCH('EXP GEN.'!B128,DESEMPATE!$C$3:$C$124,0)),"")</f>
        <v/>
      </c>
      <c r="E128" s="398" t="str">
        <f>IFERROR(IF(D128="","",IF(VLOOKUP(D128,DESEMPATE!D$3:$E$124,2,FALSE)=1,"N/A",IF(VLOOKUP(D128,DESEMPATE!D$3:$E$124,2,FALSE)&gt;=0.51,"SI","NO"))),"")</f>
        <v/>
      </c>
      <c r="F128" s="382"/>
      <c r="G128" s="159"/>
      <c r="H128" s="298"/>
      <c r="I128" s="159"/>
      <c r="J128" s="49"/>
      <c r="K128" s="159"/>
      <c r="L128" s="407"/>
      <c r="M128" s="407" t="s">
        <v>120</v>
      </c>
      <c r="N128" s="733"/>
      <c r="O128" s="494"/>
      <c r="P128" s="494"/>
      <c r="Q128" s="53" t="str">
        <f t="shared" si="17"/>
        <v/>
      </c>
      <c r="R128" s="54" t="str">
        <f>IFERROR(INDEX(PARAMETROS!$B$53:$B$79,MATCH(Q128,PARAMETROS!$A$53:$A$79,0)),"")</f>
        <v/>
      </c>
      <c r="S128" s="495"/>
      <c r="T128" s="55"/>
      <c r="U128" s="57" t="str">
        <f>IFERROR(IF(T128="","",IF(T128="COP","N/A",IF(OR(T128="USD",T128="US"),1,IF(T128="EUR",VLOOKUP(P128,'SH EURO'!$A$6:$B$6338,2,FALSE),"INGRESAR TASA")))),"")</f>
        <v/>
      </c>
      <c r="V128" s="597" t="str">
        <f t="shared" si="13"/>
        <v/>
      </c>
      <c r="W128" s="56" t="str">
        <f>IFERROR(IF(T128="","",IF(T128="COP",1,IF(U128&lt;&gt;"N/A",VLOOKUP(P128,'SH TRM'!$A$9:$B$8912,2,FALSE),"REVISAR"))),"")</f>
        <v/>
      </c>
      <c r="X128" s="601" t="str">
        <f t="shared" si="14"/>
        <v/>
      </c>
      <c r="Y128" s="57" t="str">
        <f t="shared" si="15"/>
        <v/>
      </c>
      <c r="Z128" s="57" t="str">
        <f t="shared" si="10"/>
        <v/>
      </c>
      <c r="AA128" s="880"/>
      <c r="AB128" s="880"/>
      <c r="AC128" s="455" t="str">
        <f t="shared" si="11"/>
        <v/>
      </c>
      <c r="AD128" s="449"/>
      <c r="AE128" s="874"/>
      <c r="AF128" s="874"/>
      <c r="AG128" s="874"/>
      <c r="AH128" s="874"/>
      <c r="AI128" s="874"/>
      <c r="AJ128" s="874"/>
      <c r="AK128" s="874"/>
      <c r="AL128" s="874"/>
      <c r="AM128" s="874"/>
      <c r="AN128" s="407" t="str">
        <f t="shared" si="16"/>
        <v/>
      </c>
      <c r="AO128" s="867"/>
      <c r="AP128" s="303"/>
      <c r="AQ128" s="307"/>
      <c r="AW128" s="287"/>
    </row>
    <row r="129" spans="1:49" s="279" customFormat="1" ht="30" customHeight="1" x14ac:dyDescent="0.25">
      <c r="A129" s="875" t="s">
        <v>184</v>
      </c>
      <c r="B129" s="35" t="s">
        <v>275</v>
      </c>
      <c r="C129" s="155">
        <v>83</v>
      </c>
      <c r="D129" s="36" t="str">
        <f>IFERROR(INDEX(DESEMPATE!$D$3:$D$124,MATCH('EXP GEN.'!B129,DESEMPATE!$C$3:$C$124,0)),"")</f>
        <v>B&amp;C S.A.</v>
      </c>
      <c r="E129" s="400" t="str">
        <f>IFERROR(IF(D129="","",IF(VLOOKUP(D129,DESEMPATE!D$3:$E$124,2,FALSE)=1,"N/A",IF(VLOOKUP(D129,DESEMPATE!D$3:$E$124,2,FALSE)&gt;=0.51,"SI","NO"))),"")</f>
        <v>N/A</v>
      </c>
      <c r="F129" s="380" t="s">
        <v>8</v>
      </c>
      <c r="G129" s="47" t="s">
        <v>600</v>
      </c>
      <c r="H129" s="290" t="s">
        <v>432</v>
      </c>
      <c r="I129" s="47" t="s">
        <v>846</v>
      </c>
      <c r="J129" s="37" t="s">
        <v>847</v>
      </c>
      <c r="K129" s="47" t="s">
        <v>8</v>
      </c>
      <c r="L129" s="405" t="s">
        <v>8</v>
      </c>
      <c r="M129" s="405" t="s">
        <v>8</v>
      </c>
      <c r="N129" s="734">
        <v>0.3</v>
      </c>
      <c r="O129" s="491">
        <v>39934</v>
      </c>
      <c r="P129" s="491">
        <v>41029</v>
      </c>
      <c r="Q129" s="61">
        <f t="shared" si="17"/>
        <v>2012</v>
      </c>
      <c r="R129" s="32">
        <f>IFERROR(INDEX(PARAMETROS!$B$53:$B$79,MATCH(Q129,PARAMETROS!$A$53:$A$79,0)),"")</f>
        <v>566700</v>
      </c>
      <c r="S129" s="492">
        <v>9410306932</v>
      </c>
      <c r="T129" s="33" t="s">
        <v>23</v>
      </c>
      <c r="U129" s="493" t="str">
        <f>IFERROR(IF(T129="","",IF(T129="COP","N/A",IF(OR(T129="USD",T129="US"),1,IF(T129="EUR",VLOOKUP(P129,'SH EURO'!$A$6:$B$6338,2,FALSE),"INGRESAR TASA")))),"")</f>
        <v>N/A</v>
      </c>
      <c r="V129" s="598" t="str">
        <f t="shared" si="13"/>
        <v>N/A</v>
      </c>
      <c r="W129" s="34">
        <f>IFERROR(IF(T129="","",IF(T129="COP",1,IF(U129&lt;&gt;"N/A",VLOOKUP(P129,'SH TRM'!$A$9:$B$8912,2,FALSE),"REVISAR"))),"")</f>
        <v>1</v>
      </c>
      <c r="X129" s="602">
        <f t="shared" si="14"/>
        <v>9410306932</v>
      </c>
      <c r="Y129" s="493">
        <f t="shared" si="15"/>
        <v>16605.447206634904</v>
      </c>
      <c r="Z129" s="493">
        <f t="shared" si="10"/>
        <v>4981.6341619904715</v>
      </c>
      <c r="AA129" s="878" t="str">
        <f>IFERROR(IF(COUNTIF(Z129:Z134,"")=6,"",IF(SUM(Z129:Z134)&gt;=CM008M1,"CUMPLE","NO CUMPLE")),"")</f>
        <v>CUMPLE</v>
      </c>
      <c r="AB129" s="878" t="str">
        <f>IFERROR(IF(COUNTIF(Z129:Z134,"")=6,"",IF(COUNTIF(E129:E134,"N/A")&gt;0,IF(SUMIF(E129:E134,"N/A",Z129:Z134)&gt;=CM008LM1,"CUMPLE","NO CUMPLE"),IF(SUMIF(E129:E134,"SI",Z129:Z134)&gt;=CM008LM1,"CUMPLE","NO CUMPLE"))),"")</f>
        <v>CUMPLE</v>
      </c>
      <c r="AC129" s="490" t="str">
        <f t="shared" si="11"/>
        <v>CUMPLE</v>
      </c>
      <c r="AD129" s="454">
        <v>2</v>
      </c>
      <c r="AE129" s="881" t="s">
        <v>8</v>
      </c>
      <c r="AF129" s="881"/>
      <c r="AG129" s="881"/>
      <c r="AH129" s="881" t="s">
        <v>8</v>
      </c>
      <c r="AI129" s="881"/>
      <c r="AJ129" s="881"/>
      <c r="AK129" s="881" t="s">
        <v>8</v>
      </c>
      <c r="AL129" s="881"/>
      <c r="AM129" s="881"/>
      <c r="AN129" s="405" t="str">
        <f t="shared" si="16"/>
        <v>SI</v>
      </c>
      <c r="AO129" s="865" t="s">
        <v>333</v>
      </c>
      <c r="AP129" s="305"/>
      <c r="AQ129" s="307"/>
      <c r="AW129" s="287"/>
    </row>
    <row r="130" spans="1:49" s="279" customFormat="1" ht="30" customHeight="1" x14ac:dyDescent="0.25">
      <c r="A130" s="876"/>
      <c r="B130" s="12" t="s">
        <v>275</v>
      </c>
      <c r="C130" s="156">
        <v>87</v>
      </c>
      <c r="D130" s="13" t="str">
        <f>IFERROR(INDEX(DESEMPATE!$D$3:$D$124,MATCH('EXP GEN.'!B130,DESEMPATE!$C$3:$C$124,0)),"")</f>
        <v>B&amp;C S.A.</v>
      </c>
      <c r="E130" s="306" t="str">
        <f>IFERROR(IF(D130="","",IF(VLOOKUP(D130,DESEMPATE!D$3:$E$124,2,FALSE)=1,"N/A",IF(VLOOKUP(D130,DESEMPATE!D$3:$E$124,2,FALSE)&gt;=0.51,"SI","NO"))),"")</f>
        <v>N/A</v>
      </c>
      <c r="F130" s="381" t="s">
        <v>8</v>
      </c>
      <c r="G130" s="23" t="s">
        <v>600</v>
      </c>
      <c r="H130" s="291" t="s">
        <v>432</v>
      </c>
      <c r="I130" s="23" t="s">
        <v>848</v>
      </c>
      <c r="J130" s="14" t="s">
        <v>849</v>
      </c>
      <c r="K130" s="23" t="s">
        <v>8</v>
      </c>
      <c r="L130" s="406" t="s">
        <v>8</v>
      </c>
      <c r="M130" s="406" t="s">
        <v>8</v>
      </c>
      <c r="N130" s="716">
        <v>0.3</v>
      </c>
      <c r="O130" s="18">
        <v>39822</v>
      </c>
      <c r="P130" s="18">
        <v>40916</v>
      </c>
      <c r="Q130" s="19">
        <f t="shared" si="17"/>
        <v>2012</v>
      </c>
      <c r="R130" s="20">
        <f>IFERROR(INDEX(PARAMETROS!$B$53:$B$79,MATCH(Q130,PARAMETROS!$A$53:$A$79,0)),"")</f>
        <v>566700</v>
      </c>
      <c r="S130" s="339">
        <v>3214700088</v>
      </c>
      <c r="T130" s="21" t="s">
        <v>23</v>
      </c>
      <c r="U130" s="11" t="str">
        <f>IFERROR(IF(T130="","",IF(T130="COP","N/A",IF(OR(T130="USD",T130="US"),1,IF(T130="EUR",VLOOKUP(P130,'SH EURO'!$A$6:$B$6338,2,FALSE),"INGRESAR TASA")))),"")</f>
        <v>N/A</v>
      </c>
      <c r="V130" s="596" t="str">
        <f t="shared" si="13"/>
        <v>N/A</v>
      </c>
      <c r="W130" s="22">
        <f>IFERROR(IF(T130="","",IF(T130="COP",1,IF(U130&lt;&gt;"N/A",VLOOKUP(P130,'SH TRM'!$A$9:$B$8912,2,FALSE),"REVISAR"))),"")</f>
        <v>1</v>
      </c>
      <c r="X130" s="600">
        <f t="shared" si="14"/>
        <v>3214700088</v>
      </c>
      <c r="Y130" s="11">
        <f t="shared" si="15"/>
        <v>5672.6664690312336</v>
      </c>
      <c r="Z130" s="11">
        <f t="shared" si="10"/>
        <v>1701.79994070937</v>
      </c>
      <c r="AA130" s="879"/>
      <c r="AB130" s="879"/>
      <c r="AC130" s="446" t="str">
        <f t="shared" si="11"/>
        <v>CUMPLE</v>
      </c>
      <c r="AD130" s="450">
        <v>3</v>
      </c>
      <c r="AE130" s="873" t="s">
        <v>8</v>
      </c>
      <c r="AF130" s="873"/>
      <c r="AG130" s="873"/>
      <c r="AH130" s="873" t="s">
        <v>8</v>
      </c>
      <c r="AI130" s="873"/>
      <c r="AJ130" s="873"/>
      <c r="AK130" s="873" t="s">
        <v>8</v>
      </c>
      <c r="AL130" s="873"/>
      <c r="AM130" s="873"/>
      <c r="AN130" s="406" t="str">
        <f t="shared" si="16"/>
        <v>SI</v>
      </c>
      <c r="AO130" s="866"/>
      <c r="AP130" s="304"/>
      <c r="AQ130" s="307"/>
      <c r="AW130" s="287"/>
    </row>
    <row r="131" spans="1:49" s="279" customFormat="1" ht="30" customHeight="1" x14ac:dyDescent="0.25">
      <c r="A131" s="876"/>
      <c r="B131" s="12" t="s">
        <v>275</v>
      </c>
      <c r="C131" s="156">
        <v>90</v>
      </c>
      <c r="D131" s="13" t="str">
        <f>IFERROR(INDEX(DESEMPATE!$D$3:$D$124,MATCH('EXP GEN.'!B131,DESEMPATE!$C$3:$C$124,0)),"")</f>
        <v>B&amp;C S.A.</v>
      </c>
      <c r="E131" s="306" t="str">
        <f>IFERROR(IF(D131="","",IF(VLOOKUP(D131,DESEMPATE!D$3:$E$124,2,FALSE)=1,"N/A",IF(VLOOKUP(D131,DESEMPATE!D$3:$E$124,2,FALSE)&gt;=0.51,"SI","NO"))),"")</f>
        <v>N/A</v>
      </c>
      <c r="F131" s="381" t="s">
        <v>8</v>
      </c>
      <c r="G131" s="23" t="s">
        <v>850</v>
      </c>
      <c r="H131" s="291" t="s">
        <v>432</v>
      </c>
      <c r="I131" s="23" t="s">
        <v>851</v>
      </c>
      <c r="J131" s="14" t="s">
        <v>852</v>
      </c>
      <c r="K131" s="23" t="s">
        <v>8</v>
      </c>
      <c r="L131" s="406" t="s">
        <v>8</v>
      </c>
      <c r="M131" s="406" t="s">
        <v>8</v>
      </c>
      <c r="N131" s="716">
        <v>0.3</v>
      </c>
      <c r="O131" s="18">
        <v>39822</v>
      </c>
      <c r="P131" s="18">
        <v>40916</v>
      </c>
      <c r="Q131" s="19">
        <f t="shared" si="17"/>
        <v>2012</v>
      </c>
      <c r="R131" s="20">
        <f>IFERROR(INDEX(PARAMETROS!$B$53:$B$79,MATCH(Q131,PARAMETROS!$A$53:$A$79,0)),"")</f>
        <v>566700</v>
      </c>
      <c r="S131" s="339">
        <v>2009003878</v>
      </c>
      <c r="T131" s="21" t="s">
        <v>23</v>
      </c>
      <c r="U131" s="11" t="str">
        <f>IFERROR(IF(T131="","",IF(T131="COP","N/A",IF(OR(T131="USD",T131="US"),1,IF(T131="EUR",VLOOKUP(P131,'SH EURO'!$A$6:$B$6338,2,FALSE),"INGRESAR TASA")))),"")</f>
        <v>N/A</v>
      </c>
      <c r="V131" s="596" t="str">
        <f t="shared" si="13"/>
        <v>N/A</v>
      </c>
      <c r="W131" s="22">
        <f>IFERROR(IF(T131="","",IF(T131="COP",1,IF(U131&lt;&gt;"N/A",VLOOKUP(P131,'SH TRM'!$A$9:$B$8912,2,FALSE),"REVISAR"))),"")</f>
        <v>1</v>
      </c>
      <c r="X131" s="600">
        <f t="shared" si="14"/>
        <v>2009003878</v>
      </c>
      <c r="Y131" s="11">
        <f t="shared" si="15"/>
        <v>3545.092426327863</v>
      </c>
      <c r="Z131" s="11">
        <f t="shared" ref="Z131:Z194" si="18">IFERROR(IF(OR(K131="",K131="NO"),"",IF(F131="SI",IFERROR(Y131*N131,""),"")),"")</f>
        <v>1063.5277278983588</v>
      </c>
      <c r="AA131" s="879"/>
      <c r="AB131" s="879"/>
      <c r="AC131" s="446" t="str">
        <f t="shared" ref="AC131:AC194" si="19">IFERROR(IF(Z131="","",IF(Z131&gt;=CM008EMM1,"CUMPLE","NO CUMPLE")),"")</f>
        <v>CUMPLE</v>
      </c>
      <c r="AD131" s="450">
        <v>4</v>
      </c>
      <c r="AE131" s="873" t="s">
        <v>8</v>
      </c>
      <c r="AF131" s="873"/>
      <c r="AG131" s="873"/>
      <c r="AH131" s="873" t="s">
        <v>8</v>
      </c>
      <c r="AI131" s="873"/>
      <c r="AJ131" s="873"/>
      <c r="AK131" s="873" t="s">
        <v>8</v>
      </c>
      <c r="AL131" s="873"/>
      <c r="AM131" s="873"/>
      <c r="AN131" s="406" t="str">
        <f t="shared" si="16"/>
        <v>SI</v>
      </c>
      <c r="AO131" s="866"/>
      <c r="AP131" s="304"/>
      <c r="AQ131" s="307"/>
      <c r="AW131" s="287"/>
    </row>
    <row r="132" spans="1:49" s="279" customFormat="1" ht="30" customHeight="1" x14ac:dyDescent="0.25">
      <c r="A132" s="876"/>
      <c r="B132" s="12"/>
      <c r="C132" s="156"/>
      <c r="D132" s="13" t="str">
        <f>IFERROR(INDEX(DESEMPATE!$D$3:$D$124,MATCH('EXP GEN.'!B132,DESEMPATE!$C$3:$C$124,0)),"")</f>
        <v/>
      </c>
      <c r="E132" s="306" t="str">
        <f>IFERROR(IF(D132="","",IF(VLOOKUP(D132,DESEMPATE!D$3:$E$124,2,FALSE)=1,"N/A",IF(VLOOKUP(D132,DESEMPATE!D$3:$E$124,2,FALSE)&gt;=0.51,"SI","NO"))),"")</f>
        <v/>
      </c>
      <c r="F132" s="381"/>
      <c r="G132" s="23"/>
      <c r="H132" s="291"/>
      <c r="I132" s="23"/>
      <c r="J132" s="14"/>
      <c r="K132" s="23"/>
      <c r="L132" s="406"/>
      <c r="M132" s="406" t="s">
        <v>120</v>
      </c>
      <c r="N132" s="716"/>
      <c r="O132" s="18"/>
      <c r="P132" s="18"/>
      <c r="Q132" s="19" t="str">
        <f t="shared" si="17"/>
        <v/>
      </c>
      <c r="R132" s="20" t="str">
        <f>IFERROR(INDEX(PARAMETROS!$B$53:$B$79,MATCH(Q132,PARAMETROS!$A$53:$A$79,0)),"")</f>
        <v/>
      </c>
      <c r="S132" s="339"/>
      <c r="T132" s="21"/>
      <c r="U132" s="11" t="str">
        <f>IFERROR(IF(T132="","",IF(T132="COP","N/A",IF(OR(T132="USD",T132="US"),1,IF(T132="EUR",VLOOKUP(P132,'SH EURO'!$A$6:$B$6338,2,FALSE),"INGRESAR TASA")))),"")</f>
        <v/>
      </c>
      <c r="V132" s="596" t="str">
        <f t="shared" ref="V132:V195" si="20">IFERROR(IF(S132="","",IF(U132="INGRESAR TASA","INGRESAR TASA USD",IF(U132="N/A","N/A",U132*S132))),"")</f>
        <v/>
      </c>
      <c r="W132" s="22" t="str">
        <f>IFERROR(IF(T132="","",IF(T132="COP",1,IF(U132&lt;&gt;"N/A",VLOOKUP(P132,'SH TRM'!$A$9:$B$8912,2,FALSE),"REVISAR"))),"")</f>
        <v/>
      </c>
      <c r="X132" s="600" t="str">
        <f t="shared" ref="X132:X195" si="21">IFERROR(IF(W132&lt;&gt;"",IF(T132&lt;&gt;"COP",V132*W132,S132),""),"")</f>
        <v/>
      </c>
      <c r="Y132" s="11" t="str">
        <f t="shared" ref="Y132:Y195" si="22">IFERROR(X132/R132,"")</f>
        <v/>
      </c>
      <c r="Z132" s="11" t="str">
        <f t="shared" si="18"/>
        <v/>
      </c>
      <c r="AA132" s="879"/>
      <c r="AB132" s="879"/>
      <c r="AC132" s="446" t="str">
        <f t="shared" si="19"/>
        <v/>
      </c>
      <c r="AD132" s="450"/>
      <c r="AE132" s="873"/>
      <c r="AF132" s="873"/>
      <c r="AG132" s="873"/>
      <c r="AH132" s="873"/>
      <c r="AI132" s="873"/>
      <c r="AJ132" s="873"/>
      <c r="AK132" s="873"/>
      <c r="AL132" s="873"/>
      <c r="AM132" s="873"/>
      <c r="AN132" s="406" t="str">
        <f t="shared" ref="AN132:AN195" si="23">IFERROR(IF(AD132="","",IF(ISNUMBER(AD132),IF(COUNTIF(AE132:AM132,"SI")&gt;0,"SI","NO"),AD132)),"")</f>
        <v/>
      </c>
      <c r="AO132" s="866"/>
      <c r="AP132" s="302"/>
      <c r="AQ132" s="307"/>
      <c r="AW132" s="287"/>
    </row>
    <row r="133" spans="1:49" s="279" customFormat="1" ht="30" customHeight="1" x14ac:dyDescent="0.25">
      <c r="A133" s="876"/>
      <c r="B133" s="12"/>
      <c r="C133" s="156"/>
      <c r="D133" s="13" t="str">
        <f>IFERROR(INDEX(DESEMPATE!$D$3:$D$124,MATCH('EXP GEN.'!B133,DESEMPATE!$C$3:$C$124,0)),"")</f>
        <v/>
      </c>
      <c r="E133" s="306" t="str">
        <f>IFERROR(IF(D133="","",IF(VLOOKUP(D133,DESEMPATE!D$3:$E$124,2,FALSE)=1,"N/A",IF(VLOOKUP(D133,DESEMPATE!D$3:$E$124,2,FALSE)&gt;=0.51,"SI","NO"))),"")</f>
        <v/>
      </c>
      <c r="F133" s="381"/>
      <c r="G133" s="23"/>
      <c r="H133" s="291"/>
      <c r="I133" s="23"/>
      <c r="J133" s="14"/>
      <c r="K133" s="23"/>
      <c r="L133" s="406"/>
      <c r="M133" s="406" t="s">
        <v>120</v>
      </c>
      <c r="N133" s="735"/>
      <c r="O133" s="18"/>
      <c r="P133" s="18"/>
      <c r="Q133" s="19" t="str">
        <f t="shared" si="17"/>
        <v/>
      </c>
      <c r="R133" s="20" t="str">
        <f>IFERROR(INDEX(PARAMETROS!$B$53:$B$79,MATCH(Q133,PARAMETROS!$A$53:$A$79,0)),"")</f>
        <v/>
      </c>
      <c r="S133" s="339"/>
      <c r="T133" s="21"/>
      <c r="U133" s="11" t="str">
        <f>IFERROR(IF(T133="","",IF(T133="COP","N/A",IF(OR(T133="USD",T133="US"),1,IF(T133="EUR",VLOOKUP(P133,'SH EURO'!$A$6:$B$6338,2,FALSE),"INGRESAR TASA")))),"")</f>
        <v/>
      </c>
      <c r="V133" s="596" t="str">
        <f t="shared" si="20"/>
        <v/>
      </c>
      <c r="W133" s="22" t="str">
        <f>IFERROR(IF(T133="","",IF(T133="COP",1,IF(U133&lt;&gt;"N/A",VLOOKUP(P133,'SH TRM'!$A$9:$B$8912,2,FALSE),"REVISAR"))),"")</f>
        <v/>
      </c>
      <c r="X133" s="600" t="str">
        <f t="shared" si="21"/>
        <v/>
      </c>
      <c r="Y133" s="11" t="str">
        <f t="shared" si="22"/>
        <v/>
      </c>
      <c r="Z133" s="11" t="str">
        <f t="shared" si="18"/>
        <v/>
      </c>
      <c r="AA133" s="879"/>
      <c r="AB133" s="879"/>
      <c r="AC133" s="446" t="str">
        <f t="shared" si="19"/>
        <v/>
      </c>
      <c r="AD133" s="450"/>
      <c r="AE133" s="873"/>
      <c r="AF133" s="873"/>
      <c r="AG133" s="873"/>
      <c r="AH133" s="873"/>
      <c r="AI133" s="873"/>
      <c r="AJ133" s="873"/>
      <c r="AK133" s="873"/>
      <c r="AL133" s="873"/>
      <c r="AM133" s="873"/>
      <c r="AN133" s="406" t="str">
        <f t="shared" si="23"/>
        <v/>
      </c>
      <c r="AO133" s="866"/>
      <c r="AP133" s="304"/>
      <c r="AQ133" s="307"/>
      <c r="AW133" s="287"/>
    </row>
    <row r="134" spans="1:49" s="279" customFormat="1" ht="30" customHeight="1" thickBot="1" x14ac:dyDescent="0.3">
      <c r="A134" s="877"/>
      <c r="B134" s="48"/>
      <c r="C134" s="157"/>
      <c r="D134" s="64" t="str">
        <f>IFERROR(INDEX(DESEMPATE!$D$3:$D$124,MATCH('EXP GEN.'!B134,DESEMPATE!$C$3:$C$124,0)),"")</f>
        <v/>
      </c>
      <c r="E134" s="398" t="str">
        <f>IFERROR(IF(D134="","",IF(VLOOKUP(D134,DESEMPATE!D$3:$E$124,2,FALSE)=1,"N/A",IF(VLOOKUP(D134,DESEMPATE!D$3:$E$124,2,FALSE)&gt;=0.51,"SI","NO"))),"")</f>
        <v/>
      </c>
      <c r="F134" s="382"/>
      <c r="G134" s="159"/>
      <c r="H134" s="298"/>
      <c r="I134" s="159"/>
      <c r="J134" s="49"/>
      <c r="K134" s="159"/>
      <c r="L134" s="407"/>
      <c r="M134" s="407" t="s">
        <v>120</v>
      </c>
      <c r="N134" s="733"/>
      <c r="O134" s="494"/>
      <c r="P134" s="494"/>
      <c r="Q134" s="53" t="str">
        <f t="shared" si="17"/>
        <v/>
      </c>
      <c r="R134" s="54" t="str">
        <f>IFERROR(INDEX(PARAMETROS!$B$53:$B$79,MATCH(Q134,PARAMETROS!$A$53:$A$79,0)),"")</f>
        <v/>
      </c>
      <c r="S134" s="495"/>
      <c r="T134" s="55"/>
      <c r="U134" s="57" t="str">
        <f>IFERROR(IF(T134="","",IF(T134="COP","N/A",IF(OR(T134="USD",T134="US"),1,IF(T134="EUR",VLOOKUP(P134,'SH EURO'!$A$6:$B$6338,2,FALSE),"INGRESAR TASA")))),"")</f>
        <v/>
      </c>
      <c r="V134" s="597" t="str">
        <f t="shared" si="20"/>
        <v/>
      </c>
      <c r="W134" s="56" t="str">
        <f>IFERROR(IF(T134="","",IF(T134="COP",1,IF(U134&lt;&gt;"N/A",VLOOKUP(P134,'SH TRM'!$A$9:$B$8912,2,FALSE),"REVISAR"))),"")</f>
        <v/>
      </c>
      <c r="X134" s="601" t="str">
        <f t="shared" si="21"/>
        <v/>
      </c>
      <c r="Y134" s="57" t="str">
        <f t="shared" si="22"/>
        <v/>
      </c>
      <c r="Z134" s="57" t="str">
        <f t="shared" si="18"/>
        <v/>
      </c>
      <c r="AA134" s="880"/>
      <c r="AB134" s="880"/>
      <c r="AC134" s="455" t="str">
        <f t="shared" si="19"/>
        <v/>
      </c>
      <c r="AD134" s="449"/>
      <c r="AE134" s="874"/>
      <c r="AF134" s="874"/>
      <c r="AG134" s="874"/>
      <c r="AH134" s="874"/>
      <c r="AI134" s="874"/>
      <c r="AJ134" s="874"/>
      <c r="AK134" s="874"/>
      <c r="AL134" s="874"/>
      <c r="AM134" s="874"/>
      <c r="AN134" s="407" t="str">
        <f t="shared" si="23"/>
        <v/>
      </c>
      <c r="AO134" s="867"/>
      <c r="AP134" s="303"/>
      <c r="AQ134" s="307"/>
      <c r="AW134" s="287"/>
    </row>
    <row r="135" spans="1:49" s="279" customFormat="1" ht="30" customHeight="1" x14ac:dyDescent="0.25">
      <c r="A135" s="875" t="s">
        <v>185</v>
      </c>
      <c r="B135" s="35" t="s">
        <v>310</v>
      </c>
      <c r="C135" s="155">
        <v>107</v>
      </c>
      <c r="D135" s="36" t="str">
        <f>IFERROR(INDEX(DESEMPATE!$D$3:$D$124,MATCH('EXP GEN.'!B135,DESEMPATE!$C$3:$C$124,0)),"")</f>
        <v>GNG INGENIERIA S.A.S.</v>
      </c>
      <c r="E135" s="400" t="str">
        <f>IFERROR(IF(D135="","",IF(VLOOKUP(D135,DESEMPATE!D$3:$E$124,2,FALSE)=1,"N/A",IF(VLOOKUP(D135,DESEMPATE!D$3:$E$124,2,FALSE)&gt;=0.51,"SI","NO"))),"")</f>
        <v>N/A</v>
      </c>
      <c r="F135" s="380" t="s">
        <v>8</v>
      </c>
      <c r="G135" s="47" t="s">
        <v>748</v>
      </c>
      <c r="H135" s="290" t="s">
        <v>432</v>
      </c>
      <c r="I135" s="47" t="s">
        <v>853</v>
      </c>
      <c r="J135" s="37" t="s">
        <v>854</v>
      </c>
      <c r="K135" s="47" t="s">
        <v>8</v>
      </c>
      <c r="L135" s="405" t="s">
        <v>8</v>
      </c>
      <c r="M135" s="405" t="s">
        <v>8</v>
      </c>
      <c r="N135" s="734">
        <v>0.8</v>
      </c>
      <c r="O135" s="491">
        <v>41282</v>
      </c>
      <c r="P135" s="491">
        <v>41818</v>
      </c>
      <c r="Q135" s="61">
        <f t="shared" si="17"/>
        <v>2014</v>
      </c>
      <c r="R135" s="32">
        <f>IFERROR(INDEX(PARAMETROS!$B$53:$B$79,MATCH(Q135,PARAMETROS!$A$53:$A$79,0)),"")</f>
        <v>616000</v>
      </c>
      <c r="S135" s="492">
        <v>1554774057</v>
      </c>
      <c r="T135" s="33" t="s">
        <v>23</v>
      </c>
      <c r="U135" s="493" t="str">
        <f>IFERROR(IF(T135="","",IF(T135="COP","N/A",IF(OR(T135="USD",T135="US"),1,IF(T135="EUR",VLOOKUP(P135,'SH EURO'!$A$6:$B$6338,2,FALSE),"INGRESAR TASA")))),"")</f>
        <v>N/A</v>
      </c>
      <c r="V135" s="598" t="str">
        <f t="shared" si="20"/>
        <v>N/A</v>
      </c>
      <c r="W135" s="34">
        <f>IFERROR(IF(T135="","",IF(T135="COP",1,IF(U135&lt;&gt;"N/A",VLOOKUP(P135,'SH TRM'!$A$9:$B$8912,2,FALSE),"REVISAR"))),"")</f>
        <v>1</v>
      </c>
      <c r="X135" s="602">
        <f t="shared" si="21"/>
        <v>1554774057</v>
      </c>
      <c r="Y135" s="493">
        <f t="shared" si="22"/>
        <v>2523.9838587662339</v>
      </c>
      <c r="Z135" s="493">
        <f t="shared" si="18"/>
        <v>2019.1870870129871</v>
      </c>
      <c r="AA135" s="878" t="str">
        <f>IFERROR(IF(COUNTIF(Z135:Z140,"")=6,"",IF(SUM(Z135:Z140)&gt;=CM008M1,"CUMPLE","NO CUMPLE")),"")</f>
        <v>CUMPLE</v>
      </c>
      <c r="AB135" s="878" t="str">
        <f>IFERROR(IF(COUNTIF(Z135:Z140,"")=6,"",IF(COUNTIF(E135:E140,"N/A")&gt;0,IF(SUMIF(E135:E140,"N/A",Z135:Z140)&gt;=CM008LM1,"CUMPLE","NO CUMPLE"),IF(SUMIF(E135:E140,"SI",Z135:Z140)&gt;=CM008LM1,"CUMPLE","NO CUMPLE"))),"")</f>
        <v>CUMPLE</v>
      </c>
      <c r="AC135" s="490" t="str">
        <f t="shared" si="19"/>
        <v>CUMPLE</v>
      </c>
      <c r="AD135" s="454">
        <v>99</v>
      </c>
      <c r="AE135" s="881" t="s">
        <v>9</v>
      </c>
      <c r="AF135" s="881"/>
      <c r="AG135" s="881"/>
      <c r="AH135" s="881" t="s">
        <v>8</v>
      </c>
      <c r="AI135" s="881"/>
      <c r="AJ135" s="881"/>
      <c r="AK135" s="881" t="s">
        <v>8</v>
      </c>
      <c r="AL135" s="881"/>
      <c r="AM135" s="881"/>
      <c r="AN135" s="405" t="str">
        <f t="shared" si="23"/>
        <v>SI</v>
      </c>
      <c r="AO135" s="865" t="s">
        <v>333</v>
      </c>
      <c r="AP135" s="305"/>
      <c r="AQ135" s="307"/>
      <c r="AW135" s="287"/>
    </row>
    <row r="136" spans="1:49" s="279" customFormat="1" ht="30" customHeight="1" x14ac:dyDescent="0.25">
      <c r="A136" s="876"/>
      <c r="B136" s="12" t="s">
        <v>310</v>
      </c>
      <c r="C136" s="156">
        <v>108</v>
      </c>
      <c r="D136" s="13" t="str">
        <f>IFERROR(INDEX(DESEMPATE!$D$3:$D$124,MATCH('EXP GEN.'!B136,DESEMPATE!$C$3:$C$124,0)),"")</f>
        <v>GNG INGENIERIA S.A.S.</v>
      </c>
      <c r="E136" s="306" t="str">
        <f>IFERROR(IF(D136="","",IF(VLOOKUP(D136,DESEMPATE!D$3:$E$124,2,FALSE)=1,"N/A",IF(VLOOKUP(D136,DESEMPATE!D$3:$E$124,2,FALSE)&gt;=0.51,"SI","NO"))),"")</f>
        <v>N/A</v>
      </c>
      <c r="F136" s="381" t="s">
        <v>8</v>
      </c>
      <c r="G136" s="23" t="s">
        <v>855</v>
      </c>
      <c r="H136" s="291" t="s">
        <v>432</v>
      </c>
      <c r="I136" s="23" t="s">
        <v>856</v>
      </c>
      <c r="J136" s="14" t="s">
        <v>857</v>
      </c>
      <c r="K136" s="23" t="s">
        <v>8</v>
      </c>
      <c r="L136" s="406" t="s">
        <v>8</v>
      </c>
      <c r="M136" s="406" t="s">
        <v>8</v>
      </c>
      <c r="N136" s="716">
        <v>0.95</v>
      </c>
      <c r="O136" s="18">
        <v>40854</v>
      </c>
      <c r="P136" s="18">
        <v>41628</v>
      </c>
      <c r="Q136" s="19">
        <f t="shared" ref="Q136:Q199" si="24">IF(P136="","",YEAR(P136))</f>
        <v>2013</v>
      </c>
      <c r="R136" s="20">
        <f>IFERROR(INDEX(PARAMETROS!$B$53:$B$79,MATCH(Q136,PARAMETROS!$A$53:$A$79,0)),"")</f>
        <v>589500</v>
      </c>
      <c r="S136" s="339">
        <v>1071250790</v>
      </c>
      <c r="T136" s="21" t="s">
        <v>23</v>
      </c>
      <c r="U136" s="11" t="str">
        <f>IFERROR(IF(T136="","",IF(T136="COP","N/A",IF(OR(T136="USD",T136="US"),1,IF(T136="EUR",VLOOKUP(P136,'SH EURO'!$A$6:$B$6338,2,FALSE),"INGRESAR TASA")))),"")</f>
        <v>N/A</v>
      </c>
      <c r="V136" s="596" t="str">
        <f t="shared" si="20"/>
        <v>N/A</v>
      </c>
      <c r="W136" s="22">
        <f>IFERROR(IF(T136="","",IF(T136="COP",1,IF(U136&lt;&gt;"N/A",VLOOKUP(P136,'SH TRM'!$A$9:$B$8912,2,FALSE),"REVISAR"))),"")</f>
        <v>1</v>
      </c>
      <c r="X136" s="600">
        <f t="shared" si="21"/>
        <v>1071250790</v>
      </c>
      <c r="Y136" s="11">
        <f t="shared" si="22"/>
        <v>1817.2193214588635</v>
      </c>
      <c r="Z136" s="11">
        <f t="shared" si="18"/>
        <v>1726.3583553859203</v>
      </c>
      <c r="AA136" s="879"/>
      <c r="AB136" s="879"/>
      <c r="AC136" s="446" t="str">
        <f t="shared" si="19"/>
        <v>CUMPLE</v>
      </c>
      <c r="AD136" s="450">
        <v>6</v>
      </c>
      <c r="AE136" s="873" t="s">
        <v>9</v>
      </c>
      <c r="AF136" s="873"/>
      <c r="AG136" s="873"/>
      <c r="AH136" s="873" t="s">
        <v>8</v>
      </c>
      <c r="AI136" s="873"/>
      <c r="AJ136" s="873"/>
      <c r="AK136" s="873" t="s">
        <v>8</v>
      </c>
      <c r="AL136" s="873"/>
      <c r="AM136" s="873"/>
      <c r="AN136" s="406" t="str">
        <f t="shared" si="23"/>
        <v>SI</v>
      </c>
      <c r="AO136" s="866"/>
      <c r="AP136" s="304"/>
      <c r="AQ136" s="307"/>
      <c r="AW136" s="287"/>
    </row>
    <row r="137" spans="1:49" s="279" customFormat="1" ht="30" customHeight="1" x14ac:dyDescent="0.25">
      <c r="A137" s="876"/>
      <c r="B137" s="12" t="s">
        <v>310</v>
      </c>
      <c r="C137" s="156">
        <v>109</v>
      </c>
      <c r="D137" s="13" t="str">
        <f>IFERROR(INDEX(DESEMPATE!$D$3:$D$124,MATCH('EXP GEN.'!B137,DESEMPATE!$C$3:$C$124,0)),"")</f>
        <v>GNG INGENIERIA S.A.S.</v>
      </c>
      <c r="E137" s="306" t="str">
        <f>IFERROR(IF(D137="","",IF(VLOOKUP(D137,DESEMPATE!D$3:$E$124,2,FALSE)=1,"N/A",IF(VLOOKUP(D137,DESEMPATE!D$3:$E$124,2,FALSE)&gt;=0.51,"SI","NO"))),"")</f>
        <v>N/A</v>
      </c>
      <c r="F137" s="381" t="s">
        <v>8</v>
      </c>
      <c r="G137" s="23" t="s">
        <v>610</v>
      </c>
      <c r="H137" s="291" t="s">
        <v>432</v>
      </c>
      <c r="I137" s="23" t="s">
        <v>858</v>
      </c>
      <c r="J137" s="14" t="s">
        <v>859</v>
      </c>
      <c r="K137" s="23" t="s">
        <v>8</v>
      </c>
      <c r="L137" s="406" t="s">
        <v>8</v>
      </c>
      <c r="M137" s="406" t="s">
        <v>8</v>
      </c>
      <c r="N137" s="716">
        <v>0.4</v>
      </c>
      <c r="O137" s="18">
        <v>41365</v>
      </c>
      <c r="P137" s="18">
        <v>41907</v>
      </c>
      <c r="Q137" s="19">
        <f t="shared" si="24"/>
        <v>2014</v>
      </c>
      <c r="R137" s="20">
        <f>IFERROR(INDEX(PARAMETROS!$B$53:$B$79,MATCH(Q137,PARAMETROS!$A$53:$A$79,0)),"")</f>
        <v>616000</v>
      </c>
      <c r="S137" s="339">
        <v>1700319036</v>
      </c>
      <c r="T137" s="21" t="s">
        <v>23</v>
      </c>
      <c r="U137" s="11" t="str">
        <f>IFERROR(IF(T137="","",IF(T137="COP","N/A",IF(OR(T137="USD",T137="US"),1,IF(T137="EUR",VLOOKUP(P137,'SH EURO'!$A$6:$B$6338,2,FALSE),"INGRESAR TASA")))),"")</f>
        <v>N/A</v>
      </c>
      <c r="V137" s="596" t="str">
        <f t="shared" si="20"/>
        <v>N/A</v>
      </c>
      <c r="W137" s="22">
        <f>IFERROR(IF(T137="","",IF(T137="COP",1,IF(U137&lt;&gt;"N/A",VLOOKUP(P137,'SH TRM'!$A$9:$B$8912,2,FALSE),"REVISAR"))),"")</f>
        <v>1</v>
      </c>
      <c r="X137" s="600">
        <f t="shared" si="21"/>
        <v>1700319036</v>
      </c>
      <c r="Y137" s="11">
        <f t="shared" si="22"/>
        <v>2760.2581753246754</v>
      </c>
      <c r="Z137" s="11">
        <f t="shared" si="18"/>
        <v>1104.1032701298702</v>
      </c>
      <c r="AA137" s="879"/>
      <c r="AB137" s="879"/>
      <c r="AC137" s="446" t="str">
        <f t="shared" si="19"/>
        <v>CUMPLE</v>
      </c>
      <c r="AD137" s="450">
        <v>139</v>
      </c>
      <c r="AE137" s="873" t="s">
        <v>9</v>
      </c>
      <c r="AF137" s="873"/>
      <c r="AG137" s="873"/>
      <c r="AH137" s="873" t="s">
        <v>8</v>
      </c>
      <c r="AI137" s="873"/>
      <c r="AJ137" s="873"/>
      <c r="AK137" s="873" t="s">
        <v>8</v>
      </c>
      <c r="AL137" s="873"/>
      <c r="AM137" s="873"/>
      <c r="AN137" s="406" t="str">
        <f t="shared" si="23"/>
        <v>SI</v>
      </c>
      <c r="AO137" s="866"/>
      <c r="AP137" s="304"/>
      <c r="AQ137" s="307"/>
      <c r="AW137" s="287"/>
    </row>
    <row r="138" spans="1:49" s="279" customFormat="1" ht="30" customHeight="1" x14ac:dyDescent="0.25">
      <c r="A138" s="876"/>
      <c r="B138" s="12" t="s">
        <v>310</v>
      </c>
      <c r="C138" s="156">
        <v>124</v>
      </c>
      <c r="D138" s="13" t="str">
        <f>IFERROR(INDEX(DESEMPATE!$D$3:$D$124,MATCH('EXP GEN.'!B138,DESEMPATE!$C$3:$C$124,0)),"")</f>
        <v>GNG INGENIERIA S.A.S.</v>
      </c>
      <c r="E138" s="306" t="str">
        <f>IFERROR(IF(D138="","",IF(VLOOKUP(D138,DESEMPATE!D$3:$E$124,2,FALSE)=1,"N/A",IF(VLOOKUP(D138,DESEMPATE!D$3:$E$124,2,FALSE)&gt;=0.51,"SI","NO"))),"")</f>
        <v>N/A</v>
      </c>
      <c r="F138" s="381" t="s">
        <v>8</v>
      </c>
      <c r="G138" s="23" t="s">
        <v>855</v>
      </c>
      <c r="H138" s="291" t="s">
        <v>432</v>
      </c>
      <c r="I138" s="23" t="s">
        <v>860</v>
      </c>
      <c r="J138" s="14" t="s">
        <v>861</v>
      </c>
      <c r="K138" s="23" t="s">
        <v>8</v>
      </c>
      <c r="L138" s="406" t="s">
        <v>8</v>
      </c>
      <c r="M138" s="406" t="s">
        <v>8</v>
      </c>
      <c r="N138" s="716">
        <v>0.8</v>
      </c>
      <c r="O138" s="18">
        <v>40849</v>
      </c>
      <c r="P138" s="18">
        <v>40907</v>
      </c>
      <c r="Q138" s="19">
        <f t="shared" si="24"/>
        <v>2011</v>
      </c>
      <c r="R138" s="20">
        <f>IFERROR(INDEX(PARAMETROS!$B$53:$B$79,MATCH(Q138,PARAMETROS!$A$53:$A$79,0)),"")</f>
        <v>535600</v>
      </c>
      <c r="S138" s="339">
        <v>759990240</v>
      </c>
      <c r="T138" s="21" t="s">
        <v>23</v>
      </c>
      <c r="U138" s="11" t="str">
        <f>IFERROR(IF(T138="","",IF(T138="COP","N/A",IF(OR(T138="USD",T138="US"),1,IF(T138="EUR",VLOOKUP(P138,'SH EURO'!$A$6:$B$6338,2,FALSE),"INGRESAR TASA")))),"")</f>
        <v>N/A</v>
      </c>
      <c r="V138" s="596" t="str">
        <f t="shared" si="20"/>
        <v>N/A</v>
      </c>
      <c r="W138" s="22">
        <f>IFERROR(IF(T138="","",IF(T138="COP",1,IF(U138&lt;&gt;"N/A",VLOOKUP(P138,'SH TRM'!$A$9:$B$8912,2,FALSE),"REVISAR"))),"")</f>
        <v>1</v>
      </c>
      <c r="X138" s="600">
        <f t="shared" si="21"/>
        <v>759990240</v>
      </c>
      <c r="Y138" s="11">
        <f t="shared" si="22"/>
        <v>1418.9511575802837</v>
      </c>
      <c r="Z138" s="11">
        <f t="shared" si="18"/>
        <v>1135.1609260642269</v>
      </c>
      <c r="AA138" s="879"/>
      <c r="AB138" s="879"/>
      <c r="AC138" s="446" t="str">
        <f t="shared" si="19"/>
        <v>CUMPLE</v>
      </c>
      <c r="AD138" s="450">
        <v>1</v>
      </c>
      <c r="AE138" s="873" t="s">
        <v>9</v>
      </c>
      <c r="AF138" s="873"/>
      <c r="AG138" s="873"/>
      <c r="AH138" s="873" t="s">
        <v>8</v>
      </c>
      <c r="AI138" s="873"/>
      <c r="AJ138" s="873"/>
      <c r="AK138" s="873" t="s">
        <v>8</v>
      </c>
      <c r="AL138" s="873"/>
      <c r="AM138" s="873"/>
      <c r="AN138" s="406" t="str">
        <f t="shared" si="23"/>
        <v>SI</v>
      </c>
      <c r="AO138" s="866"/>
      <c r="AP138" s="304"/>
      <c r="AQ138" s="307"/>
      <c r="AW138" s="287"/>
    </row>
    <row r="139" spans="1:49" s="279" customFormat="1" ht="30" customHeight="1" x14ac:dyDescent="0.25">
      <c r="A139" s="876"/>
      <c r="B139" s="12"/>
      <c r="C139" s="156"/>
      <c r="D139" s="13" t="str">
        <f>IFERROR(INDEX(DESEMPATE!$D$3:$D$124,MATCH('EXP GEN.'!B139,DESEMPATE!$C$3:$C$124,0)),"")</f>
        <v/>
      </c>
      <c r="E139" s="306" t="str">
        <f>IFERROR(IF(D139="","",IF(VLOOKUP(D139,DESEMPATE!D$3:$E$124,2,FALSE)=1,"N/A",IF(VLOOKUP(D139,DESEMPATE!D$3:$E$124,2,FALSE)&gt;=0.51,"SI","NO"))),"")</f>
        <v/>
      </c>
      <c r="F139" s="381"/>
      <c r="G139" s="23"/>
      <c r="H139" s="291"/>
      <c r="I139" s="23"/>
      <c r="J139" s="14"/>
      <c r="K139" s="23"/>
      <c r="L139" s="406"/>
      <c r="M139" s="406" t="s">
        <v>120</v>
      </c>
      <c r="N139" s="716"/>
      <c r="O139" s="18"/>
      <c r="P139" s="18"/>
      <c r="Q139" s="19" t="str">
        <f t="shared" si="24"/>
        <v/>
      </c>
      <c r="R139" s="20" t="str">
        <f>IFERROR(INDEX(PARAMETROS!$B$53:$B$79,MATCH(Q139,PARAMETROS!$A$53:$A$79,0)),"")</f>
        <v/>
      </c>
      <c r="S139" s="339"/>
      <c r="T139" s="21"/>
      <c r="U139" s="11" t="str">
        <f>IFERROR(IF(T139="","",IF(T139="COP","N/A",IF(OR(T139="USD",T139="US"),1,IF(T139="EUR",VLOOKUP(P139,'SH EURO'!$A$6:$B$6338,2,FALSE),"INGRESAR TASA")))),"")</f>
        <v/>
      </c>
      <c r="V139" s="596" t="str">
        <f t="shared" si="20"/>
        <v/>
      </c>
      <c r="W139" s="22" t="str">
        <f>IFERROR(IF(T139="","",IF(T139="COP",1,IF(U139&lt;&gt;"N/A",VLOOKUP(P139,'SH TRM'!$A$9:$B$8912,2,FALSE),"REVISAR"))),"")</f>
        <v/>
      </c>
      <c r="X139" s="600" t="str">
        <f t="shared" si="21"/>
        <v/>
      </c>
      <c r="Y139" s="11" t="str">
        <f t="shared" si="22"/>
        <v/>
      </c>
      <c r="Z139" s="11" t="str">
        <f t="shared" si="18"/>
        <v/>
      </c>
      <c r="AA139" s="879"/>
      <c r="AB139" s="879"/>
      <c r="AC139" s="446" t="str">
        <f t="shared" si="19"/>
        <v/>
      </c>
      <c r="AD139" s="450"/>
      <c r="AE139" s="873"/>
      <c r="AF139" s="873"/>
      <c r="AG139" s="873"/>
      <c r="AH139" s="873"/>
      <c r="AI139" s="873"/>
      <c r="AJ139" s="873"/>
      <c r="AK139" s="873"/>
      <c r="AL139" s="873"/>
      <c r="AM139" s="873"/>
      <c r="AN139" s="406" t="str">
        <f t="shared" si="23"/>
        <v/>
      </c>
      <c r="AO139" s="866"/>
      <c r="AP139" s="304"/>
      <c r="AQ139" s="307"/>
      <c r="AW139" s="287"/>
    </row>
    <row r="140" spans="1:49" s="279" customFormat="1" ht="30" customHeight="1" thickBot="1" x14ac:dyDescent="0.3">
      <c r="A140" s="877"/>
      <c r="B140" s="48"/>
      <c r="C140" s="157"/>
      <c r="D140" s="64" t="str">
        <f>IFERROR(INDEX(DESEMPATE!$D$3:$D$124,MATCH('EXP GEN.'!B140,DESEMPATE!$C$3:$C$124,0)),"")</f>
        <v/>
      </c>
      <c r="E140" s="398" t="str">
        <f>IFERROR(IF(D140="","",IF(VLOOKUP(D140,DESEMPATE!D$3:$E$124,2,FALSE)=1,"N/A",IF(VLOOKUP(D140,DESEMPATE!D$3:$E$124,2,FALSE)&gt;=0.51,"SI","NO"))),"")</f>
        <v/>
      </c>
      <c r="F140" s="382"/>
      <c r="G140" s="159"/>
      <c r="H140" s="298"/>
      <c r="I140" s="159"/>
      <c r="J140" s="49"/>
      <c r="K140" s="159"/>
      <c r="L140" s="407"/>
      <c r="M140" s="407" t="s">
        <v>120</v>
      </c>
      <c r="N140" s="733"/>
      <c r="O140" s="494"/>
      <c r="P140" s="494"/>
      <c r="Q140" s="53" t="str">
        <f t="shared" si="24"/>
        <v/>
      </c>
      <c r="R140" s="54" t="str">
        <f>IFERROR(INDEX(PARAMETROS!$B$53:$B$79,MATCH(Q140,PARAMETROS!$A$53:$A$79,0)),"")</f>
        <v/>
      </c>
      <c r="S140" s="495"/>
      <c r="T140" s="55"/>
      <c r="U140" s="57" t="str">
        <f>IFERROR(IF(T140="","",IF(T140="COP","N/A",IF(OR(T140="USD",T140="US"),1,IF(T140="EUR",VLOOKUP(P140,'SH EURO'!$A$6:$B$6338,2,FALSE),"INGRESAR TASA")))),"")</f>
        <v/>
      </c>
      <c r="V140" s="597" t="str">
        <f t="shared" si="20"/>
        <v/>
      </c>
      <c r="W140" s="56" t="str">
        <f>IFERROR(IF(T140="","",IF(T140="COP",1,IF(U140&lt;&gt;"N/A",VLOOKUP(P140,'SH TRM'!$A$9:$B$8912,2,FALSE),"REVISAR"))),"")</f>
        <v/>
      </c>
      <c r="X140" s="601" t="str">
        <f t="shared" si="21"/>
        <v/>
      </c>
      <c r="Y140" s="57" t="str">
        <f t="shared" si="22"/>
        <v/>
      </c>
      <c r="Z140" s="57" t="str">
        <f t="shared" si="18"/>
        <v/>
      </c>
      <c r="AA140" s="880"/>
      <c r="AB140" s="880"/>
      <c r="AC140" s="455" t="str">
        <f t="shared" si="19"/>
        <v/>
      </c>
      <c r="AD140" s="449"/>
      <c r="AE140" s="874"/>
      <c r="AF140" s="874"/>
      <c r="AG140" s="874"/>
      <c r="AH140" s="874"/>
      <c r="AI140" s="874"/>
      <c r="AJ140" s="874"/>
      <c r="AK140" s="874"/>
      <c r="AL140" s="874"/>
      <c r="AM140" s="874"/>
      <c r="AN140" s="407" t="str">
        <f t="shared" si="23"/>
        <v/>
      </c>
      <c r="AO140" s="867"/>
      <c r="AP140" s="303"/>
      <c r="AQ140" s="307"/>
      <c r="AW140" s="287"/>
    </row>
    <row r="141" spans="1:49" s="279" customFormat="1" ht="30" customHeight="1" x14ac:dyDescent="0.25">
      <c r="A141" s="875" t="s">
        <v>186</v>
      </c>
      <c r="B141" s="35" t="s">
        <v>308</v>
      </c>
      <c r="C141" s="155">
        <v>85</v>
      </c>
      <c r="D141" s="36" t="str">
        <f>IFERROR(INDEX(DESEMPATE!$D$3:$D$124,MATCH('EXP GEN.'!B141,DESEMPATE!$C$3:$C$124,0)),"")</f>
        <v>CB INGENIEROS SAS</v>
      </c>
      <c r="E141" s="400" t="str">
        <f>IFERROR(IF(D141="","",IF(VLOOKUP(D141,DESEMPATE!D$3:$E$124,2,FALSE)=1,"N/A",IF(VLOOKUP(D141,DESEMPATE!D$3:$E$124,2,FALSE)&gt;=0.51,"SI","NO"))),"")</f>
        <v>N/A</v>
      </c>
      <c r="F141" s="380" t="s">
        <v>8</v>
      </c>
      <c r="G141" s="47" t="s">
        <v>699</v>
      </c>
      <c r="H141" s="290" t="s">
        <v>432</v>
      </c>
      <c r="I141" s="47" t="s">
        <v>700</v>
      </c>
      <c r="J141" s="37" t="s">
        <v>701</v>
      </c>
      <c r="K141" s="47" t="s">
        <v>8</v>
      </c>
      <c r="L141" s="405" t="s">
        <v>8</v>
      </c>
      <c r="M141" s="405" t="s">
        <v>8</v>
      </c>
      <c r="N141" s="734">
        <v>0.2</v>
      </c>
      <c r="O141" s="491">
        <v>40079</v>
      </c>
      <c r="P141" s="491">
        <v>42094</v>
      </c>
      <c r="Q141" s="61">
        <f t="shared" si="24"/>
        <v>2015</v>
      </c>
      <c r="R141" s="32">
        <f>IFERROR(INDEX(PARAMETROS!$B$53:$B$79,MATCH(Q141,PARAMETROS!$A$53:$A$79,0)),"")</f>
        <v>644350</v>
      </c>
      <c r="S141" s="492">
        <v>14008976863</v>
      </c>
      <c r="T141" s="33" t="s">
        <v>23</v>
      </c>
      <c r="U141" s="493" t="str">
        <f>IFERROR(IF(T141="","",IF(T141="COP","N/A",IF(OR(T141="USD",T141="US"),1,IF(T141="EUR",VLOOKUP(P141,'SH EURO'!$A$6:$B$6338,2,FALSE),"INGRESAR TASA")))),"")</f>
        <v>N/A</v>
      </c>
      <c r="V141" s="598" t="str">
        <f t="shared" si="20"/>
        <v>N/A</v>
      </c>
      <c r="W141" s="34">
        <f>IFERROR(IF(T141="","",IF(T141="COP",1,IF(U141&lt;&gt;"N/A",VLOOKUP(P141,'SH TRM'!$A$9:$B$8912,2,FALSE),"REVISAR"))),"")</f>
        <v>1</v>
      </c>
      <c r="X141" s="602">
        <f t="shared" si="21"/>
        <v>14008976863</v>
      </c>
      <c r="Y141" s="493">
        <f t="shared" si="22"/>
        <v>21741.253764258556</v>
      </c>
      <c r="Z141" s="493">
        <f t="shared" si="18"/>
        <v>4348.2507528517117</v>
      </c>
      <c r="AA141" s="878" t="str">
        <f>IFERROR(IF(COUNTIF(Z141:Z146,"")=6,"",IF(SUM(Z141:Z146)&gt;=CM008M1,"CUMPLE","NO CUMPLE")),"")</f>
        <v>CUMPLE</v>
      </c>
      <c r="AB141" s="878" t="str">
        <f>IFERROR(IF(COUNTIF(Z141:Z146,"")=6,"",IF(COUNTIF(E141:E146,"N/A")&gt;0,IF(SUMIF(E141:E146,"N/A",Z141:Z146)&gt;=CM008LM1,"CUMPLE","NO CUMPLE"),IF(SUMIF(E141:E146,"SI",Z141:Z146)&gt;=CM008LM1,"CUMPLE","NO CUMPLE"))),"")</f>
        <v>CUMPLE</v>
      </c>
      <c r="AC141" s="490" t="str">
        <f t="shared" si="19"/>
        <v>CUMPLE</v>
      </c>
      <c r="AD141" s="454">
        <v>76</v>
      </c>
      <c r="AE141" s="881" t="s">
        <v>8</v>
      </c>
      <c r="AF141" s="881"/>
      <c r="AG141" s="881"/>
      <c r="AH141" s="881" t="s">
        <v>8</v>
      </c>
      <c r="AI141" s="881"/>
      <c r="AJ141" s="881"/>
      <c r="AK141" s="881" t="s">
        <v>8</v>
      </c>
      <c r="AL141" s="881"/>
      <c r="AM141" s="881"/>
      <c r="AN141" s="655" t="str">
        <f t="shared" si="23"/>
        <v>SI</v>
      </c>
      <c r="AO141" s="865" t="s">
        <v>333</v>
      </c>
      <c r="AP141" s="305"/>
      <c r="AQ141" s="307"/>
      <c r="AW141" s="287"/>
    </row>
    <row r="142" spans="1:49" s="279" customFormat="1" ht="30" customHeight="1" x14ac:dyDescent="0.25">
      <c r="A142" s="876"/>
      <c r="B142" s="12" t="s">
        <v>308</v>
      </c>
      <c r="C142" s="156">
        <v>89</v>
      </c>
      <c r="D142" s="13" t="str">
        <f>IFERROR(INDEX(DESEMPATE!$D$3:$D$124,MATCH('EXP GEN.'!B142,DESEMPATE!$C$3:$C$124,0)),"")</f>
        <v>CB INGENIEROS SAS</v>
      </c>
      <c r="E142" s="306" t="str">
        <f>IFERROR(IF(D142="","",IF(VLOOKUP(D142,DESEMPATE!D$3:$E$124,2,FALSE)=1,"N/A",IF(VLOOKUP(D142,DESEMPATE!D$3:$E$124,2,FALSE)&gt;=0.51,"SI","NO"))),"")</f>
        <v>N/A</v>
      </c>
      <c r="F142" s="381" t="s">
        <v>8</v>
      </c>
      <c r="G142" s="23" t="s">
        <v>610</v>
      </c>
      <c r="H142" s="291" t="s">
        <v>432</v>
      </c>
      <c r="I142" s="23" t="s">
        <v>702</v>
      </c>
      <c r="J142" s="14" t="s">
        <v>703</v>
      </c>
      <c r="K142" s="23" t="s">
        <v>8</v>
      </c>
      <c r="L142" s="406" t="s">
        <v>8</v>
      </c>
      <c r="M142" s="406" t="s">
        <v>8</v>
      </c>
      <c r="N142" s="716">
        <v>1</v>
      </c>
      <c r="O142" s="18">
        <v>35177</v>
      </c>
      <c r="P142" s="18">
        <v>35563</v>
      </c>
      <c r="Q142" s="19">
        <f t="shared" si="24"/>
        <v>1997</v>
      </c>
      <c r="R142" s="20">
        <f>IFERROR(INDEX(PARAMETROS!$B$53:$B$79,MATCH(Q142,PARAMETROS!$A$53:$A$79,0)),"")</f>
        <v>172005</v>
      </c>
      <c r="S142" s="339">
        <v>384734738</v>
      </c>
      <c r="T142" s="21" t="s">
        <v>23</v>
      </c>
      <c r="U142" s="11" t="str">
        <f>IFERROR(IF(T142="","",IF(T142="COP","N/A",IF(OR(T142="USD",T142="US"),1,IF(T142="EUR",VLOOKUP(P142,'SH EURO'!$A$6:$B$6338,2,FALSE),"INGRESAR TASA")))),"")</f>
        <v>N/A</v>
      </c>
      <c r="V142" s="596" t="str">
        <f t="shared" si="20"/>
        <v>N/A</v>
      </c>
      <c r="W142" s="22">
        <f>IFERROR(IF(T142="","",IF(T142="COP",1,IF(U142&lt;&gt;"N/A",VLOOKUP(P142,'SH TRM'!$A$9:$B$8912,2,FALSE),"REVISAR"))),"")</f>
        <v>1</v>
      </c>
      <c r="X142" s="600">
        <f t="shared" si="21"/>
        <v>384734738</v>
      </c>
      <c r="Y142" s="11">
        <f t="shared" si="22"/>
        <v>2236.7648498590156</v>
      </c>
      <c r="Z142" s="11">
        <f t="shared" si="18"/>
        <v>2236.7648498590156</v>
      </c>
      <c r="AA142" s="879"/>
      <c r="AB142" s="879"/>
      <c r="AC142" s="446" t="str">
        <f t="shared" si="19"/>
        <v>CUMPLE</v>
      </c>
      <c r="AD142" s="450">
        <v>8</v>
      </c>
      <c r="AE142" s="873" t="s">
        <v>9</v>
      </c>
      <c r="AF142" s="873"/>
      <c r="AG142" s="873"/>
      <c r="AH142" s="873" t="s">
        <v>8</v>
      </c>
      <c r="AI142" s="873"/>
      <c r="AJ142" s="873"/>
      <c r="AK142" s="873" t="s">
        <v>8</v>
      </c>
      <c r="AL142" s="873"/>
      <c r="AM142" s="873"/>
      <c r="AN142" s="653" t="str">
        <f t="shared" si="23"/>
        <v>SI</v>
      </c>
      <c r="AO142" s="866"/>
      <c r="AP142" s="304"/>
      <c r="AQ142" s="307"/>
      <c r="AW142" s="287"/>
    </row>
    <row r="143" spans="1:49" s="279" customFormat="1" ht="30" customHeight="1" x14ac:dyDescent="0.25">
      <c r="A143" s="876"/>
      <c r="B143" s="12" t="s">
        <v>308</v>
      </c>
      <c r="C143" s="156">
        <v>91</v>
      </c>
      <c r="D143" s="13" t="str">
        <f>IFERROR(INDEX(DESEMPATE!$D$3:$D$124,MATCH('EXP GEN.'!B143,DESEMPATE!$C$3:$C$124,0)),"")</f>
        <v>CB INGENIEROS SAS</v>
      </c>
      <c r="E143" s="306" t="str">
        <f>IFERROR(IF(D143="","",IF(VLOOKUP(D143,DESEMPATE!D$3:$E$124,2,FALSE)=1,"N/A",IF(VLOOKUP(D143,DESEMPATE!D$3:$E$124,2,FALSE)&gt;=0.51,"SI","NO"))),"")</f>
        <v>N/A</v>
      </c>
      <c r="F143" s="381" t="s">
        <v>8</v>
      </c>
      <c r="G143" s="23" t="s">
        <v>704</v>
      </c>
      <c r="H143" s="291" t="s">
        <v>432</v>
      </c>
      <c r="I143" s="23" t="s">
        <v>705</v>
      </c>
      <c r="J143" s="14" t="s">
        <v>706</v>
      </c>
      <c r="K143" s="23" t="s">
        <v>8</v>
      </c>
      <c r="L143" s="406" t="s">
        <v>8</v>
      </c>
      <c r="M143" s="406" t="s">
        <v>8</v>
      </c>
      <c r="N143" s="716">
        <v>0.25</v>
      </c>
      <c r="O143" s="18">
        <v>39534</v>
      </c>
      <c r="P143" s="18">
        <v>40628</v>
      </c>
      <c r="Q143" s="19">
        <f t="shared" si="24"/>
        <v>2011</v>
      </c>
      <c r="R143" s="20">
        <f>IFERROR(INDEX(PARAMETROS!$B$53:$B$79,MATCH(Q143,PARAMETROS!$A$53:$A$79,0)),"")</f>
        <v>535600</v>
      </c>
      <c r="S143" s="339">
        <v>3753633746</v>
      </c>
      <c r="T143" s="21" t="s">
        <v>23</v>
      </c>
      <c r="U143" s="11" t="str">
        <f>IFERROR(IF(T143="","",IF(T143="COP","N/A",IF(OR(T143="USD",T143="US"),1,IF(T143="EUR",VLOOKUP(P143,'SH EURO'!$A$6:$B$6338,2,FALSE),"INGRESAR TASA")))),"")</f>
        <v>N/A</v>
      </c>
      <c r="V143" s="596" t="str">
        <f t="shared" si="20"/>
        <v>N/A</v>
      </c>
      <c r="W143" s="22">
        <f>IFERROR(IF(T143="","",IF(T143="COP",1,IF(U143&lt;&gt;"N/A",VLOOKUP(P143,'SH TRM'!$A$9:$B$8912,2,FALSE),"REVISAR"))),"")</f>
        <v>1</v>
      </c>
      <c r="X143" s="600">
        <f t="shared" si="21"/>
        <v>3753633746</v>
      </c>
      <c r="Y143" s="11">
        <f t="shared" si="22"/>
        <v>7008.2780918595963</v>
      </c>
      <c r="Z143" s="11">
        <f t="shared" si="18"/>
        <v>1752.0695229648991</v>
      </c>
      <c r="AA143" s="879"/>
      <c r="AB143" s="879"/>
      <c r="AC143" s="446" t="str">
        <f t="shared" si="19"/>
        <v>CUMPLE</v>
      </c>
      <c r="AD143" s="450">
        <v>15</v>
      </c>
      <c r="AE143" s="873" t="s">
        <v>8</v>
      </c>
      <c r="AF143" s="873"/>
      <c r="AG143" s="873"/>
      <c r="AH143" s="873" t="s">
        <v>8</v>
      </c>
      <c r="AI143" s="873"/>
      <c r="AJ143" s="873"/>
      <c r="AK143" s="873" t="s">
        <v>8</v>
      </c>
      <c r="AL143" s="873"/>
      <c r="AM143" s="873"/>
      <c r="AN143" s="653" t="str">
        <f t="shared" si="23"/>
        <v>SI</v>
      </c>
      <c r="AO143" s="866"/>
      <c r="AP143" s="304"/>
      <c r="AQ143" s="307"/>
      <c r="AW143" s="287"/>
    </row>
    <row r="144" spans="1:49" s="279" customFormat="1" ht="30" customHeight="1" x14ac:dyDescent="0.25">
      <c r="A144" s="876"/>
      <c r="B144" s="12" t="s">
        <v>308</v>
      </c>
      <c r="C144" s="156">
        <v>94</v>
      </c>
      <c r="D144" s="13" t="str">
        <f>IFERROR(INDEX(DESEMPATE!$D$3:$D$124,MATCH('EXP GEN.'!B144,DESEMPATE!$C$3:$C$124,0)),"")</f>
        <v>CB INGENIEROS SAS</v>
      </c>
      <c r="E144" s="306" t="str">
        <f>IFERROR(IF(D144="","",IF(VLOOKUP(D144,DESEMPATE!D$3:$E$124,2,FALSE)=1,"N/A",IF(VLOOKUP(D144,DESEMPATE!D$3:$E$124,2,FALSE)&gt;=0.51,"SI","NO"))),"")</f>
        <v>N/A</v>
      </c>
      <c r="F144" s="381" t="s">
        <v>8</v>
      </c>
      <c r="G144" s="23" t="s">
        <v>610</v>
      </c>
      <c r="H144" s="291" t="s">
        <v>432</v>
      </c>
      <c r="I144" s="23" t="s">
        <v>707</v>
      </c>
      <c r="J144" s="14" t="s">
        <v>708</v>
      </c>
      <c r="K144" s="23" t="s">
        <v>8</v>
      </c>
      <c r="L144" s="406" t="s">
        <v>8</v>
      </c>
      <c r="M144" s="406" t="s">
        <v>8</v>
      </c>
      <c r="N144" s="716">
        <v>1</v>
      </c>
      <c r="O144" s="18">
        <v>36311</v>
      </c>
      <c r="P144" s="18">
        <v>36556</v>
      </c>
      <c r="Q144" s="19">
        <f t="shared" si="24"/>
        <v>2000</v>
      </c>
      <c r="R144" s="20">
        <f>IFERROR(INDEX(PARAMETROS!$B$53:$B$79,MATCH(Q144,PARAMETROS!$A$53:$A$79,0)),"")</f>
        <v>260100</v>
      </c>
      <c r="S144" s="339">
        <v>257221252</v>
      </c>
      <c r="T144" s="21" t="s">
        <v>23</v>
      </c>
      <c r="U144" s="11" t="str">
        <f>IFERROR(IF(T144="","",IF(T144="COP","N/A",IF(OR(T144="USD",T144="US"),1,IF(T144="EUR",VLOOKUP(P144,'SH EURO'!$A$6:$B$6338,2,FALSE),"INGRESAR TASA")))),"")</f>
        <v>N/A</v>
      </c>
      <c r="V144" s="596" t="str">
        <f t="shared" si="20"/>
        <v>N/A</v>
      </c>
      <c r="W144" s="22">
        <f>IFERROR(IF(T144="","",IF(T144="COP",1,IF(U144&lt;&gt;"N/A",VLOOKUP(P144,'SH TRM'!$A$9:$B$8912,2,FALSE),"REVISAR"))),"")</f>
        <v>1</v>
      </c>
      <c r="X144" s="600">
        <f t="shared" si="21"/>
        <v>257221252</v>
      </c>
      <c r="Y144" s="11">
        <f t="shared" si="22"/>
        <v>988.93214917339481</v>
      </c>
      <c r="Z144" s="11">
        <f t="shared" si="18"/>
        <v>988.93214917339481</v>
      </c>
      <c r="AA144" s="879"/>
      <c r="AB144" s="879"/>
      <c r="AC144" s="446" t="str">
        <f t="shared" si="19"/>
        <v>CUMPLE</v>
      </c>
      <c r="AD144" s="450">
        <v>12</v>
      </c>
      <c r="AE144" s="873" t="s">
        <v>9</v>
      </c>
      <c r="AF144" s="873"/>
      <c r="AG144" s="873"/>
      <c r="AH144" s="873" t="s">
        <v>8</v>
      </c>
      <c r="AI144" s="873"/>
      <c r="AJ144" s="873"/>
      <c r="AK144" s="873" t="s">
        <v>8</v>
      </c>
      <c r="AL144" s="873"/>
      <c r="AM144" s="873"/>
      <c r="AN144" s="653" t="str">
        <f t="shared" si="23"/>
        <v>SI</v>
      </c>
      <c r="AO144" s="866"/>
      <c r="AP144" s="304"/>
      <c r="AQ144" s="307"/>
      <c r="AW144" s="287"/>
    </row>
    <row r="145" spans="1:49" s="279" customFormat="1" ht="30" customHeight="1" x14ac:dyDescent="0.25">
      <c r="A145" s="876"/>
      <c r="B145" s="12"/>
      <c r="C145" s="156"/>
      <c r="D145" s="13" t="str">
        <f>IFERROR(INDEX(DESEMPATE!$D$3:$D$124,MATCH('EXP GEN.'!B145,DESEMPATE!$C$3:$C$124,0)),"")</f>
        <v/>
      </c>
      <c r="E145" s="306" t="str">
        <f>IFERROR(IF(D145="","",IF(VLOOKUP(D145,DESEMPATE!D$3:$E$124,2,FALSE)=1,"N/A",IF(VLOOKUP(D145,DESEMPATE!D$3:$E$124,2,FALSE)&gt;=0.51,"SI","NO"))),"")</f>
        <v/>
      </c>
      <c r="F145" s="381"/>
      <c r="G145" s="23"/>
      <c r="H145" s="291" t="s">
        <v>709</v>
      </c>
      <c r="I145" s="23"/>
      <c r="J145" s="14"/>
      <c r="K145" s="23"/>
      <c r="L145" s="406"/>
      <c r="M145" s="406" t="s">
        <v>120</v>
      </c>
      <c r="N145" s="716"/>
      <c r="O145" s="18"/>
      <c r="P145" s="18"/>
      <c r="Q145" s="19" t="str">
        <f t="shared" si="24"/>
        <v/>
      </c>
      <c r="R145" s="20" t="str">
        <f>IFERROR(INDEX(PARAMETROS!$B$53:$B$79,MATCH(Q145,PARAMETROS!$A$53:$A$79,0)),"")</f>
        <v/>
      </c>
      <c r="S145" s="339"/>
      <c r="T145" s="21"/>
      <c r="U145" s="11" t="str">
        <f>IFERROR(IF(T145="","",IF(T145="COP","N/A",IF(OR(T145="USD",T145="US"),1,IF(T145="EUR",VLOOKUP(P145,'SH EURO'!$A$6:$B$6338,2,FALSE),"INGRESAR TASA")))),"")</f>
        <v/>
      </c>
      <c r="V145" s="596" t="str">
        <f t="shared" si="20"/>
        <v/>
      </c>
      <c r="W145" s="22" t="str">
        <f>IFERROR(IF(T145="","",IF(T145="COP",1,IF(U145&lt;&gt;"N/A",VLOOKUP(P145,'SH TRM'!$A$9:$B$8912,2,FALSE),"REVISAR"))),"")</f>
        <v/>
      </c>
      <c r="X145" s="600" t="str">
        <f t="shared" si="21"/>
        <v/>
      </c>
      <c r="Y145" s="11" t="str">
        <f t="shared" si="22"/>
        <v/>
      </c>
      <c r="Z145" s="11" t="str">
        <f t="shared" si="18"/>
        <v/>
      </c>
      <c r="AA145" s="879"/>
      <c r="AB145" s="879"/>
      <c r="AC145" s="446" t="str">
        <f t="shared" si="19"/>
        <v/>
      </c>
      <c r="AD145" s="450"/>
      <c r="AE145" s="873"/>
      <c r="AF145" s="873"/>
      <c r="AG145" s="873"/>
      <c r="AH145" s="873"/>
      <c r="AI145" s="873"/>
      <c r="AJ145" s="873"/>
      <c r="AK145" s="873"/>
      <c r="AL145" s="873"/>
      <c r="AM145" s="873"/>
      <c r="AN145" s="653" t="str">
        <f t="shared" si="23"/>
        <v/>
      </c>
      <c r="AO145" s="866"/>
      <c r="AP145" s="304"/>
      <c r="AQ145" s="307"/>
      <c r="AW145" s="287"/>
    </row>
    <row r="146" spans="1:49" s="279" customFormat="1" ht="30" customHeight="1" thickBot="1" x14ac:dyDescent="0.3">
      <c r="A146" s="877"/>
      <c r="B146" s="48"/>
      <c r="C146" s="157"/>
      <c r="D146" s="64" t="str">
        <f>IFERROR(INDEX(DESEMPATE!$D$3:$D$124,MATCH('EXP GEN.'!B146,DESEMPATE!$C$3:$C$124,0)),"")</f>
        <v/>
      </c>
      <c r="E146" s="398" t="str">
        <f>IFERROR(IF(D146="","",IF(VLOOKUP(D146,DESEMPATE!D$3:$E$124,2,FALSE)=1,"N/A",IF(VLOOKUP(D146,DESEMPATE!D$3:$E$124,2,FALSE)&gt;=0.51,"SI","NO"))),"")</f>
        <v/>
      </c>
      <c r="F146" s="382"/>
      <c r="G146" s="159"/>
      <c r="H146" s="298" t="s">
        <v>709</v>
      </c>
      <c r="I146" s="159"/>
      <c r="J146" s="49"/>
      <c r="K146" s="159"/>
      <c r="L146" s="407"/>
      <c r="M146" s="407" t="s">
        <v>120</v>
      </c>
      <c r="N146" s="733"/>
      <c r="O146" s="494"/>
      <c r="P146" s="494"/>
      <c r="Q146" s="53" t="str">
        <f t="shared" si="24"/>
        <v/>
      </c>
      <c r="R146" s="54" t="str">
        <f>IFERROR(INDEX(PARAMETROS!$B$53:$B$79,MATCH(Q146,PARAMETROS!$A$53:$A$79,0)),"")</f>
        <v/>
      </c>
      <c r="S146" s="495"/>
      <c r="T146" s="55"/>
      <c r="U146" s="57" t="str">
        <f>IFERROR(IF(T146="","",IF(T146="COP","N/A",IF(OR(T146="USD",T146="US"),1,IF(T146="EUR",VLOOKUP(P146,'SH EURO'!$A$6:$B$6338,2,FALSE),"INGRESAR TASA")))),"")</f>
        <v/>
      </c>
      <c r="V146" s="597" t="str">
        <f t="shared" si="20"/>
        <v/>
      </c>
      <c r="W146" s="56" t="str">
        <f>IFERROR(IF(T146="","",IF(T146="COP",1,IF(U146&lt;&gt;"N/A",VLOOKUP(P146,'SH TRM'!$A$9:$B$8912,2,FALSE),"REVISAR"))),"")</f>
        <v/>
      </c>
      <c r="X146" s="601" t="str">
        <f t="shared" si="21"/>
        <v/>
      </c>
      <c r="Y146" s="57" t="str">
        <f t="shared" si="22"/>
        <v/>
      </c>
      <c r="Z146" s="57" t="str">
        <f t="shared" si="18"/>
        <v/>
      </c>
      <c r="AA146" s="880"/>
      <c r="AB146" s="880"/>
      <c r="AC146" s="455" t="str">
        <f t="shared" si="19"/>
        <v/>
      </c>
      <c r="AD146" s="449"/>
      <c r="AE146" s="874"/>
      <c r="AF146" s="874"/>
      <c r="AG146" s="874"/>
      <c r="AH146" s="874"/>
      <c r="AI146" s="874"/>
      <c r="AJ146" s="874"/>
      <c r="AK146" s="874"/>
      <c r="AL146" s="874"/>
      <c r="AM146" s="874"/>
      <c r="AN146" s="654" t="str">
        <f t="shared" si="23"/>
        <v/>
      </c>
      <c r="AO146" s="867"/>
      <c r="AP146" s="303"/>
      <c r="AQ146" s="307"/>
      <c r="AW146" s="287"/>
    </row>
    <row r="147" spans="1:49" s="279" customFormat="1" ht="30" customHeight="1" x14ac:dyDescent="0.25">
      <c r="A147" s="875" t="s">
        <v>187</v>
      </c>
      <c r="B147" s="35" t="s">
        <v>279</v>
      </c>
      <c r="C147" s="155">
        <v>87</v>
      </c>
      <c r="D147" s="36" t="str">
        <f>IFERROR(INDEX(DESEMPATE!$D$3:$D$124,MATCH('EXP GEN.'!B147,DESEMPATE!$C$3:$C$124,0)),"")</f>
        <v>DIEGO FONSECA CHAVES</v>
      </c>
      <c r="E147" s="400" t="str">
        <f>IFERROR(IF(D147="","",IF(VLOOKUP(D147,DESEMPATE!D$3:$E$124,2,FALSE)=1,"N/A",IF(VLOOKUP(D147,DESEMPATE!D$3:$E$124,2,FALSE)&gt;=0.51,"SI","NO"))),"")</f>
        <v>N/A</v>
      </c>
      <c r="F147" s="380" t="s">
        <v>8</v>
      </c>
      <c r="G147" s="47" t="s">
        <v>610</v>
      </c>
      <c r="H147" s="290" t="s">
        <v>432</v>
      </c>
      <c r="I147" s="47" t="s">
        <v>710</v>
      </c>
      <c r="J147" s="37" t="s">
        <v>711</v>
      </c>
      <c r="K147" s="47" t="s">
        <v>8</v>
      </c>
      <c r="L147" s="405" t="s">
        <v>8</v>
      </c>
      <c r="M147" s="405" t="s">
        <v>8</v>
      </c>
      <c r="N147" s="734">
        <v>0.5</v>
      </c>
      <c r="O147" s="491">
        <v>40137</v>
      </c>
      <c r="P147" s="491">
        <v>41232</v>
      </c>
      <c r="Q147" s="61">
        <f t="shared" si="24"/>
        <v>2012</v>
      </c>
      <c r="R147" s="32">
        <f>IFERROR(INDEX(PARAMETROS!$B$53:$B$79,MATCH(Q147,PARAMETROS!$A$53:$A$79,0)),"")</f>
        <v>566700</v>
      </c>
      <c r="S147" s="492">
        <v>4761160509</v>
      </c>
      <c r="T147" s="33" t="s">
        <v>23</v>
      </c>
      <c r="U147" s="493" t="str">
        <f>IFERROR(IF(T147="","",IF(T147="COP","N/A",IF(OR(T147="USD",T147="US"),1,IF(T147="EUR",VLOOKUP(P147,'SH EURO'!$A$6:$B$6338,2,FALSE),"INGRESAR TASA")))),"")</f>
        <v>N/A</v>
      </c>
      <c r="V147" s="598" t="str">
        <f t="shared" si="20"/>
        <v>N/A</v>
      </c>
      <c r="W147" s="34">
        <f>IFERROR(IF(T147="","",IF(T147="COP",1,IF(U147&lt;&gt;"N/A",VLOOKUP(P147,'SH TRM'!$A$9:$B$8912,2,FALSE),"REVISAR"))),"")</f>
        <v>1</v>
      </c>
      <c r="X147" s="602">
        <f t="shared" si="21"/>
        <v>4761160509</v>
      </c>
      <c r="Y147" s="493">
        <f t="shared" si="22"/>
        <v>8401.5537480148232</v>
      </c>
      <c r="Z147" s="493">
        <f t="shared" si="18"/>
        <v>4200.7768740074116</v>
      </c>
      <c r="AA147" s="878" t="str">
        <f>IFERROR(IF(COUNTIF(Z147:Z152,"")=6,"",IF(SUM(Z147:Z152)&gt;=CM008M1,"CUMPLE","NO CUMPLE")),"")</f>
        <v>CUMPLE</v>
      </c>
      <c r="AB147" s="878" t="str">
        <f>IFERROR(IF(COUNTIF(Z147:Z152,"")=6,"",IF(COUNTIF(E147:E152,"N/A")&gt;0,IF(SUMIF(E147:E152,"N/A",Z147:Z152)&gt;=CM008LM1,"CUMPLE","NO CUMPLE"),IF(SUMIF(E147:E152,"SI",Z147:Z152)&gt;=CM008LM1,"CUMPLE","NO CUMPLE"))),"")</f>
        <v>CUMPLE</v>
      </c>
      <c r="AC147" s="490" t="str">
        <f t="shared" si="19"/>
        <v>CUMPLE</v>
      </c>
      <c r="AD147" s="454">
        <v>1</v>
      </c>
      <c r="AE147" s="881" t="s">
        <v>8</v>
      </c>
      <c r="AF147" s="881"/>
      <c r="AG147" s="881"/>
      <c r="AH147" s="881" t="s">
        <v>8</v>
      </c>
      <c r="AI147" s="881"/>
      <c r="AJ147" s="881"/>
      <c r="AK147" s="881" t="s">
        <v>8</v>
      </c>
      <c r="AL147" s="881"/>
      <c r="AM147" s="881"/>
      <c r="AN147" s="655" t="str">
        <f t="shared" si="23"/>
        <v>SI</v>
      </c>
      <c r="AO147" s="865" t="s">
        <v>333</v>
      </c>
      <c r="AP147" s="462"/>
      <c r="AQ147" s="307"/>
      <c r="AW147" s="287"/>
    </row>
    <row r="148" spans="1:49" s="279" customFormat="1" ht="30" customHeight="1" x14ac:dyDescent="0.25">
      <c r="A148" s="876"/>
      <c r="B148" s="12" t="s">
        <v>279</v>
      </c>
      <c r="C148" s="156">
        <v>154</v>
      </c>
      <c r="D148" s="13" t="str">
        <f>IFERROR(INDEX(DESEMPATE!$D$3:$D$124,MATCH('EXP GEN.'!B148,DESEMPATE!$C$3:$C$124,0)),"")</f>
        <v>DIEGO FONSECA CHAVES</v>
      </c>
      <c r="E148" s="306" t="str">
        <f>IFERROR(IF(D148="","",IF(VLOOKUP(D148,DESEMPATE!D$3:$E$124,2,FALSE)=1,"N/A",IF(VLOOKUP(D148,DESEMPATE!D$3:$E$124,2,FALSE)&gt;=0.51,"SI","NO"))),"")</f>
        <v>N/A</v>
      </c>
      <c r="F148" s="381" t="s">
        <v>8</v>
      </c>
      <c r="G148" s="23" t="s">
        <v>610</v>
      </c>
      <c r="H148" s="291" t="s">
        <v>432</v>
      </c>
      <c r="I148" s="23" t="s">
        <v>712</v>
      </c>
      <c r="J148" s="14" t="s">
        <v>713</v>
      </c>
      <c r="K148" s="23" t="s">
        <v>8</v>
      </c>
      <c r="L148" s="406" t="s">
        <v>8</v>
      </c>
      <c r="M148" s="406" t="s">
        <v>8</v>
      </c>
      <c r="N148" s="716">
        <v>0.4</v>
      </c>
      <c r="O148" s="18">
        <v>40143</v>
      </c>
      <c r="P148" s="18">
        <v>41183</v>
      </c>
      <c r="Q148" s="19">
        <f t="shared" si="24"/>
        <v>2012</v>
      </c>
      <c r="R148" s="20">
        <f>IFERROR(INDEX(PARAMETROS!$B$53:$B$79,MATCH(Q148,PARAMETROS!$A$53:$A$79,0)),"")</f>
        <v>566700</v>
      </c>
      <c r="S148" s="339">
        <v>4331349652</v>
      </c>
      <c r="T148" s="21" t="s">
        <v>23</v>
      </c>
      <c r="U148" s="11" t="str">
        <f>IFERROR(IF(T148="","",IF(T148="COP","N/A",IF(OR(T148="USD",T148="US"),1,IF(T148="EUR",VLOOKUP(P148,'SH EURO'!$A$6:$B$6338,2,FALSE),"INGRESAR TASA")))),"")</f>
        <v>N/A</v>
      </c>
      <c r="V148" s="596" t="str">
        <f t="shared" si="20"/>
        <v>N/A</v>
      </c>
      <c r="W148" s="22">
        <f>IFERROR(IF(T148="","",IF(T148="COP",1,IF(U148&lt;&gt;"N/A",VLOOKUP(P148,'SH TRM'!$A$9:$B$8912,2,FALSE),"REVISAR"))),"")</f>
        <v>1</v>
      </c>
      <c r="X148" s="600">
        <f t="shared" si="21"/>
        <v>4331349652</v>
      </c>
      <c r="Y148" s="11">
        <f t="shared" si="22"/>
        <v>7643.1086147873657</v>
      </c>
      <c r="Z148" s="11">
        <f t="shared" si="18"/>
        <v>3057.2434459149463</v>
      </c>
      <c r="AA148" s="879"/>
      <c r="AB148" s="879"/>
      <c r="AC148" s="446" t="str">
        <f t="shared" si="19"/>
        <v>CUMPLE</v>
      </c>
      <c r="AD148" s="450">
        <v>8</v>
      </c>
      <c r="AE148" s="873" t="s">
        <v>9</v>
      </c>
      <c r="AF148" s="873"/>
      <c r="AG148" s="873"/>
      <c r="AH148" s="873" t="s">
        <v>8</v>
      </c>
      <c r="AI148" s="873"/>
      <c r="AJ148" s="873"/>
      <c r="AK148" s="873" t="s">
        <v>8</v>
      </c>
      <c r="AL148" s="873"/>
      <c r="AM148" s="873"/>
      <c r="AN148" s="653" t="str">
        <f t="shared" si="23"/>
        <v>SI</v>
      </c>
      <c r="AO148" s="866"/>
      <c r="AP148" s="304"/>
      <c r="AQ148" s="307"/>
      <c r="AW148" s="287"/>
    </row>
    <row r="149" spans="1:49" s="279" customFormat="1" ht="30" customHeight="1" x14ac:dyDescent="0.25">
      <c r="A149" s="876"/>
      <c r="B149" s="12" t="s">
        <v>279</v>
      </c>
      <c r="C149" s="156">
        <v>159</v>
      </c>
      <c r="D149" s="13" t="str">
        <f>IFERROR(INDEX(DESEMPATE!$D$3:$D$124,MATCH('EXP GEN.'!B149,DESEMPATE!$C$3:$C$124,0)),"")</f>
        <v>DIEGO FONSECA CHAVES</v>
      </c>
      <c r="E149" s="306" t="str">
        <f>IFERROR(IF(D149="","",IF(VLOOKUP(D149,DESEMPATE!D$3:$E$124,2,FALSE)=1,"N/A",IF(VLOOKUP(D149,DESEMPATE!D$3:$E$124,2,FALSE)&gt;=0.51,"SI","NO"))),"")</f>
        <v>N/A</v>
      </c>
      <c r="F149" s="381" t="s">
        <v>8</v>
      </c>
      <c r="G149" s="23" t="s">
        <v>714</v>
      </c>
      <c r="H149" s="291" t="s">
        <v>432</v>
      </c>
      <c r="I149" s="23" t="s">
        <v>715</v>
      </c>
      <c r="J149" s="14" t="s">
        <v>716</v>
      </c>
      <c r="K149" s="23" t="s">
        <v>8</v>
      </c>
      <c r="L149" s="406" t="s">
        <v>8</v>
      </c>
      <c r="M149" s="406" t="s">
        <v>8</v>
      </c>
      <c r="N149" s="716">
        <v>0.5</v>
      </c>
      <c r="O149" s="18">
        <v>40778</v>
      </c>
      <c r="P149" s="18">
        <v>41369</v>
      </c>
      <c r="Q149" s="19">
        <f t="shared" si="24"/>
        <v>2013</v>
      </c>
      <c r="R149" s="20">
        <f>IFERROR(INDEX(PARAMETROS!$B$53:$B$79,MATCH(Q149,PARAMETROS!$A$53:$A$79,0)),"")</f>
        <v>589500</v>
      </c>
      <c r="S149" s="339">
        <v>1181882004</v>
      </c>
      <c r="T149" s="21" t="s">
        <v>23</v>
      </c>
      <c r="U149" s="11" t="str">
        <f>IFERROR(IF(T149="","",IF(T149="COP","N/A",IF(OR(T149="USD",T149="US"),1,IF(T149="EUR",VLOOKUP(P149,'SH EURO'!$A$6:$B$6338,2,FALSE),"INGRESAR TASA")))),"")</f>
        <v>N/A</v>
      </c>
      <c r="V149" s="596" t="str">
        <f t="shared" si="20"/>
        <v>N/A</v>
      </c>
      <c r="W149" s="22">
        <f>IFERROR(IF(T149="","",IF(T149="COP",1,IF(U149&lt;&gt;"N/A",VLOOKUP(P149,'SH TRM'!$A$9:$B$8912,2,FALSE),"REVISAR"))),"")</f>
        <v>1</v>
      </c>
      <c r="X149" s="600">
        <f t="shared" si="21"/>
        <v>1181882004</v>
      </c>
      <c r="Y149" s="11">
        <f t="shared" si="22"/>
        <v>2004.8888956743003</v>
      </c>
      <c r="Z149" s="11">
        <f t="shared" si="18"/>
        <v>1002.4444478371502</v>
      </c>
      <c r="AA149" s="879"/>
      <c r="AB149" s="879"/>
      <c r="AC149" s="446" t="str">
        <f t="shared" si="19"/>
        <v>CUMPLE</v>
      </c>
      <c r="AD149" s="450">
        <v>11</v>
      </c>
      <c r="AE149" s="873" t="s">
        <v>8</v>
      </c>
      <c r="AF149" s="873"/>
      <c r="AG149" s="873"/>
      <c r="AH149" s="873" t="s">
        <v>8</v>
      </c>
      <c r="AI149" s="873"/>
      <c r="AJ149" s="873"/>
      <c r="AK149" s="873" t="s">
        <v>8</v>
      </c>
      <c r="AL149" s="873"/>
      <c r="AM149" s="873"/>
      <c r="AN149" s="653" t="str">
        <f t="shared" si="23"/>
        <v>SI</v>
      </c>
      <c r="AO149" s="866"/>
      <c r="AP149" s="304"/>
      <c r="AQ149" s="307"/>
      <c r="AW149" s="287"/>
    </row>
    <row r="150" spans="1:49" s="279" customFormat="1" ht="30" customHeight="1" x14ac:dyDescent="0.25">
      <c r="A150" s="876"/>
      <c r="B150" s="12" t="s">
        <v>279</v>
      </c>
      <c r="C150" s="156">
        <v>161</v>
      </c>
      <c r="D150" s="13" t="str">
        <f>IFERROR(INDEX(DESEMPATE!$D$3:$D$124,MATCH('EXP GEN.'!B150,DESEMPATE!$C$3:$C$124,0)),"")</f>
        <v>DIEGO FONSECA CHAVES</v>
      </c>
      <c r="E150" s="306" t="str">
        <f>IFERROR(IF(D150="","",IF(VLOOKUP(D150,DESEMPATE!D$3:$E$124,2,FALSE)=1,"N/A",IF(VLOOKUP(D150,DESEMPATE!D$3:$E$124,2,FALSE)&gt;=0.51,"SI","NO"))),"")</f>
        <v>N/A</v>
      </c>
      <c r="F150" s="381" t="s">
        <v>8</v>
      </c>
      <c r="G150" s="23" t="s">
        <v>714</v>
      </c>
      <c r="H150" s="291" t="s">
        <v>432</v>
      </c>
      <c r="I150" s="23" t="s">
        <v>717</v>
      </c>
      <c r="J150" s="14" t="s">
        <v>718</v>
      </c>
      <c r="K150" s="23" t="s">
        <v>8</v>
      </c>
      <c r="L150" s="406" t="s">
        <v>8</v>
      </c>
      <c r="M150" s="406" t="s">
        <v>8</v>
      </c>
      <c r="N150" s="716">
        <v>0.48</v>
      </c>
      <c r="O150" s="18">
        <v>40974</v>
      </c>
      <c r="P150" s="18">
        <v>41583</v>
      </c>
      <c r="Q150" s="19">
        <f t="shared" si="24"/>
        <v>2013</v>
      </c>
      <c r="R150" s="20">
        <f>IFERROR(INDEX(PARAMETROS!$B$53:$B$79,MATCH(Q150,PARAMETROS!$A$53:$A$79,0)),"")</f>
        <v>589500</v>
      </c>
      <c r="S150" s="339">
        <v>1896765500</v>
      </c>
      <c r="T150" s="21" t="s">
        <v>23</v>
      </c>
      <c r="U150" s="11" t="str">
        <f>IFERROR(IF(T150="","",IF(T150="COP","N/A",IF(OR(T150="USD",T150="US"),1,IF(T150="EUR",VLOOKUP(P150,'SH EURO'!$A$6:$B$6338,2,FALSE),"INGRESAR TASA")))),"")</f>
        <v>N/A</v>
      </c>
      <c r="V150" s="596" t="str">
        <f t="shared" si="20"/>
        <v>N/A</v>
      </c>
      <c r="W150" s="22">
        <f>IFERROR(IF(T150="","",IF(T150="COP",1,IF(U150&lt;&gt;"N/A",VLOOKUP(P150,'SH TRM'!$A$9:$B$8912,2,FALSE),"REVISAR"))),"")</f>
        <v>1</v>
      </c>
      <c r="X150" s="600">
        <f t="shared" si="21"/>
        <v>1896765500</v>
      </c>
      <c r="Y150" s="11">
        <f t="shared" si="22"/>
        <v>3217.5835453774384</v>
      </c>
      <c r="Z150" s="11">
        <f t="shared" si="18"/>
        <v>1544.4401017811704</v>
      </c>
      <c r="AA150" s="879"/>
      <c r="AB150" s="879"/>
      <c r="AC150" s="446" t="str">
        <f t="shared" si="19"/>
        <v>CUMPLE</v>
      </c>
      <c r="AD150" s="450">
        <v>19</v>
      </c>
      <c r="AE150" s="873" t="s">
        <v>8</v>
      </c>
      <c r="AF150" s="873"/>
      <c r="AG150" s="873"/>
      <c r="AH150" s="873" t="s">
        <v>8</v>
      </c>
      <c r="AI150" s="873"/>
      <c r="AJ150" s="873"/>
      <c r="AK150" s="873" t="s">
        <v>8</v>
      </c>
      <c r="AL150" s="873"/>
      <c r="AM150" s="873"/>
      <c r="AN150" s="653" t="str">
        <f t="shared" si="23"/>
        <v>SI</v>
      </c>
      <c r="AO150" s="866"/>
      <c r="AP150" s="304"/>
      <c r="AQ150" s="307"/>
      <c r="AW150" s="287"/>
    </row>
    <row r="151" spans="1:49" s="279" customFormat="1" ht="30" customHeight="1" x14ac:dyDescent="0.25">
      <c r="A151" s="876"/>
      <c r="B151" s="12"/>
      <c r="C151" s="156"/>
      <c r="D151" s="13" t="str">
        <f>IFERROR(INDEX(DESEMPATE!$D$3:$D$124,MATCH('EXP GEN.'!B151,DESEMPATE!$C$3:$C$124,0)),"")</f>
        <v/>
      </c>
      <c r="E151" s="306" t="str">
        <f>IFERROR(IF(D151="","",IF(VLOOKUP(D151,DESEMPATE!D$3:$E$124,2,FALSE)=1,"N/A",IF(VLOOKUP(D151,DESEMPATE!D$3:$E$124,2,FALSE)&gt;=0.51,"SI","NO"))),"")</f>
        <v/>
      </c>
      <c r="F151" s="381"/>
      <c r="G151" s="23"/>
      <c r="H151" s="291"/>
      <c r="I151" s="23"/>
      <c r="J151" s="14"/>
      <c r="K151" s="23"/>
      <c r="L151" s="406"/>
      <c r="M151" s="406" t="s">
        <v>120</v>
      </c>
      <c r="N151" s="716"/>
      <c r="O151" s="18"/>
      <c r="P151" s="18"/>
      <c r="Q151" s="19" t="str">
        <f t="shared" si="24"/>
        <v/>
      </c>
      <c r="R151" s="20" t="str">
        <f>IFERROR(INDEX(PARAMETROS!$B$53:$B$79,MATCH(Q151,PARAMETROS!$A$53:$A$79,0)),"")</f>
        <v/>
      </c>
      <c r="S151" s="339"/>
      <c r="T151" s="21"/>
      <c r="U151" s="11" t="str">
        <f>IFERROR(IF(T151="","",IF(T151="COP","N/A",IF(OR(T151="USD",T151="US"),1,IF(T151="EUR",VLOOKUP(P151,'SH EURO'!$A$6:$B$6338,2,FALSE),"INGRESAR TASA")))),"")</f>
        <v/>
      </c>
      <c r="V151" s="596" t="str">
        <f t="shared" si="20"/>
        <v/>
      </c>
      <c r="W151" s="22" t="str">
        <f>IFERROR(IF(T151="","",IF(T151="COP",1,IF(U151&lt;&gt;"N/A",VLOOKUP(P151,'SH TRM'!$A$9:$B$8912,2,FALSE),"REVISAR"))),"")</f>
        <v/>
      </c>
      <c r="X151" s="600" t="str">
        <f t="shared" si="21"/>
        <v/>
      </c>
      <c r="Y151" s="11" t="str">
        <f t="shared" si="22"/>
        <v/>
      </c>
      <c r="Z151" s="11" t="str">
        <f t="shared" si="18"/>
        <v/>
      </c>
      <c r="AA151" s="879"/>
      <c r="AB151" s="879"/>
      <c r="AC151" s="446" t="str">
        <f t="shared" si="19"/>
        <v/>
      </c>
      <c r="AD151" s="450"/>
      <c r="AE151" s="873"/>
      <c r="AF151" s="873"/>
      <c r="AG151" s="873"/>
      <c r="AH151" s="873"/>
      <c r="AI151" s="873"/>
      <c r="AJ151" s="873"/>
      <c r="AK151" s="873"/>
      <c r="AL151" s="873"/>
      <c r="AM151" s="873"/>
      <c r="AN151" s="653" t="str">
        <f t="shared" si="23"/>
        <v/>
      </c>
      <c r="AO151" s="866"/>
      <c r="AP151" s="304"/>
      <c r="AQ151" s="307"/>
      <c r="AW151" s="287"/>
    </row>
    <row r="152" spans="1:49" s="279" customFormat="1" ht="30" customHeight="1" thickBot="1" x14ac:dyDescent="0.3">
      <c r="A152" s="877"/>
      <c r="B152" s="48"/>
      <c r="C152" s="157"/>
      <c r="D152" s="64" t="str">
        <f>IFERROR(INDEX(DESEMPATE!$D$3:$D$124,MATCH('EXP GEN.'!B152,DESEMPATE!$C$3:$C$124,0)),"")</f>
        <v/>
      </c>
      <c r="E152" s="398" t="str">
        <f>IFERROR(IF(D152="","",IF(VLOOKUP(D152,DESEMPATE!D$3:$E$124,2,FALSE)=1,"N/A",IF(VLOOKUP(D152,DESEMPATE!D$3:$E$124,2,FALSE)&gt;=0.51,"SI","NO"))),"")</f>
        <v/>
      </c>
      <c r="F152" s="382"/>
      <c r="G152" s="159"/>
      <c r="H152" s="298"/>
      <c r="I152" s="159"/>
      <c r="J152" s="49"/>
      <c r="K152" s="159"/>
      <c r="L152" s="407"/>
      <c r="M152" s="407" t="s">
        <v>120</v>
      </c>
      <c r="N152" s="733"/>
      <c r="O152" s="494"/>
      <c r="P152" s="494"/>
      <c r="Q152" s="53" t="str">
        <f t="shared" si="24"/>
        <v/>
      </c>
      <c r="R152" s="54" t="str">
        <f>IFERROR(INDEX(PARAMETROS!$B$53:$B$79,MATCH(Q152,PARAMETROS!$A$53:$A$79,0)),"")</f>
        <v/>
      </c>
      <c r="S152" s="495"/>
      <c r="T152" s="55"/>
      <c r="U152" s="57" t="str">
        <f>IFERROR(IF(T152="","",IF(T152="COP","N/A",IF(OR(T152="USD",T152="US"),1,IF(T152="EUR",VLOOKUP(P152,'SH EURO'!$A$6:$B$6338,2,FALSE),"INGRESAR TASA")))),"")</f>
        <v/>
      </c>
      <c r="V152" s="597" t="str">
        <f t="shared" si="20"/>
        <v/>
      </c>
      <c r="W152" s="56" t="str">
        <f>IFERROR(IF(T152="","",IF(T152="COP",1,IF(U152&lt;&gt;"N/A",VLOOKUP(P152,'SH TRM'!$A$9:$B$8912,2,FALSE),"REVISAR"))),"")</f>
        <v/>
      </c>
      <c r="X152" s="601" t="str">
        <f t="shared" si="21"/>
        <v/>
      </c>
      <c r="Y152" s="57" t="str">
        <f t="shared" si="22"/>
        <v/>
      </c>
      <c r="Z152" s="57" t="str">
        <f t="shared" si="18"/>
        <v/>
      </c>
      <c r="AA152" s="880"/>
      <c r="AB152" s="880"/>
      <c r="AC152" s="455" t="str">
        <f t="shared" si="19"/>
        <v/>
      </c>
      <c r="AD152" s="449"/>
      <c r="AE152" s="874"/>
      <c r="AF152" s="874"/>
      <c r="AG152" s="874"/>
      <c r="AH152" s="874"/>
      <c r="AI152" s="874"/>
      <c r="AJ152" s="874"/>
      <c r="AK152" s="874"/>
      <c r="AL152" s="874"/>
      <c r="AM152" s="874"/>
      <c r="AN152" s="654" t="str">
        <f t="shared" si="23"/>
        <v/>
      </c>
      <c r="AO152" s="867"/>
      <c r="AP152" s="303"/>
      <c r="AQ152" s="307"/>
      <c r="AW152" s="287"/>
    </row>
    <row r="153" spans="1:49" s="279" customFormat="1" ht="30" customHeight="1" x14ac:dyDescent="0.25">
      <c r="A153" s="875" t="s">
        <v>188</v>
      </c>
      <c r="B153" s="35" t="s">
        <v>309</v>
      </c>
      <c r="C153" s="155">
        <v>78</v>
      </c>
      <c r="D153" s="36" t="str">
        <f>IFERROR(INDEX(DESEMPATE!$D$3:$D$124,MATCH('EXP GEN.'!B153,DESEMPATE!$C$3:$C$124,0)),"")</f>
        <v>JOYCO S.A.S.</v>
      </c>
      <c r="E153" s="400" t="str">
        <f>IFERROR(IF(D153="","",IF(VLOOKUP(D153,DESEMPATE!D$3:$E$124,2,FALSE)=1,"N/A",IF(VLOOKUP(D153,DESEMPATE!D$3:$E$124,2,FALSE)&gt;=0.51,"SI","NO"))),"")</f>
        <v>N/A</v>
      </c>
      <c r="F153" s="380" t="s">
        <v>8</v>
      </c>
      <c r="G153" s="47" t="s">
        <v>704</v>
      </c>
      <c r="H153" s="290" t="s">
        <v>432</v>
      </c>
      <c r="I153" s="47" t="s">
        <v>719</v>
      </c>
      <c r="J153" s="37" t="s">
        <v>720</v>
      </c>
      <c r="K153" s="47" t="s">
        <v>8</v>
      </c>
      <c r="L153" s="405" t="s">
        <v>8</v>
      </c>
      <c r="M153" s="405" t="s">
        <v>8</v>
      </c>
      <c r="N153" s="734">
        <v>1</v>
      </c>
      <c r="O153" s="491">
        <v>38321</v>
      </c>
      <c r="P153" s="491">
        <v>39901</v>
      </c>
      <c r="Q153" s="61">
        <f t="shared" si="24"/>
        <v>2009</v>
      </c>
      <c r="R153" s="32">
        <f>IFERROR(INDEX(PARAMETROS!$B$53:$B$79,MATCH(Q153,PARAMETROS!$A$53:$A$79,0)),"")</f>
        <v>496900</v>
      </c>
      <c r="S153" s="492">
        <v>1676200327</v>
      </c>
      <c r="T153" s="33" t="s">
        <v>23</v>
      </c>
      <c r="U153" s="493" t="str">
        <f>IFERROR(IF(T153="","",IF(T153="COP","N/A",IF(OR(T153="USD",T153="US"),1,IF(T153="EUR",VLOOKUP(P153,'SH EURO'!$A$6:$B$6338,2,FALSE),"INGRESAR TASA")))),"")</f>
        <v>N/A</v>
      </c>
      <c r="V153" s="598" t="str">
        <f t="shared" si="20"/>
        <v>N/A</v>
      </c>
      <c r="W153" s="34">
        <f>IFERROR(IF(T153="","",IF(T153="COP",1,IF(U153&lt;&gt;"N/A",VLOOKUP(P153,'SH TRM'!$A$9:$B$8912,2,FALSE),"REVISAR"))),"")</f>
        <v>1</v>
      </c>
      <c r="X153" s="602">
        <f t="shared" si="21"/>
        <v>1676200327</v>
      </c>
      <c r="Y153" s="493">
        <f t="shared" si="22"/>
        <v>3373.3152082914066</v>
      </c>
      <c r="Z153" s="493">
        <f t="shared" si="18"/>
        <v>3373.3152082914066</v>
      </c>
      <c r="AA153" s="878" t="str">
        <f>IFERROR(IF(COUNTIF(Z153:Z158,"")=6,"",IF(SUM(Z153:Z158)&gt;=CM008M1,"CUMPLE","NO CUMPLE")),"")</f>
        <v>CUMPLE</v>
      </c>
      <c r="AB153" s="878" t="str">
        <f>IFERROR(IF(COUNTIF(Z153:Z158,"")=6,"",IF(COUNTIF(E153:E158,"N/A")&gt;0,IF(SUMIF(E153:E158,"N/A",Z153:Z158)&gt;=CM008LM1,"CUMPLE","NO CUMPLE"),IF(SUMIF(E153:E158,"SI",Z153:Z158)&gt;=CM008LM1,"CUMPLE","NO CUMPLE"))),"")</f>
        <v>CUMPLE</v>
      </c>
      <c r="AC153" s="490" t="str">
        <f t="shared" si="19"/>
        <v>CUMPLE</v>
      </c>
      <c r="AD153" s="454">
        <v>45</v>
      </c>
      <c r="AE153" s="881" t="s">
        <v>8</v>
      </c>
      <c r="AF153" s="881"/>
      <c r="AG153" s="881"/>
      <c r="AH153" s="881" t="s">
        <v>8</v>
      </c>
      <c r="AI153" s="881"/>
      <c r="AJ153" s="881"/>
      <c r="AK153" s="881" t="s">
        <v>8</v>
      </c>
      <c r="AL153" s="881"/>
      <c r="AM153" s="881"/>
      <c r="AN153" s="655" t="str">
        <f t="shared" si="23"/>
        <v>SI</v>
      </c>
      <c r="AO153" s="865" t="s">
        <v>333</v>
      </c>
      <c r="AP153" s="305"/>
      <c r="AQ153" s="307"/>
      <c r="AW153" s="287"/>
    </row>
    <row r="154" spans="1:49" s="279" customFormat="1" ht="30" customHeight="1" x14ac:dyDescent="0.25">
      <c r="A154" s="876"/>
      <c r="B154" s="12" t="s">
        <v>309</v>
      </c>
      <c r="C154" s="156">
        <v>88</v>
      </c>
      <c r="D154" s="13" t="str">
        <f>IFERROR(INDEX(DESEMPATE!$D$3:$D$124,MATCH('EXP GEN.'!B154,DESEMPATE!$C$3:$C$124,0)),"")</f>
        <v>JOYCO S.A.S.</v>
      </c>
      <c r="E154" s="306" t="str">
        <f>IFERROR(IF(D154="","",IF(VLOOKUP(D154,DESEMPATE!D$3:$E$124,2,FALSE)=1,"N/A",IF(VLOOKUP(D154,DESEMPATE!D$3:$E$124,2,FALSE)&gt;=0.51,"SI","NO"))),"")</f>
        <v>N/A</v>
      </c>
      <c r="F154" s="381" t="s">
        <v>8</v>
      </c>
      <c r="G154" s="23" t="s">
        <v>699</v>
      </c>
      <c r="H154" s="291" t="s">
        <v>432</v>
      </c>
      <c r="I154" s="23" t="s">
        <v>721</v>
      </c>
      <c r="J154" s="14" t="s">
        <v>722</v>
      </c>
      <c r="K154" s="23" t="s">
        <v>8</v>
      </c>
      <c r="L154" s="406" t="s">
        <v>8</v>
      </c>
      <c r="M154" s="406" t="s">
        <v>8</v>
      </c>
      <c r="N154" s="716">
        <v>1</v>
      </c>
      <c r="O154" s="18">
        <v>38658</v>
      </c>
      <c r="P154" s="18">
        <v>39813</v>
      </c>
      <c r="Q154" s="19">
        <f t="shared" si="24"/>
        <v>2008</v>
      </c>
      <c r="R154" s="20">
        <f>IFERROR(INDEX(PARAMETROS!$B$53:$B$79,MATCH(Q154,PARAMETROS!$A$53:$A$79,0)),"")</f>
        <v>461500</v>
      </c>
      <c r="S154" s="339">
        <v>2904906735</v>
      </c>
      <c r="T154" s="21" t="s">
        <v>23</v>
      </c>
      <c r="U154" s="11" t="str">
        <f>IFERROR(IF(T154="","",IF(T154="COP","N/A",IF(OR(T154="USD",T154="US"),1,IF(T154="EUR",VLOOKUP(P154,'SH EURO'!$A$6:$B$6338,2,FALSE),"INGRESAR TASA")))),"")</f>
        <v>N/A</v>
      </c>
      <c r="V154" s="596" t="str">
        <f t="shared" si="20"/>
        <v>N/A</v>
      </c>
      <c r="W154" s="22">
        <f>IFERROR(IF(T154="","",IF(T154="COP",1,IF(U154&lt;&gt;"N/A",VLOOKUP(P154,'SH TRM'!$A$9:$B$8912,2,FALSE),"REVISAR"))),"")</f>
        <v>1</v>
      </c>
      <c r="X154" s="600">
        <f t="shared" si="21"/>
        <v>2904906735</v>
      </c>
      <c r="Y154" s="11">
        <f t="shared" si="22"/>
        <v>6294.4891332611051</v>
      </c>
      <c r="Z154" s="11">
        <f t="shared" si="18"/>
        <v>6294.4891332611051</v>
      </c>
      <c r="AA154" s="879"/>
      <c r="AB154" s="879"/>
      <c r="AC154" s="446" t="str">
        <f t="shared" si="19"/>
        <v>CUMPLE</v>
      </c>
      <c r="AD154" s="450">
        <v>46</v>
      </c>
      <c r="AE154" s="873" t="s">
        <v>8</v>
      </c>
      <c r="AF154" s="873"/>
      <c r="AG154" s="873"/>
      <c r="AH154" s="873" t="s">
        <v>8</v>
      </c>
      <c r="AI154" s="873"/>
      <c r="AJ154" s="873"/>
      <c r="AK154" s="873" t="s">
        <v>8</v>
      </c>
      <c r="AL154" s="873"/>
      <c r="AM154" s="873"/>
      <c r="AN154" s="653" t="str">
        <f t="shared" si="23"/>
        <v>SI</v>
      </c>
      <c r="AO154" s="866"/>
      <c r="AP154" s="304"/>
      <c r="AQ154" s="307"/>
      <c r="AW154" s="287"/>
    </row>
    <row r="155" spans="1:49" s="279" customFormat="1" ht="30" customHeight="1" x14ac:dyDescent="0.25">
      <c r="A155" s="876"/>
      <c r="B155" s="12" t="s">
        <v>309</v>
      </c>
      <c r="C155" s="156">
        <v>99</v>
      </c>
      <c r="D155" s="13" t="str">
        <f>IFERROR(INDEX(DESEMPATE!$D$3:$D$124,MATCH('EXP GEN.'!B155,DESEMPATE!$C$3:$C$124,0)),"")</f>
        <v>JOYCO S.A.S.</v>
      </c>
      <c r="E155" s="306" t="str">
        <f>IFERROR(IF(D155="","",IF(VLOOKUP(D155,DESEMPATE!D$3:$E$124,2,FALSE)=1,"N/A",IF(VLOOKUP(D155,DESEMPATE!D$3:$E$124,2,FALSE)&gt;=0.51,"SI","NO"))),"")</f>
        <v>N/A</v>
      </c>
      <c r="F155" s="381" t="s">
        <v>8</v>
      </c>
      <c r="G155" s="23" t="s">
        <v>723</v>
      </c>
      <c r="H155" s="291" t="s">
        <v>432</v>
      </c>
      <c r="I155" s="23" t="s">
        <v>724</v>
      </c>
      <c r="J155" s="14" t="s">
        <v>725</v>
      </c>
      <c r="K155" s="23" t="s">
        <v>8</v>
      </c>
      <c r="L155" s="406" t="s">
        <v>8</v>
      </c>
      <c r="M155" s="406" t="s">
        <v>8</v>
      </c>
      <c r="N155" s="716">
        <v>0.33</v>
      </c>
      <c r="O155" s="18">
        <v>39792</v>
      </c>
      <c r="P155" s="18">
        <v>40977</v>
      </c>
      <c r="Q155" s="19">
        <f t="shared" si="24"/>
        <v>2012</v>
      </c>
      <c r="R155" s="20">
        <f>IFERROR(INDEX(PARAMETROS!$B$53:$B$79,MATCH(Q155,PARAMETROS!$A$53:$A$79,0)),"")</f>
        <v>566700</v>
      </c>
      <c r="S155" s="339">
        <v>4939884563</v>
      </c>
      <c r="T155" s="21" t="s">
        <v>23</v>
      </c>
      <c r="U155" s="11" t="str">
        <f>IFERROR(IF(T155="","",IF(T155="COP","N/A",IF(OR(T155="USD",T155="US"),1,IF(T155="EUR",VLOOKUP(P155,'SH EURO'!$A$6:$B$6338,2,FALSE),"INGRESAR TASA")))),"")</f>
        <v>N/A</v>
      </c>
      <c r="V155" s="596" t="str">
        <f t="shared" si="20"/>
        <v>N/A</v>
      </c>
      <c r="W155" s="22">
        <f>IFERROR(IF(T155="","",IF(T155="COP",1,IF(U155&lt;&gt;"N/A",VLOOKUP(P155,'SH TRM'!$A$9:$B$8912,2,FALSE),"REVISAR"))),"")</f>
        <v>1</v>
      </c>
      <c r="X155" s="600">
        <f t="shared" si="21"/>
        <v>4939884563</v>
      </c>
      <c r="Y155" s="11">
        <f t="shared" si="22"/>
        <v>8716.9305858478911</v>
      </c>
      <c r="Z155" s="11">
        <f t="shared" si="18"/>
        <v>2876.5870933298042</v>
      </c>
      <c r="AA155" s="879"/>
      <c r="AB155" s="879"/>
      <c r="AC155" s="446" t="str">
        <f t="shared" si="19"/>
        <v>CUMPLE</v>
      </c>
      <c r="AD155" s="450">
        <v>67</v>
      </c>
      <c r="AE155" s="873" t="s">
        <v>8</v>
      </c>
      <c r="AF155" s="873"/>
      <c r="AG155" s="873"/>
      <c r="AH155" s="873" t="s">
        <v>8</v>
      </c>
      <c r="AI155" s="873"/>
      <c r="AJ155" s="873"/>
      <c r="AK155" s="873" t="s">
        <v>8</v>
      </c>
      <c r="AL155" s="873"/>
      <c r="AM155" s="873"/>
      <c r="AN155" s="653" t="str">
        <f t="shared" si="23"/>
        <v>SI</v>
      </c>
      <c r="AO155" s="866"/>
      <c r="AP155" s="304"/>
      <c r="AQ155" s="307"/>
      <c r="AW155" s="287"/>
    </row>
    <row r="156" spans="1:49" s="279" customFormat="1" ht="30" customHeight="1" x14ac:dyDescent="0.25">
      <c r="A156" s="876"/>
      <c r="B156" s="12" t="s">
        <v>309</v>
      </c>
      <c r="C156" s="156">
        <v>122</v>
      </c>
      <c r="D156" s="13" t="str">
        <f>IFERROR(INDEX(DESEMPATE!$D$3:$D$124,MATCH('EXP GEN.'!B156,DESEMPATE!$C$3:$C$124,0)),"")</f>
        <v>JOYCO S.A.S.</v>
      </c>
      <c r="E156" s="306" t="str">
        <f>IFERROR(IF(D156="","",IF(VLOOKUP(D156,DESEMPATE!D$3:$E$124,2,FALSE)=1,"N/A",IF(VLOOKUP(D156,DESEMPATE!D$3:$E$124,2,FALSE)&gt;=0.51,"SI","NO"))),"")</f>
        <v>N/A</v>
      </c>
      <c r="F156" s="381" t="s">
        <v>8</v>
      </c>
      <c r="G156" s="23" t="s">
        <v>699</v>
      </c>
      <c r="H156" s="291" t="s">
        <v>432</v>
      </c>
      <c r="I156" s="23" t="s">
        <v>726</v>
      </c>
      <c r="J156" s="14" t="s">
        <v>727</v>
      </c>
      <c r="K156" s="23" t="s">
        <v>8</v>
      </c>
      <c r="L156" s="406" t="s">
        <v>8</v>
      </c>
      <c r="M156" s="406" t="s">
        <v>8</v>
      </c>
      <c r="N156" s="716">
        <v>0.5</v>
      </c>
      <c r="O156" s="18">
        <v>39778</v>
      </c>
      <c r="P156" s="18">
        <v>41496</v>
      </c>
      <c r="Q156" s="19">
        <f t="shared" si="24"/>
        <v>2013</v>
      </c>
      <c r="R156" s="20">
        <f>IFERROR(INDEX(PARAMETROS!$B$53:$B$79,MATCH(Q156,PARAMETROS!$A$53:$A$79,0)),"")</f>
        <v>589500</v>
      </c>
      <c r="S156" s="339">
        <v>5413375107</v>
      </c>
      <c r="T156" s="21" t="s">
        <v>23</v>
      </c>
      <c r="U156" s="11" t="str">
        <f>IFERROR(IF(T156="","",IF(T156="COP","N/A",IF(OR(T156="USD",T156="US"),1,IF(T156="EUR",VLOOKUP(P156,'SH EURO'!$A$6:$B$6338,2,FALSE),"INGRESAR TASA")))),"")</f>
        <v>N/A</v>
      </c>
      <c r="V156" s="596" t="str">
        <f t="shared" si="20"/>
        <v>N/A</v>
      </c>
      <c r="W156" s="22">
        <f>IFERROR(IF(T156="","",IF(T156="COP",1,IF(U156&lt;&gt;"N/A",VLOOKUP(P156,'SH TRM'!$A$9:$B$8912,2,FALSE),"REVISAR"))),"")</f>
        <v>1</v>
      </c>
      <c r="X156" s="600">
        <f t="shared" si="21"/>
        <v>5413375107</v>
      </c>
      <c r="Y156" s="11">
        <f t="shared" si="22"/>
        <v>9182.9942442748088</v>
      </c>
      <c r="Z156" s="11">
        <f t="shared" si="18"/>
        <v>4591.4971221374044</v>
      </c>
      <c r="AA156" s="879"/>
      <c r="AB156" s="879"/>
      <c r="AC156" s="446" t="str">
        <f t="shared" si="19"/>
        <v>CUMPLE</v>
      </c>
      <c r="AD156" s="450">
        <v>66</v>
      </c>
      <c r="AE156" s="873" t="s">
        <v>8</v>
      </c>
      <c r="AF156" s="873"/>
      <c r="AG156" s="873"/>
      <c r="AH156" s="873" t="s">
        <v>8</v>
      </c>
      <c r="AI156" s="873"/>
      <c r="AJ156" s="873"/>
      <c r="AK156" s="873" t="s">
        <v>8</v>
      </c>
      <c r="AL156" s="873"/>
      <c r="AM156" s="873"/>
      <c r="AN156" s="653" t="str">
        <f t="shared" si="23"/>
        <v>SI</v>
      </c>
      <c r="AO156" s="866"/>
      <c r="AP156" s="304"/>
      <c r="AQ156" s="307"/>
      <c r="AW156" s="287"/>
    </row>
    <row r="157" spans="1:49" s="279" customFormat="1" ht="30" customHeight="1" x14ac:dyDescent="0.25">
      <c r="A157" s="876"/>
      <c r="B157" s="12"/>
      <c r="C157" s="156"/>
      <c r="D157" s="13" t="str">
        <f>IFERROR(INDEX(DESEMPATE!$D$3:$D$124,MATCH('EXP GEN.'!B157,DESEMPATE!$C$3:$C$124,0)),"")</f>
        <v/>
      </c>
      <c r="E157" s="306" t="str">
        <f>IFERROR(IF(D157="","",IF(VLOOKUP(D157,DESEMPATE!D$3:$E$124,2,FALSE)=1,"N/A",IF(VLOOKUP(D157,DESEMPATE!D$3:$E$124,2,FALSE)&gt;=0.51,"SI","NO"))),"")</f>
        <v/>
      </c>
      <c r="F157" s="381"/>
      <c r="G157" s="23"/>
      <c r="H157" s="291"/>
      <c r="I157" s="23"/>
      <c r="J157" s="14"/>
      <c r="K157" s="23"/>
      <c r="L157" s="406"/>
      <c r="M157" s="406" t="s">
        <v>120</v>
      </c>
      <c r="N157" s="716"/>
      <c r="O157" s="18"/>
      <c r="P157" s="18"/>
      <c r="Q157" s="19" t="str">
        <f t="shared" si="24"/>
        <v/>
      </c>
      <c r="R157" s="20" t="str">
        <f>IFERROR(INDEX(PARAMETROS!$B$53:$B$79,MATCH(Q157,PARAMETROS!$A$53:$A$79,0)),"")</f>
        <v/>
      </c>
      <c r="S157" s="339"/>
      <c r="T157" s="21"/>
      <c r="U157" s="11" t="str">
        <f>IFERROR(IF(T157="","",IF(T157="COP","N/A",IF(OR(T157="USD",T157="US"),1,IF(T157="EUR",VLOOKUP(P157,'SH EURO'!$A$6:$B$6338,2,FALSE),"INGRESAR TASA")))),"")</f>
        <v/>
      </c>
      <c r="V157" s="596" t="str">
        <f t="shared" si="20"/>
        <v/>
      </c>
      <c r="W157" s="22" t="str">
        <f>IFERROR(IF(T157="","",IF(T157="COP",1,IF(U157&lt;&gt;"N/A",VLOOKUP(P157,'SH TRM'!$A$9:$B$8912,2,FALSE),"REVISAR"))),"")</f>
        <v/>
      </c>
      <c r="X157" s="600" t="str">
        <f t="shared" si="21"/>
        <v/>
      </c>
      <c r="Y157" s="11" t="str">
        <f t="shared" si="22"/>
        <v/>
      </c>
      <c r="Z157" s="11" t="str">
        <f t="shared" si="18"/>
        <v/>
      </c>
      <c r="AA157" s="879"/>
      <c r="AB157" s="879"/>
      <c r="AC157" s="446" t="str">
        <f t="shared" si="19"/>
        <v/>
      </c>
      <c r="AD157" s="450"/>
      <c r="AE157" s="873"/>
      <c r="AF157" s="873"/>
      <c r="AG157" s="873"/>
      <c r="AH157" s="873"/>
      <c r="AI157" s="873"/>
      <c r="AJ157" s="873"/>
      <c r="AK157" s="873"/>
      <c r="AL157" s="873"/>
      <c r="AM157" s="873"/>
      <c r="AN157" s="653" t="str">
        <f t="shared" si="23"/>
        <v/>
      </c>
      <c r="AO157" s="866"/>
      <c r="AP157" s="304"/>
      <c r="AQ157" s="307"/>
      <c r="AW157" s="287"/>
    </row>
    <row r="158" spans="1:49" s="279" customFormat="1" ht="30" customHeight="1" thickBot="1" x14ac:dyDescent="0.3">
      <c r="A158" s="877"/>
      <c r="B158" s="48"/>
      <c r="C158" s="157"/>
      <c r="D158" s="64" t="str">
        <f>IFERROR(INDEX(DESEMPATE!$D$3:$D$124,MATCH('EXP GEN.'!B158,DESEMPATE!$C$3:$C$124,0)),"")</f>
        <v/>
      </c>
      <c r="E158" s="398" t="str">
        <f>IFERROR(IF(D158="","",IF(VLOOKUP(D158,DESEMPATE!D$3:$E$124,2,FALSE)=1,"N/A",IF(VLOOKUP(D158,DESEMPATE!D$3:$E$124,2,FALSE)&gt;=0.51,"SI","NO"))),"")</f>
        <v/>
      </c>
      <c r="F158" s="382"/>
      <c r="G158" s="159"/>
      <c r="H158" s="298"/>
      <c r="I158" s="159"/>
      <c r="J158" s="49"/>
      <c r="K158" s="159"/>
      <c r="L158" s="407"/>
      <c r="M158" s="407" t="s">
        <v>120</v>
      </c>
      <c r="N158" s="733"/>
      <c r="O158" s="494"/>
      <c r="P158" s="494"/>
      <c r="Q158" s="53" t="str">
        <f t="shared" si="24"/>
        <v/>
      </c>
      <c r="R158" s="54" t="str">
        <f>IFERROR(INDEX(PARAMETROS!$B$53:$B$79,MATCH(Q158,PARAMETROS!$A$53:$A$79,0)),"")</f>
        <v/>
      </c>
      <c r="S158" s="495"/>
      <c r="T158" s="55"/>
      <c r="U158" s="57" t="str">
        <f>IFERROR(IF(T158="","",IF(T158="COP","N/A",IF(OR(T158="USD",T158="US"),1,IF(T158="EUR",VLOOKUP(P158,'SH EURO'!$A$6:$B$6338,2,FALSE),"INGRESAR TASA")))),"")</f>
        <v/>
      </c>
      <c r="V158" s="597" t="str">
        <f t="shared" si="20"/>
        <v/>
      </c>
      <c r="W158" s="56" t="str">
        <f>IFERROR(IF(T158="","",IF(T158="COP",1,IF(U158&lt;&gt;"N/A",VLOOKUP(P158,'SH TRM'!$A$9:$B$8912,2,FALSE),"REVISAR"))),"")</f>
        <v/>
      </c>
      <c r="X158" s="601" t="str">
        <f t="shared" si="21"/>
        <v/>
      </c>
      <c r="Y158" s="57" t="str">
        <f t="shared" si="22"/>
        <v/>
      </c>
      <c r="Z158" s="57" t="str">
        <f t="shared" si="18"/>
        <v/>
      </c>
      <c r="AA158" s="880"/>
      <c r="AB158" s="880"/>
      <c r="AC158" s="455" t="str">
        <f t="shared" si="19"/>
        <v/>
      </c>
      <c r="AD158" s="449"/>
      <c r="AE158" s="874"/>
      <c r="AF158" s="874"/>
      <c r="AG158" s="874"/>
      <c r="AH158" s="874"/>
      <c r="AI158" s="874"/>
      <c r="AJ158" s="874"/>
      <c r="AK158" s="874"/>
      <c r="AL158" s="874"/>
      <c r="AM158" s="874"/>
      <c r="AN158" s="654" t="str">
        <f t="shared" si="23"/>
        <v/>
      </c>
      <c r="AO158" s="867"/>
      <c r="AP158" s="303"/>
      <c r="AQ158" s="307"/>
      <c r="AW158" s="287"/>
    </row>
    <row r="159" spans="1:49" s="279" customFormat="1" ht="30" customHeight="1" x14ac:dyDescent="0.25">
      <c r="A159" s="875" t="s">
        <v>189</v>
      </c>
      <c r="B159" s="35" t="s">
        <v>280</v>
      </c>
      <c r="C159" s="155">
        <v>143</v>
      </c>
      <c r="D159" s="36" t="str">
        <f>IFERROR(INDEX(DESEMPATE!$D$3:$D$124,MATCH('EXP GEN.'!B159,DESEMPATE!$C$3:$C$124,0)),"")</f>
        <v>SILVA CARREÑO Y ASOCIADOS S.A.S.</v>
      </c>
      <c r="E159" s="400" t="str">
        <f>IFERROR(IF(D159="","",IF(VLOOKUP(D159,DESEMPATE!D$3:$E$124,2,FALSE)=1,"N/A",IF(VLOOKUP(D159,DESEMPATE!D$3:$E$124,2,FALSE)&gt;=0.51,"SI","NO"))),"")</f>
        <v>SI</v>
      </c>
      <c r="F159" s="380" t="s">
        <v>8</v>
      </c>
      <c r="G159" s="47" t="s">
        <v>699</v>
      </c>
      <c r="H159" s="290" t="s">
        <v>432</v>
      </c>
      <c r="I159" s="47" t="s">
        <v>728</v>
      </c>
      <c r="J159" s="37" t="s">
        <v>729</v>
      </c>
      <c r="K159" s="47" t="s">
        <v>8</v>
      </c>
      <c r="L159" s="405" t="s">
        <v>8</v>
      </c>
      <c r="M159" s="405" t="s">
        <v>8</v>
      </c>
      <c r="N159" s="734">
        <v>1</v>
      </c>
      <c r="O159" s="491">
        <v>36992</v>
      </c>
      <c r="P159" s="491">
        <v>37636</v>
      </c>
      <c r="Q159" s="61">
        <f t="shared" si="24"/>
        <v>2003</v>
      </c>
      <c r="R159" s="32">
        <f>IFERROR(INDEX(PARAMETROS!$B$53:$B$79,MATCH(Q159,PARAMETROS!$A$53:$A$79,0)),"")</f>
        <v>332000</v>
      </c>
      <c r="S159" s="492">
        <v>1135751411</v>
      </c>
      <c r="T159" s="33" t="s">
        <v>23</v>
      </c>
      <c r="U159" s="493" t="str">
        <f>IFERROR(IF(T159="","",IF(T159="COP","N/A",IF(OR(T159="USD",T159="US"),1,IF(T159="EUR",VLOOKUP(P159,'SH EURO'!$A$6:$B$6338,2,FALSE),"INGRESAR TASA")))),"")</f>
        <v>N/A</v>
      </c>
      <c r="V159" s="598" t="str">
        <f t="shared" si="20"/>
        <v>N/A</v>
      </c>
      <c r="W159" s="34">
        <f>IFERROR(IF(T159="","",IF(T159="COP",1,IF(U159&lt;&gt;"N/A",VLOOKUP(P159,'SH TRM'!$A$9:$B$8912,2,FALSE),"REVISAR"))),"")</f>
        <v>1</v>
      </c>
      <c r="X159" s="602">
        <f t="shared" si="21"/>
        <v>1135751411</v>
      </c>
      <c r="Y159" s="493">
        <f t="shared" si="22"/>
        <v>3420.9379849397592</v>
      </c>
      <c r="Z159" s="493">
        <f t="shared" si="18"/>
        <v>3420.9379849397592</v>
      </c>
      <c r="AA159" s="878" t="str">
        <f>IFERROR(IF(COUNTIF(Z159:Z164,"")=6,"",IF(SUM(Z159:Z164)&gt;=CM008M1,"CUMPLE","NO CUMPLE")),"")</f>
        <v>CUMPLE</v>
      </c>
      <c r="AB159" s="878" t="str">
        <f>IFERROR(IF(COUNTIF(Z159:Z164,"")=6,"",IF(COUNTIF(E159:E164,"N/A")&gt;0,IF(SUMIF(E159:E164,"N/A",Z159:Z164)&gt;=CM008LM1,"CUMPLE","NO CUMPLE"),IF(SUMIF(E159:E164,"SI",Z159:Z164)&gt;=CM008LM1,"CUMPLE","NO CUMPLE"))),"")</f>
        <v>CUMPLE</v>
      </c>
      <c r="AC159" s="490" t="str">
        <f t="shared" si="19"/>
        <v>CUMPLE</v>
      </c>
      <c r="AD159" s="454">
        <v>10</v>
      </c>
      <c r="AE159" s="881" t="s">
        <v>9</v>
      </c>
      <c r="AF159" s="881"/>
      <c r="AG159" s="881"/>
      <c r="AH159" s="881" t="s">
        <v>8</v>
      </c>
      <c r="AI159" s="881"/>
      <c r="AJ159" s="881"/>
      <c r="AK159" s="881" t="s">
        <v>8</v>
      </c>
      <c r="AL159" s="881"/>
      <c r="AM159" s="881"/>
      <c r="AN159" s="655" t="str">
        <f t="shared" si="23"/>
        <v>SI</v>
      </c>
      <c r="AO159" s="865" t="s">
        <v>333</v>
      </c>
      <c r="AP159" s="305"/>
      <c r="AQ159" s="307"/>
      <c r="AW159" s="287"/>
    </row>
    <row r="160" spans="1:49" s="279" customFormat="1" ht="30" customHeight="1" x14ac:dyDescent="0.25">
      <c r="A160" s="876"/>
      <c r="B160" s="12" t="s">
        <v>280</v>
      </c>
      <c r="C160" s="156">
        <v>145</v>
      </c>
      <c r="D160" s="13" t="str">
        <f>IFERROR(INDEX(DESEMPATE!$D$3:$D$124,MATCH('EXP GEN.'!B160,DESEMPATE!$C$3:$C$124,0)),"")</f>
        <v>SILVA CARREÑO Y ASOCIADOS S.A.S.</v>
      </c>
      <c r="E160" s="306" t="str">
        <f>IFERROR(IF(D160="","",IF(VLOOKUP(D160,DESEMPATE!D$3:$E$124,2,FALSE)=1,"N/A",IF(VLOOKUP(D160,DESEMPATE!D$3:$E$124,2,FALSE)&gt;=0.51,"SI","NO"))),"")</f>
        <v>SI</v>
      </c>
      <c r="F160" s="381" t="s">
        <v>8</v>
      </c>
      <c r="G160" s="23" t="s">
        <v>723</v>
      </c>
      <c r="H160" s="291" t="s">
        <v>432</v>
      </c>
      <c r="I160" s="23" t="s">
        <v>730</v>
      </c>
      <c r="J160" s="14" t="s">
        <v>731</v>
      </c>
      <c r="K160" s="23" t="s">
        <v>8</v>
      </c>
      <c r="L160" s="406" t="s">
        <v>8</v>
      </c>
      <c r="M160" s="406" t="s">
        <v>8</v>
      </c>
      <c r="N160" s="716">
        <v>0.6</v>
      </c>
      <c r="O160" s="18">
        <v>41198</v>
      </c>
      <c r="P160" s="18">
        <v>41699</v>
      </c>
      <c r="Q160" s="19">
        <f t="shared" si="24"/>
        <v>2014</v>
      </c>
      <c r="R160" s="20">
        <f>IFERROR(INDEX(PARAMETROS!$B$53:$B$79,MATCH(Q160,PARAMETROS!$A$53:$A$79,0)),"")</f>
        <v>616000</v>
      </c>
      <c r="S160" s="339">
        <v>2668542300</v>
      </c>
      <c r="T160" s="21" t="s">
        <v>23</v>
      </c>
      <c r="U160" s="11" t="str">
        <f>IFERROR(IF(T160="","",IF(T160="COP","N/A",IF(OR(T160="USD",T160="US"),1,IF(T160="EUR",VLOOKUP(P160,'SH EURO'!$A$6:$B$6338,2,FALSE),"INGRESAR TASA")))),"")</f>
        <v>N/A</v>
      </c>
      <c r="V160" s="596" t="str">
        <f t="shared" si="20"/>
        <v>N/A</v>
      </c>
      <c r="W160" s="22">
        <f>IFERROR(IF(T160="","",IF(T160="COP",1,IF(U160&lt;&gt;"N/A",VLOOKUP(P160,'SH TRM'!$A$9:$B$8912,2,FALSE),"REVISAR"))),"")</f>
        <v>1</v>
      </c>
      <c r="X160" s="600">
        <f t="shared" si="21"/>
        <v>2668542300</v>
      </c>
      <c r="Y160" s="11">
        <f t="shared" si="22"/>
        <v>4332.0491883116883</v>
      </c>
      <c r="Z160" s="11">
        <f t="shared" si="18"/>
        <v>2599.2295129870131</v>
      </c>
      <c r="AA160" s="879"/>
      <c r="AB160" s="879"/>
      <c r="AC160" s="446" t="str">
        <f t="shared" si="19"/>
        <v>CUMPLE</v>
      </c>
      <c r="AD160" s="450">
        <v>4</v>
      </c>
      <c r="AE160" s="873" t="s">
        <v>9</v>
      </c>
      <c r="AF160" s="873"/>
      <c r="AG160" s="873"/>
      <c r="AH160" s="873" t="s">
        <v>8</v>
      </c>
      <c r="AI160" s="873"/>
      <c r="AJ160" s="873"/>
      <c r="AK160" s="873" t="s">
        <v>8</v>
      </c>
      <c r="AL160" s="873"/>
      <c r="AM160" s="873"/>
      <c r="AN160" s="653" t="str">
        <f t="shared" si="23"/>
        <v>SI</v>
      </c>
      <c r="AO160" s="866"/>
      <c r="AP160" s="304"/>
      <c r="AQ160" s="307"/>
      <c r="AW160" s="287"/>
    </row>
    <row r="161" spans="1:49" s="279" customFormat="1" ht="30" customHeight="1" x14ac:dyDescent="0.25">
      <c r="A161" s="876"/>
      <c r="B161" s="12" t="s">
        <v>281</v>
      </c>
      <c r="C161" s="156">
        <v>149</v>
      </c>
      <c r="D161" s="13" t="str">
        <f>IFERROR(INDEX(DESEMPATE!$D$3:$D$124,MATCH('EXP GEN.'!B161,DESEMPATE!$C$3:$C$124,0)),"")</f>
        <v>ARENAS DE LA HOZ CONSULTORES S.A.S.</v>
      </c>
      <c r="E161" s="306" t="str">
        <f>IFERROR(IF(D161="","",IF(VLOOKUP(D161,DESEMPATE!D$3:$E$124,2,FALSE)=1,"N/A",IF(VLOOKUP(D161,DESEMPATE!D$3:$E$124,2,FALSE)&gt;=0.51,"SI","NO"))),"")</f>
        <v>NO</v>
      </c>
      <c r="F161" s="381" t="s">
        <v>8</v>
      </c>
      <c r="G161" s="23" t="s">
        <v>699</v>
      </c>
      <c r="H161" s="291" t="s">
        <v>432</v>
      </c>
      <c r="I161" s="23" t="s">
        <v>732</v>
      </c>
      <c r="J161" s="14" t="s">
        <v>733</v>
      </c>
      <c r="K161" s="23" t="s">
        <v>8</v>
      </c>
      <c r="L161" s="406" t="s">
        <v>8</v>
      </c>
      <c r="M161" s="406" t="s">
        <v>8</v>
      </c>
      <c r="N161" s="716">
        <v>1</v>
      </c>
      <c r="O161" s="18">
        <v>41123</v>
      </c>
      <c r="P161" s="18">
        <v>41779</v>
      </c>
      <c r="Q161" s="19">
        <f t="shared" si="24"/>
        <v>2014</v>
      </c>
      <c r="R161" s="20">
        <f>IFERROR(INDEX(PARAMETROS!$B$53:$B$79,MATCH(Q161,PARAMETROS!$A$53:$A$79,0)),"")</f>
        <v>616000</v>
      </c>
      <c r="S161" s="339">
        <v>1605385195.3199999</v>
      </c>
      <c r="T161" s="21" t="s">
        <v>23</v>
      </c>
      <c r="U161" s="11" t="str">
        <f>IFERROR(IF(T161="","",IF(T161="COP","N/A",IF(OR(T161="USD",T161="US"),1,IF(T161="EUR",VLOOKUP(P161,'SH EURO'!$A$6:$B$6338,2,FALSE),"INGRESAR TASA")))),"")</f>
        <v>N/A</v>
      </c>
      <c r="V161" s="596" t="str">
        <f t="shared" si="20"/>
        <v>N/A</v>
      </c>
      <c r="W161" s="22">
        <f>IFERROR(IF(T161="","",IF(T161="COP",1,IF(U161&lt;&gt;"N/A",VLOOKUP(P161,'SH TRM'!$A$9:$B$8912,2,FALSE),"REVISAR"))),"")</f>
        <v>1</v>
      </c>
      <c r="X161" s="600">
        <f t="shared" si="21"/>
        <v>1605385195.3199999</v>
      </c>
      <c r="Y161" s="11">
        <f t="shared" si="22"/>
        <v>2606.1447975974024</v>
      </c>
      <c r="Z161" s="11">
        <f t="shared" si="18"/>
        <v>2606.1447975974024</v>
      </c>
      <c r="AA161" s="879"/>
      <c r="AB161" s="879"/>
      <c r="AC161" s="446" t="str">
        <f t="shared" si="19"/>
        <v>CUMPLE</v>
      </c>
      <c r="AD161" s="450">
        <v>55</v>
      </c>
      <c r="AE161" s="873" t="s">
        <v>8</v>
      </c>
      <c r="AF161" s="873"/>
      <c r="AG161" s="873"/>
      <c r="AH161" s="873" t="s">
        <v>8</v>
      </c>
      <c r="AI161" s="873"/>
      <c r="AJ161" s="873"/>
      <c r="AK161" s="873" t="s">
        <v>8</v>
      </c>
      <c r="AL161" s="873"/>
      <c r="AM161" s="873"/>
      <c r="AN161" s="653" t="str">
        <f t="shared" si="23"/>
        <v>SI</v>
      </c>
      <c r="AO161" s="866"/>
      <c r="AP161" s="304"/>
      <c r="AQ161" s="307"/>
      <c r="AW161" s="287"/>
    </row>
    <row r="162" spans="1:49" s="279" customFormat="1" ht="30" customHeight="1" x14ac:dyDescent="0.25">
      <c r="A162" s="876"/>
      <c r="B162" s="12" t="s">
        <v>282</v>
      </c>
      <c r="C162" s="156">
        <v>157</v>
      </c>
      <c r="D162" s="13" t="str">
        <f>IFERROR(INDEX(DESEMPATE!$D$3:$D$124,MATCH('EXP GEN.'!B162,DESEMPATE!$C$3:$C$124,0)),"")</f>
        <v>LA VIALIDAD LIMITADA</v>
      </c>
      <c r="E162" s="306" t="str">
        <f>IFERROR(IF(D162="","",IF(VLOOKUP(D162,DESEMPATE!D$3:$E$124,2,FALSE)=1,"N/A",IF(VLOOKUP(D162,DESEMPATE!D$3:$E$124,2,FALSE)&gt;=0.51,"SI","NO"))),"")</f>
        <v>NO</v>
      </c>
      <c r="F162" s="381" t="s">
        <v>8</v>
      </c>
      <c r="G162" s="23" t="s">
        <v>699</v>
      </c>
      <c r="H162" s="291" t="s">
        <v>432</v>
      </c>
      <c r="I162" s="23" t="s">
        <v>734</v>
      </c>
      <c r="J162" s="14" t="s">
        <v>735</v>
      </c>
      <c r="K162" s="23" t="s">
        <v>8</v>
      </c>
      <c r="L162" s="406" t="s">
        <v>8</v>
      </c>
      <c r="M162" s="406" t="s">
        <v>8</v>
      </c>
      <c r="N162" s="716">
        <v>1</v>
      </c>
      <c r="O162" s="18">
        <v>37271</v>
      </c>
      <c r="P162" s="18">
        <v>38292</v>
      </c>
      <c r="Q162" s="19">
        <f t="shared" si="24"/>
        <v>2004</v>
      </c>
      <c r="R162" s="20">
        <f>IFERROR(INDEX(PARAMETROS!$B$53:$B$79,MATCH(Q162,PARAMETROS!$A$53:$A$79,0)),"")</f>
        <v>358000</v>
      </c>
      <c r="S162" s="339">
        <v>2019668187</v>
      </c>
      <c r="T162" s="21" t="s">
        <v>23</v>
      </c>
      <c r="U162" s="11" t="str">
        <f>IFERROR(IF(T162="","",IF(T162="COP","N/A",IF(OR(T162="USD",T162="US"),1,IF(T162="EUR",VLOOKUP(P162,'SH EURO'!$A$6:$B$6338,2,FALSE),"INGRESAR TASA")))),"")</f>
        <v>N/A</v>
      </c>
      <c r="V162" s="596" t="str">
        <f t="shared" si="20"/>
        <v>N/A</v>
      </c>
      <c r="W162" s="22">
        <f>IFERROR(IF(T162="","",IF(T162="COP",1,IF(U162&lt;&gt;"N/A",VLOOKUP(P162,'SH TRM'!$A$9:$B$8912,2,FALSE),"REVISAR"))),"")</f>
        <v>1</v>
      </c>
      <c r="X162" s="600">
        <f t="shared" si="21"/>
        <v>2019668187</v>
      </c>
      <c r="Y162" s="11">
        <f t="shared" si="22"/>
        <v>5641.5312486033517</v>
      </c>
      <c r="Z162" s="11">
        <f t="shared" si="18"/>
        <v>5641.5312486033517</v>
      </c>
      <c r="AA162" s="879"/>
      <c r="AB162" s="879"/>
      <c r="AC162" s="446" t="str">
        <f t="shared" si="19"/>
        <v>CUMPLE</v>
      </c>
      <c r="AD162" s="450">
        <v>18</v>
      </c>
      <c r="AE162" s="873" t="s">
        <v>9</v>
      </c>
      <c r="AF162" s="873"/>
      <c r="AG162" s="873"/>
      <c r="AH162" s="873" t="s">
        <v>8</v>
      </c>
      <c r="AI162" s="873"/>
      <c r="AJ162" s="873"/>
      <c r="AK162" s="873" t="s">
        <v>8</v>
      </c>
      <c r="AL162" s="873"/>
      <c r="AM162" s="873"/>
      <c r="AN162" s="653" t="str">
        <f t="shared" si="23"/>
        <v>SI</v>
      </c>
      <c r="AO162" s="866"/>
      <c r="AP162" s="304"/>
      <c r="AQ162" s="307"/>
      <c r="AW162" s="287"/>
    </row>
    <row r="163" spans="1:49" s="279" customFormat="1" ht="30" customHeight="1" x14ac:dyDescent="0.25">
      <c r="A163" s="876"/>
      <c r="B163" s="12"/>
      <c r="C163" s="156"/>
      <c r="D163" s="13" t="str">
        <f>IFERROR(INDEX(DESEMPATE!$D$3:$D$124,MATCH('EXP GEN.'!B163,DESEMPATE!$C$3:$C$124,0)),"")</f>
        <v/>
      </c>
      <c r="E163" s="306" t="str">
        <f>IFERROR(IF(D163="","",IF(VLOOKUP(D163,DESEMPATE!D$3:$E$124,2,FALSE)=1,"N/A",IF(VLOOKUP(D163,DESEMPATE!D$3:$E$124,2,FALSE)&gt;=0.51,"SI","NO"))),"")</f>
        <v/>
      </c>
      <c r="F163" s="381"/>
      <c r="G163" s="23"/>
      <c r="H163" s="291"/>
      <c r="I163" s="23"/>
      <c r="J163" s="14"/>
      <c r="K163" s="23"/>
      <c r="L163" s="406"/>
      <c r="M163" s="406" t="s">
        <v>120</v>
      </c>
      <c r="N163" s="716"/>
      <c r="O163" s="18"/>
      <c r="P163" s="18"/>
      <c r="Q163" s="19" t="str">
        <f t="shared" si="24"/>
        <v/>
      </c>
      <c r="R163" s="20" t="str">
        <f>IFERROR(INDEX(PARAMETROS!$B$53:$B$79,MATCH(Q163,PARAMETROS!$A$53:$A$79,0)),"")</f>
        <v/>
      </c>
      <c r="S163" s="339"/>
      <c r="T163" s="21"/>
      <c r="U163" s="11" t="str">
        <f>IFERROR(IF(T163="","",IF(T163="COP","N/A",IF(OR(T163="USD",T163="US"),1,IF(T163="EUR",VLOOKUP(P163,'SH EURO'!$A$6:$B$6338,2,FALSE),"INGRESAR TASA")))),"")</f>
        <v/>
      </c>
      <c r="V163" s="596" t="str">
        <f t="shared" si="20"/>
        <v/>
      </c>
      <c r="W163" s="22" t="str">
        <f>IFERROR(IF(T163="","",IF(T163="COP",1,IF(U163&lt;&gt;"N/A",VLOOKUP(P163,'SH TRM'!$A$9:$B$8912,2,FALSE),"REVISAR"))),"")</f>
        <v/>
      </c>
      <c r="X163" s="600" t="str">
        <f t="shared" si="21"/>
        <v/>
      </c>
      <c r="Y163" s="11" t="str">
        <f t="shared" si="22"/>
        <v/>
      </c>
      <c r="Z163" s="11" t="str">
        <f t="shared" si="18"/>
        <v/>
      </c>
      <c r="AA163" s="879"/>
      <c r="AB163" s="879"/>
      <c r="AC163" s="446" t="str">
        <f t="shared" si="19"/>
        <v/>
      </c>
      <c r="AD163" s="450"/>
      <c r="AE163" s="873"/>
      <c r="AF163" s="873"/>
      <c r="AG163" s="873"/>
      <c r="AH163" s="873"/>
      <c r="AI163" s="873"/>
      <c r="AJ163" s="873"/>
      <c r="AK163" s="873"/>
      <c r="AL163" s="873"/>
      <c r="AM163" s="873"/>
      <c r="AN163" s="653" t="str">
        <f t="shared" si="23"/>
        <v/>
      </c>
      <c r="AO163" s="866"/>
      <c r="AP163" s="304"/>
      <c r="AQ163" s="307"/>
      <c r="AW163" s="287"/>
    </row>
    <row r="164" spans="1:49" s="279" customFormat="1" ht="30" customHeight="1" thickBot="1" x14ac:dyDescent="0.3">
      <c r="A164" s="877"/>
      <c r="B164" s="48"/>
      <c r="C164" s="157"/>
      <c r="D164" s="64" t="str">
        <f>IFERROR(INDEX(DESEMPATE!$D$3:$D$124,MATCH('EXP GEN.'!B164,DESEMPATE!$C$3:$C$124,0)),"")</f>
        <v/>
      </c>
      <c r="E164" s="398" t="str">
        <f>IFERROR(IF(D164="","",IF(VLOOKUP(D164,DESEMPATE!D$3:$E$124,2,FALSE)=1,"N/A",IF(VLOOKUP(D164,DESEMPATE!D$3:$E$124,2,FALSE)&gt;=0.51,"SI","NO"))),"")</f>
        <v/>
      </c>
      <c r="F164" s="382"/>
      <c r="G164" s="159"/>
      <c r="H164" s="298"/>
      <c r="I164" s="159"/>
      <c r="J164" s="49"/>
      <c r="K164" s="159"/>
      <c r="L164" s="407"/>
      <c r="M164" s="407" t="s">
        <v>120</v>
      </c>
      <c r="N164" s="733"/>
      <c r="O164" s="494"/>
      <c r="P164" s="494"/>
      <c r="Q164" s="53" t="str">
        <f t="shared" si="24"/>
        <v/>
      </c>
      <c r="R164" s="54" t="str">
        <f>IFERROR(INDEX(PARAMETROS!$B$53:$B$79,MATCH(Q164,PARAMETROS!$A$53:$A$79,0)),"")</f>
        <v/>
      </c>
      <c r="S164" s="495"/>
      <c r="T164" s="55"/>
      <c r="U164" s="57" t="str">
        <f>IFERROR(IF(T164="","",IF(T164="COP","N/A",IF(OR(T164="USD",T164="US"),1,IF(T164="EUR",VLOOKUP(P164,'SH EURO'!$A$6:$B$6338,2,FALSE),"INGRESAR TASA")))),"")</f>
        <v/>
      </c>
      <c r="V164" s="597" t="str">
        <f t="shared" si="20"/>
        <v/>
      </c>
      <c r="W164" s="56" t="str">
        <f>IFERROR(IF(T164="","",IF(T164="COP",1,IF(U164&lt;&gt;"N/A",VLOOKUP(P164,'SH TRM'!$A$9:$B$8912,2,FALSE),"REVISAR"))),"")</f>
        <v/>
      </c>
      <c r="X164" s="601" t="str">
        <f t="shared" si="21"/>
        <v/>
      </c>
      <c r="Y164" s="57" t="str">
        <f t="shared" si="22"/>
        <v/>
      </c>
      <c r="Z164" s="57" t="str">
        <f t="shared" si="18"/>
        <v/>
      </c>
      <c r="AA164" s="880"/>
      <c r="AB164" s="880"/>
      <c r="AC164" s="455" t="str">
        <f t="shared" si="19"/>
        <v/>
      </c>
      <c r="AD164" s="449"/>
      <c r="AE164" s="874"/>
      <c r="AF164" s="874"/>
      <c r="AG164" s="874"/>
      <c r="AH164" s="874"/>
      <c r="AI164" s="874"/>
      <c r="AJ164" s="874"/>
      <c r="AK164" s="874"/>
      <c r="AL164" s="874"/>
      <c r="AM164" s="874"/>
      <c r="AN164" s="654" t="str">
        <f t="shared" si="23"/>
        <v/>
      </c>
      <c r="AO164" s="867"/>
      <c r="AP164" s="303"/>
      <c r="AQ164" s="307"/>
      <c r="AW164" s="287"/>
    </row>
    <row r="165" spans="1:49" s="279" customFormat="1" ht="30" customHeight="1" x14ac:dyDescent="0.25">
      <c r="A165" s="875" t="s">
        <v>190</v>
      </c>
      <c r="B165" s="35" t="s">
        <v>312</v>
      </c>
      <c r="C165" s="155">
        <v>64</v>
      </c>
      <c r="D165" s="36" t="str">
        <f>IFERROR(INDEX(DESEMPATE!$D$3:$D$124,MATCH('EXP GEN.'!B165,DESEMPATE!$C$3:$C$124,0)),"")</f>
        <v>MAGDA PUENTES PRIETO</v>
      </c>
      <c r="E165" s="400" t="str">
        <f>IFERROR(IF(D165="","",IF(VLOOKUP(D165,DESEMPATE!D$3:$E$124,2,FALSE)=1,"N/A",IF(VLOOKUP(D165,DESEMPATE!D$3:$E$124,2,FALSE)&gt;=0.51,"SI","NO"))),"")</f>
        <v>SI</v>
      </c>
      <c r="F165" s="380" t="s">
        <v>8</v>
      </c>
      <c r="G165" s="47" t="s">
        <v>610</v>
      </c>
      <c r="H165" s="290" t="s">
        <v>432</v>
      </c>
      <c r="I165" s="47" t="s">
        <v>736</v>
      </c>
      <c r="J165" s="37" t="s">
        <v>737</v>
      </c>
      <c r="K165" s="47" t="s">
        <v>8</v>
      </c>
      <c r="L165" s="405" t="s">
        <v>8</v>
      </c>
      <c r="M165" s="405" t="s">
        <v>8</v>
      </c>
      <c r="N165" s="734">
        <v>0.25</v>
      </c>
      <c r="O165" s="491">
        <v>41352</v>
      </c>
      <c r="P165" s="491">
        <v>41695</v>
      </c>
      <c r="Q165" s="61">
        <f t="shared" si="24"/>
        <v>2014</v>
      </c>
      <c r="R165" s="32">
        <f>IFERROR(INDEX(PARAMETROS!$B$53:$B$79,MATCH(Q165,PARAMETROS!$A$53:$A$79,0)),"")</f>
        <v>616000</v>
      </c>
      <c r="S165" s="492">
        <v>799545626</v>
      </c>
      <c r="T165" s="33" t="s">
        <v>23</v>
      </c>
      <c r="U165" s="493" t="str">
        <f>IFERROR(IF(T165="","",IF(T165="COP","N/A",IF(OR(T165="USD",T165="US"),1,IF(T165="EUR",VLOOKUP(P165,'SH EURO'!$A$6:$B$6338,2,FALSE),"INGRESAR TASA")))),"")</f>
        <v>N/A</v>
      </c>
      <c r="V165" s="598" t="str">
        <f t="shared" si="20"/>
        <v>N/A</v>
      </c>
      <c r="W165" s="34">
        <f>IFERROR(IF(T165="","",IF(T165="COP",1,IF(U165&lt;&gt;"N/A",VLOOKUP(P165,'SH TRM'!$A$9:$B$8912,2,FALSE),"REVISAR"))),"")</f>
        <v>1</v>
      </c>
      <c r="X165" s="602">
        <f t="shared" si="21"/>
        <v>799545626</v>
      </c>
      <c r="Y165" s="493">
        <f t="shared" si="22"/>
        <v>1297.9636785714285</v>
      </c>
      <c r="Z165" s="493">
        <f t="shared" si="18"/>
        <v>324.49091964285714</v>
      </c>
      <c r="AA165" s="878" t="str">
        <f>IFERROR(IF(COUNTIF(Z165:Z170,"")=6,"",IF(SUM(Z165:Z170)&gt;=CM008M1,"CUMPLE","NO CUMPLE")),"")</f>
        <v>CUMPLE</v>
      </c>
      <c r="AB165" s="878" t="str">
        <f>IFERROR(IF(COUNTIF(Z165:Z170,"")=6,"",IF(COUNTIF(E165:E170,"N/A")&gt;0,IF(SUMIF(E165:E170,"N/A",Z165:Z170)&gt;=CM008LM1,"CUMPLE","NO CUMPLE"),IF(SUMIF(E165:E170,"SI",Z165:Z170)&gt;=CM008LM1,"CUMPLE","NO CUMPLE"))),"")</f>
        <v>CUMPLE</v>
      </c>
      <c r="AC165" s="490" t="str">
        <f t="shared" si="19"/>
        <v>CUMPLE</v>
      </c>
      <c r="AD165" s="454">
        <v>21</v>
      </c>
      <c r="AE165" s="881" t="s">
        <v>8</v>
      </c>
      <c r="AF165" s="881"/>
      <c r="AG165" s="881"/>
      <c r="AH165" s="881" t="s">
        <v>8</v>
      </c>
      <c r="AI165" s="881"/>
      <c r="AJ165" s="881"/>
      <c r="AK165" s="881" t="s">
        <v>8</v>
      </c>
      <c r="AL165" s="881"/>
      <c r="AM165" s="881"/>
      <c r="AN165" s="655" t="str">
        <f t="shared" si="23"/>
        <v>SI</v>
      </c>
      <c r="AO165" s="865" t="s">
        <v>333</v>
      </c>
      <c r="AP165" s="305"/>
      <c r="AQ165" s="307"/>
      <c r="AW165" s="287"/>
    </row>
    <row r="166" spans="1:49" s="279" customFormat="1" ht="30" customHeight="1" x14ac:dyDescent="0.25">
      <c r="A166" s="876"/>
      <c r="B166" s="12" t="s">
        <v>312</v>
      </c>
      <c r="C166" s="156">
        <v>74</v>
      </c>
      <c r="D166" s="13" t="str">
        <f>IFERROR(INDEX(DESEMPATE!$D$3:$D$124,MATCH('EXP GEN.'!B166,DESEMPATE!$C$3:$C$124,0)),"")</f>
        <v>MAGDA PUENTES PRIETO</v>
      </c>
      <c r="E166" s="306" t="str">
        <f>IFERROR(IF(D166="","",IF(VLOOKUP(D166,DESEMPATE!D$3:$E$124,2,FALSE)=1,"N/A",IF(VLOOKUP(D166,DESEMPATE!D$3:$E$124,2,FALSE)&gt;=0.51,"SI","NO"))),"")</f>
        <v>SI</v>
      </c>
      <c r="F166" s="381" t="s">
        <v>8</v>
      </c>
      <c r="G166" s="23" t="s">
        <v>699</v>
      </c>
      <c r="H166" s="291" t="s">
        <v>432</v>
      </c>
      <c r="I166" s="23" t="s">
        <v>738</v>
      </c>
      <c r="J166" s="14" t="s">
        <v>739</v>
      </c>
      <c r="K166" s="23" t="s">
        <v>8</v>
      </c>
      <c r="L166" s="406" t="s">
        <v>8</v>
      </c>
      <c r="M166" s="406" t="s">
        <v>8</v>
      </c>
      <c r="N166" s="716">
        <v>1</v>
      </c>
      <c r="O166" s="18">
        <v>39429</v>
      </c>
      <c r="P166" s="18">
        <v>39595</v>
      </c>
      <c r="Q166" s="19">
        <f t="shared" si="24"/>
        <v>2008</v>
      </c>
      <c r="R166" s="20">
        <f>IFERROR(INDEX(PARAMETROS!$B$53:$B$79,MATCH(Q166,PARAMETROS!$A$53:$A$79,0)),"")</f>
        <v>461500</v>
      </c>
      <c r="S166" s="339">
        <v>180458156</v>
      </c>
      <c r="T166" s="21" t="s">
        <v>23</v>
      </c>
      <c r="U166" s="11" t="str">
        <f>IFERROR(IF(T166="","",IF(T166="COP","N/A",IF(OR(T166="USD",T166="US"),1,IF(T166="EUR",VLOOKUP(P166,'SH EURO'!$A$6:$B$6338,2,FALSE),"INGRESAR TASA")))),"")</f>
        <v>N/A</v>
      </c>
      <c r="V166" s="596" t="str">
        <f t="shared" si="20"/>
        <v>N/A</v>
      </c>
      <c r="W166" s="22">
        <f>IFERROR(IF(T166="","",IF(T166="COP",1,IF(U166&lt;&gt;"N/A",VLOOKUP(P166,'SH TRM'!$A$9:$B$8912,2,FALSE),"REVISAR"))),"")</f>
        <v>1</v>
      </c>
      <c r="X166" s="600">
        <f t="shared" si="21"/>
        <v>180458156</v>
      </c>
      <c r="Y166" s="11">
        <f t="shared" si="22"/>
        <v>391.02525677139761</v>
      </c>
      <c r="Z166" s="11">
        <f t="shared" si="18"/>
        <v>391.02525677139761</v>
      </c>
      <c r="AA166" s="879"/>
      <c r="AB166" s="879"/>
      <c r="AC166" s="446" t="str">
        <f t="shared" si="19"/>
        <v>CUMPLE</v>
      </c>
      <c r="AD166" s="450">
        <v>9</v>
      </c>
      <c r="AE166" s="873" t="s">
        <v>8</v>
      </c>
      <c r="AF166" s="873"/>
      <c r="AG166" s="873"/>
      <c r="AH166" s="873" t="s">
        <v>8</v>
      </c>
      <c r="AI166" s="873"/>
      <c r="AJ166" s="873"/>
      <c r="AK166" s="873" t="s">
        <v>8</v>
      </c>
      <c r="AL166" s="873"/>
      <c r="AM166" s="873"/>
      <c r="AN166" s="653" t="str">
        <f t="shared" si="23"/>
        <v>SI</v>
      </c>
      <c r="AO166" s="866"/>
      <c r="AP166" s="304"/>
      <c r="AQ166" s="307"/>
      <c r="AW166" s="287"/>
    </row>
    <row r="167" spans="1:49" s="279" customFormat="1" ht="30" customHeight="1" x14ac:dyDescent="0.25">
      <c r="A167" s="876"/>
      <c r="B167" s="12" t="s">
        <v>312</v>
      </c>
      <c r="C167" s="156">
        <v>79</v>
      </c>
      <c r="D167" s="13" t="str">
        <f>IFERROR(INDEX(DESEMPATE!$D$3:$D$124,MATCH('EXP GEN.'!B167,DESEMPATE!$C$3:$C$124,0)),"")</f>
        <v>MAGDA PUENTES PRIETO</v>
      </c>
      <c r="E167" s="306" t="str">
        <f>IFERROR(IF(D167="","",IF(VLOOKUP(D167,DESEMPATE!D$3:$E$124,2,FALSE)=1,"N/A",IF(VLOOKUP(D167,DESEMPATE!D$3:$E$124,2,FALSE)&gt;=0.51,"SI","NO"))),"")</f>
        <v>SI</v>
      </c>
      <c r="F167" s="381" t="s">
        <v>8</v>
      </c>
      <c r="G167" s="23" t="s">
        <v>699</v>
      </c>
      <c r="H167" s="291" t="s">
        <v>432</v>
      </c>
      <c r="I167" s="23" t="s">
        <v>740</v>
      </c>
      <c r="J167" s="14" t="s">
        <v>741</v>
      </c>
      <c r="K167" s="23" t="s">
        <v>8</v>
      </c>
      <c r="L167" s="406" t="s">
        <v>8</v>
      </c>
      <c r="M167" s="406" t="s">
        <v>8</v>
      </c>
      <c r="N167" s="716">
        <v>0.97</v>
      </c>
      <c r="O167" s="18">
        <v>38230</v>
      </c>
      <c r="P167" s="18">
        <v>38382</v>
      </c>
      <c r="Q167" s="19">
        <f t="shared" si="24"/>
        <v>2005</v>
      </c>
      <c r="R167" s="20">
        <f>IFERROR(INDEX(PARAMETROS!$B$53:$B$79,MATCH(Q167,PARAMETROS!$A$53:$A$79,0)),"")</f>
        <v>381500</v>
      </c>
      <c r="S167" s="339">
        <v>208173399</v>
      </c>
      <c r="T167" s="21" t="s">
        <v>23</v>
      </c>
      <c r="U167" s="11" t="str">
        <f>IFERROR(IF(T167="","",IF(T167="COP","N/A",IF(OR(T167="USD",T167="US"),1,IF(T167="EUR",VLOOKUP(P167,'SH EURO'!$A$6:$B$6338,2,FALSE),"INGRESAR TASA")))),"")</f>
        <v>N/A</v>
      </c>
      <c r="V167" s="596" t="str">
        <f t="shared" si="20"/>
        <v>N/A</v>
      </c>
      <c r="W167" s="22">
        <f>IFERROR(IF(T167="","",IF(T167="COP",1,IF(U167&lt;&gt;"N/A",VLOOKUP(P167,'SH TRM'!$A$9:$B$8912,2,FALSE),"REVISAR"))),"")</f>
        <v>1</v>
      </c>
      <c r="X167" s="600">
        <f t="shared" si="21"/>
        <v>208173399</v>
      </c>
      <c r="Y167" s="11">
        <f t="shared" si="22"/>
        <v>545.67077064220189</v>
      </c>
      <c r="Z167" s="11">
        <f t="shared" si="18"/>
        <v>529.30064752293583</v>
      </c>
      <c r="AA167" s="879"/>
      <c r="AB167" s="879"/>
      <c r="AC167" s="446" t="str">
        <f t="shared" si="19"/>
        <v>CUMPLE</v>
      </c>
      <c r="AD167" s="450">
        <v>3</v>
      </c>
      <c r="AE167" s="873" t="s">
        <v>8</v>
      </c>
      <c r="AF167" s="873"/>
      <c r="AG167" s="873"/>
      <c r="AH167" s="873" t="s">
        <v>8</v>
      </c>
      <c r="AI167" s="873"/>
      <c r="AJ167" s="873"/>
      <c r="AK167" s="873" t="s">
        <v>8</v>
      </c>
      <c r="AL167" s="873"/>
      <c r="AM167" s="873"/>
      <c r="AN167" s="653" t="str">
        <f t="shared" si="23"/>
        <v>SI</v>
      </c>
      <c r="AO167" s="866"/>
      <c r="AP167" s="304"/>
      <c r="AQ167" s="307"/>
      <c r="AW167" s="287"/>
    </row>
    <row r="168" spans="1:49" s="279" customFormat="1" ht="30" customHeight="1" x14ac:dyDescent="0.25">
      <c r="A168" s="876"/>
      <c r="B168" s="12" t="s">
        <v>313</v>
      </c>
      <c r="C168" s="156">
        <v>85</v>
      </c>
      <c r="D168" s="13" t="str">
        <f>IFERROR(INDEX(DESEMPATE!$D$3:$D$124,MATCH('EXP GEN.'!B168,DESEMPATE!$C$3:$C$124,0)),"")</f>
        <v>SL SENDAS INGENIERIA S.A.S.</v>
      </c>
      <c r="E168" s="306" t="str">
        <f>IFERROR(IF(D168="","",IF(VLOOKUP(D168,DESEMPATE!D$3:$E$124,2,FALSE)=1,"N/A",IF(VLOOKUP(D168,DESEMPATE!D$3:$E$124,2,FALSE)&gt;=0.51,"SI","NO"))),"")</f>
        <v>NO</v>
      </c>
      <c r="F168" s="381" t="s">
        <v>8</v>
      </c>
      <c r="G168" s="23" t="s">
        <v>699</v>
      </c>
      <c r="H168" s="291" t="s">
        <v>432</v>
      </c>
      <c r="I168" s="23" t="s">
        <v>742</v>
      </c>
      <c r="J168" s="14" t="s">
        <v>743</v>
      </c>
      <c r="K168" s="23" t="s">
        <v>8</v>
      </c>
      <c r="L168" s="406" t="s">
        <v>8</v>
      </c>
      <c r="M168" s="406" t="s">
        <v>8</v>
      </c>
      <c r="N168" s="716">
        <v>0.1</v>
      </c>
      <c r="O168" s="18">
        <v>41603</v>
      </c>
      <c r="P168" s="18">
        <v>41891</v>
      </c>
      <c r="Q168" s="19">
        <f t="shared" si="24"/>
        <v>2014</v>
      </c>
      <c r="R168" s="20">
        <f>IFERROR(INDEX(PARAMETROS!$B$53:$B$79,MATCH(Q168,PARAMETROS!$A$53:$A$79,0)),"")</f>
        <v>616000</v>
      </c>
      <c r="S168" s="339">
        <v>480326361.80000001</v>
      </c>
      <c r="T168" s="21" t="s">
        <v>23</v>
      </c>
      <c r="U168" s="11" t="str">
        <f>IFERROR(IF(T168="","",IF(T168="COP","N/A",IF(OR(T168="USD",T168="US"),1,IF(T168="EUR",VLOOKUP(P168,'SH EURO'!$A$6:$B$6338,2,FALSE),"INGRESAR TASA")))),"")</f>
        <v>N/A</v>
      </c>
      <c r="V168" s="596" t="str">
        <f t="shared" si="20"/>
        <v>N/A</v>
      </c>
      <c r="W168" s="22">
        <f>IFERROR(IF(T168="","",IF(T168="COP",1,IF(U168&lt;&gt;"N/A",VLOOKUP(P168,'SH TRM'!$A$9:$B$8912,2,FALSE),"REVISAR"))),"")</f>
        <v>1</v>
      </c>
      <c r="X168" s="600">
        <f t="shared" si="21"/>
        <v>480326361.80000001</v>
      </c>
      <c r="Y168" s="11">
        <f t="shared" si="22"/>
        <v>779.75058733766241</v>
      </c>
      <c r="Z168" s="11">
        <f t="shared" si="18"/>
        <v>77.975058733766247</v>
      </c>
      <c r="AA168" s="879"/>
      <c r="AB168" s="879"/>
      <c r="AC168" s="446" t="str">
        <f t="shared" si="19"/>
        <v>CUMPLE</v>
      </c>
      <c r="AD168" s="450">
        <v>1</v>
      </c>
      <c r="AE168" s="873" t="s">
        <v>8</v>
      </c>
      <c r="AF168" s="873"/>
      <c r="AG168" s="873"/>
      <c r="AH168" s="873" t="s">
        <v>8</v>
      </c>
      <c r="AI168" s="873"/>
      <c r="AJ168" s="873"/>
      <c r="AK168" s="873" t="s">
        <v>8</v>
      </c>
      <c r="AL168" s="873"/>
      <c r="AM168" s="873"/>
      <c r="AN168" s="653" t="str">
        <f t="shared" si="23"/>
        <v>SI</v>
      </c>
      <c r="AO168" s="866"/>
      <c r="AP168" s="304"/>
      <c r="AQ168" s="307"/>
      <c r="AW168" s="287"/>
    </row>
    <row r="169" spans="1:49" s="279" customFormat="1" ht="30" customHeight="1" x14ac:dyDescent="0.25">
      <c r="A169" s="876"/>
      <c r="B169" s="12"/>
      <c r="C169" s="156"/>
      <c r="D169" s="13" t="str">
        <f>IFERROR(INDEX(DESEMPATE!$D$3:$D$124,MATCH('EXP GEN.'!B169,DESEMPATE!$C$3:$C$124,0)),"")</f>
        <v/>
      </c>
      <c r="E169" s="306" t="str">
        <f>IFERROR(IF(D169="","",IF(VLOOKUP(D169,DESEMPATE!D$3:$E$124,2,FALSE)=1,"N/A",IF(VLOOKUP(D169,DESEMPATE!D$3:$E$124,2,FALSE)&gt;=0.51,"SI","NO"))),"")</f>
        <v/>
      </c>
      <c r="F169" s="381"/>
      <c r="G169" s="23"/>
      <c r="H169" s="291"/>
      <c r="I169" s="23"/>
      <c r="J169" s="14"/>
      <c r="K169" s="23"/>
      <c r="L169" s="406"/>
      <c r="M169" s="406" t="s">
        <v>120</v>
      </c>
      <c r="N169" s="716"/>
      <c r="O169" s="18"/>
      <c r="P169" s="18"/>
      <c r="Q169" s="19" t="str">
        <f t="shared" si="24"/>
        <v/>
      </c>
      <c r="R169" s="20" t="str">
        <f>IFERROR(INDEX(PARAMETROS!$B$53:$B$79,MATCH(Q169,PARAMETROS!$A$53:$A$79,0)),"")</f>
        <v/>
      </c>
      <c r="S169" s="339"/>
      <c r="T169" s="21"/>
      <c r="U169" s="11" t="str">
        <f>IFERROR(IF(T169="","",IF(T169="COP","N/A",IF(OR(T169="USD",T169="US"),1,IF(T169="EUR",VLOOKUP(P169,'SH EURO'!$A$6:$B$6338,2,FALSE),"INGRESAR TASA")))),"")</f>
        <v/>
      </c>
      <c r="V169" s="596" t="str">
        <f t="shared" si="20"/>
        <v/>
      </c>
      <c r="W169" s="22" t="str">
        <f>IFERROR(IF(T169="","",IF(T169="COP",1,IF(U169&lt;&gt;"N/A",VLOOKUP(P169,'SH TRM'!$A$9:$B$8912,2,FALSE),"REVISAR"))),"")</f>
        <v/>
      </c>
      <c r="X169" s="600" t="str">
        <f t="shared" si="21"/>
        <v/>
      </c>
      <c r="Y169" s="11" t="str">
        <f t="shared" si="22"/>
        <v/>
      </c>
      <c r="Z169" s="11" t="str">
        <f t="shared" si="18"/>
        <v/>
      </c>
      <c r="AA169" s="879"/>
      <c r="AB169" s="879"/>
      <c r="AC169" s="446" t="str">
        <f t="shared" si="19"/>
        <v/>
      </c>
      <c r="AD169" s="450"/>
      <c r="AE169" s="873"/>
      <c r="AF169" s="873"/>
      <c r="AG169" s="873"/>
      <c r="AH169" s="873"/>
      <c r="AI169" s="873"/>
      <c r="AJ169" s="873"/>
      <c r="AK169" s="873"/>
      <c r="AL169" s="873"/>
      <c r="AM169" s="873"/>
      <c r="AN169" s="653" t="str">
        <f t="shared" si="23"/>
        <v/>
      </c>
      <c r="AO169" s="866"/>
      <c r="AP169" s="304"/>
      <c r="AQ169" s="307"/>
      <c r="AW169" s="287"/>
    </row>
    <row r="170" spans="1:49" s="279" customFormat="1" ht="30" customHeight="1" thickBot="1" x14ac:dyDescent="0.3">
      <c r="A170" s="877"/>
      <c r="B170" s="48"/>
      <c r="C170" s="157"/>
      <c r="D170" s="64" t="str">
        <f>IFERROR(INDEX(DESEMPATE!$D$3:$D$124,MATCH('EXP GEN.'!B170,DESEMPATE!$C$3:$C$124,0)),"")</f>
        <v/>
      </c>
      <c r="E170" s="398" t="str">
        <f>IFERROR(IF(D170="","",IF(VLOOKUP(D170,DESEMPATE!D$3:$E$124,2,FALSE)=1,"N/A",IF(VLOOKUP(D170,DESEMPATE!D$3:$E$124,2,FALSE)&gt;=0.51,"SI","NO"))),"")</f>
        <v/>
      </c>
      <c r="F170" s="382"/>
      <c r="G170" s="159"/>
      <c r="H170" s="298"/>
      <c r="I170" s="159"/>
      <c r="J170" s="49"/>
      <c r="K170" s="159"/>
      <c r="L170" s="407"/>
      <c r="M170" s="407" t="s">
        <v>120</v>
      </c>
      <c r="N170" s="733"/>
      <c r="O170" s="494"/>
      <c r="P170" s="494"/>
      <c r="Q170" s="53" t="str">
        <f t="shared" si="24"/>
        <v/>
      </c>
      <c r="R170" s="54" t="str">
        <f>IFERROR(INDEX(PARAMETROS!$B$53:$B$79,MATCH(Q170,PARAMETROS!$A$53:$A$79,0)),"")</f>
        <v/>
      </c>
      <c r="S170" s="495"/>
      <c r="T170" s="55"/>
      <c r="U170" s="57" t="str">
        <f>IFERROR(IF(T170="","",IF(T170="COP","N/A",IF(OR(T170="USD",T170="US"),1,IF(T170="EUR",VLOOKUP(P170,'SH EURO'!$A$6:$B$6338,2,FALSE),"INGRESAR TASA")))),"")</f>
        <v/>
      </c>
      <c r="V170" s="597" t="str">
        <f t="shared" si="20"/>
        <v/>
      </c>
      <c r="W170" s="56" t="str">
        <f>IFERROR(IF(T170="","",IF(T170="COP",1,IF(U170&lt;&gt;"N/A",VLOOKUP(P170,'SH TRM'!$A$9:$B$8912,2,FALSE),"REVISAR"))),"")</f>
        <v/>
      </c>
      <c r="X170" s="601" t="str">
        <f t="shared" si="21"/>
        <v/>
      </c>
      <c r="Y170" s="57" t="str">
        <f t="shared" si="22"/>
        <v/>
      </c>
      <c r="Z170" s="57" t="str">
        <f t="shared" si="18"/>
        <v/>
      </c>
      <c r="AA170" s="880"/>
      <c r="AB170" s="880"/>
      <c r="AC170" s="455" t="str">
        <f t="shared" si="19"/>
        <v/>
      </c>
      <c r="AD170" s="449"/>
      <c r="AE170" s="874"/>
      <c r="AF170" s="874"/>
      <c r="AG170" s="874"/>
      <c r="AH170" s="874"/>
      <c r="AI170" s="874"/>
      <c r="AJ170" s="874"/>
      <c r="AK170" s="874"/>
      <c r="AL170" s="874"/>
      <c r="AM170" s="874"/>
      <c r="AN170" s="654" t="str">
        <f t="shared" si="23"/>
        <v/>
      </c>
      <c r="AO170" s="867"/>
      <c r="AP170" s="303"/>
      <c r="AQ170" s="307"/>
      <c r="AW170" s="287"/>
    </row>
    <row r="171" spans="1:49" s="279" customFormat="1" ht="30" customHeight="1" x14ac:dyDescent="0.25">
      <c r="A171" s="875" t="s">
        <v>191</v>
      </c>
      <c r="B171" s="35" t="s">
        <v>314</v>
      </c>
      <c r="C171" s="155">
        <v>155</v>
      </c>
      <c r="D171" s="36" t="str">
        <f>IFERROR(INDEX(DESEMPATE!$D$3:$D$124,MATCH('EXP GEN.'!B171,DESEMPATE!$C$3:$C$124,0)),"")</f>
        <v>ELSA TORRES ARENALES</v>
      </c>
      <c r="E171" s="400" t="str">
        <f>IFERROR(IF(D171="","",IF(VLOOKUP(D171,DESEMPATE!D$3:$E$124,2,FALSE)=1,"N/A",IF(VLOOKUP(D171,DESEMPATE!D$3:$E$124,2,FALSE)&gt;=0.51,"SI","NO"))),"")</f>
        <v>SI</v>
      </c>
      <c r="F171" s="380" t="s">
        <v>8</v>
      </c>
      <c r="G171" s="47" t="s">
        <v>699</v>
      </c>
      <c r="H171" s="290" t="s">
        <v>432</v>
      </c>
      <c r="I171" s="47" t="s">
        <v>744</v>
      </c>
      <c r="J171" s="37" t="s">
        <v>745</v>
      </c>
      <c r="K171" s="47" t="s">
        <v>8</v>
      </c>
      <c r="L171" s="405" t="s">
        <v>8</v>
      </c>
      <c r="M171" s="405" t="s">
        <v>8</v>
      </c>
      <c r="N171" s="734">
        <v>1</v>
      </c>
      <c r="O171" s="491">
        <v>40077</v>
      </c>
      <c r="P171" s="491">
        <v>40389</v>
      </c>
      <c r="Q171" s="61">
        <f t="shared" si="24"/>
        <v>2010</v>
      </c>
      <c r="R171" s="32">
        <f>IFERROR(INDEX(PARAMETROS!$B$53:$B$79,MATCH(Q171,PARAMETROS!$A$53:$A$79,0)),"")</f>
        <v>515000</v>
      </c>
      <c r="S171" s="492">
        <v>388525180</v>
      </c>
      <c r="T171" s="33" t="s">
        <v>23</v>
      </c>
      <c r="U171" s="493" t="str">
        <f>IFERROR(IF(T171="","",IF(T171="COP","N/A",IF(OR(T171="USD",T171="US"),1,IF(T171="EUR",VLOOKUP(P171,'SH EURO'!$A$6:$B$6338,2,FALSE),"INGRESAR TASA")))),"")</f>
        <v>N/A</v>
      </c>
      <c r="V171" s="598" t="str">
        <f t="shared" si="20"/>
        <v>N/A</v>
      </c>
      <c r="W171" s="34">
        <f>IFERROR(IF(T171="","",IF(T171="COP",1,IF(U171&lt;&gt;"N/A",VLOOKUP(P171,'SH TRM'!$A$9:$B$8912,2,FALSE),"REVISAR"))),"")</f>
        <v>1</v>
      </c>
      <c r="X171" s="602">
        <f t="shared" si="21"/>
        <v>388525180</v>
      </c>
      <c r="Y171" s="493">
        <f t="shared" si="22"/>
        <v>754.41782524271844</v>
      </c>
      <c r="Z171" s="493">
        <f t="shared" si="18"/>
        <v>754.41782524271844</v>
      </c>
      <c r="AA171" s="878" t="str">
        <f>IFERROR(IF(COUNTIF(Z171:Z176,"")=6,"",IF(SUM(Z171:Z176)&gt;=CM008M1,"CUMPLE","NO CUMPLE")),"")</f>
        <v>CUMPLE</v>
      </c>
      <c r="AB171" s="878" t="str">
        <f>IFERROR(IF(COUNTIF(Z171:Z176,"")=6,"",IF(COUNTIF(E171:E176,"N/A")&gt;0,IF(SUMIF(E171:E176,"N/A",Z171:Z176)&gt;=CM008LM1,"CUMPLE","NO CUMPLE"),IF(SUMIF(E171:E176,"SI",Z171:Z176)&gt;=CM008LM1,"CUMPLE","NO CUMPLE"))),"")</f>
        <v>CUMPLE</v>
      </c>
      <c r="AC171" s="490" t="str">
        <f t="shared" si="19"/>
        <v>CUMPLE</v>
      </c>
      <c r="AD171" s="454">
        <v>46</v>
      </c>
      <c r="AE171" s="881" t="s">
        <v>8</v>
      </c>
      <c r="AF171" s="881"/>
      <c r="AG171" s="881"/>
      <c r="AH171" s="881" t="s">
        <v>8</v>
      </c>
      <c r="AI171" s="881"/>
      <c r="AJ171" s="881"/>
      <c r="AK171" s="881" t="s">
        <v>8</v>
      </c>
      <c r="AL171" s="881"/>
      <c r="AM171" s="881"/>
      <c r="AN171" s="655" t="str">
        <f t="shared" si="23"/>
        <v>SI</v>
      </c>
      <c r="AO171" s="865" t="s">
        <v>333</v>
      </c>
      <c r="AP171" s="305"/>
      <c r="AQ171" s="307"/>
      <c r="AW171" s="287"/>
    </row>
    <row r="172" spans="1:49" s="279" customFormat="1" ht="30" customHeight="1" x14ac:dyDescent="0.25">
      <c r="A172" s="876"/>
      <c r="B172" s="12" t="s">
        <v>314</v>
      </c>
      <c r="C172" s="156">
        <v>160</v>
      </c>
      <c r="D172" s="13" t="str">
        <f>IFERROR(INDEX(DESEMPATE!$D$3:$D$124,MATCH('EXP GEN.'!B172,DESEMPATE!$C$3:$C$124,0)),"")</f>
        <v>ELSA TORRES ARENALES</v>
      </c>
      <c r="E172" s="306" t="str">
        <f>IFERROR(IF(D172="","",IF(VLOOKUP(D172,DESEMPATE!D$3:$E$124,2,FALSE)=1,"N/A",IF(VLOOKUP(D172,DESEMPATE!D$3:$E$124,2,FALSE)&gt;=0.51,"SI","NO"))),"")</f>
        <v>SI</v>
      </c>
      <c r="F172" s="381" t="s">
        <v>8</v>
      </c>
      <c r="G172" s="23" t="s">
        <v>699</v>
      </c>
      <c r="H172" s="291" t="s">
        <v>432</v>
      </c>
      <c r="I172" s="23" t="s">
        <v>746</v>
      </c>
      <c r="J172" s="14" t="s">
        <v>747</v>
      </c>
      <c r="K172" s="23" t="s">
        <v>8</v>
      </c>
      <c r="L172" s="406" t="s">
        <v>8</v>
      </c>
      <c r="M172" s="406" t="s">
        <v>8</v>
      </c>
      <c r="N172" s="716">
        <v>0.4</v>
      </c>
      <c r="O172" s="18">
        <v>40074</v>
      </c>
      <c r="P172" s="18">
        <v>40908</v>
      </c>
      <c r="Q172" s="19">
        <f t="shared" si="24"/>
        <v>2011</v>
      </c>
      <c r="R172" s="20">
        <f>IFERROR(INDEX(PARAMETROS!$B$53:$B$79,MATCH(Q172,PARAMETROS!$A$53:$A$79,0)),"")</f>
        <v>535600</v>
      </c>
      <c r="S172" s="339">
        <v>2578977592</v>
      </c>
      <c r="T172" s="21" t="s">
        <v>23</v>
      </c>
      <c r="U172" s="11" t="str">
        <f>IFERROR(IF(T172="","",IF(T172="COP","N/A",IF(OR(T172="USD",T172="US"),1,IF(T172="EUR",VLOOKUP(P172,'SH EURO'!$A$6:$B$6338,2,FALSE),"INGRESAR TASA")))),"")</f>
        <v>N/A</v>
      </c>
      <c r="V172" s="596" t="str">
        <f t="shared" si="20"/>
        <v>N/A</v>
      </c>
      <c r="W172" s="22">
        <f>IFERROR(IF(T172="","",IF(T172="COP",1,IF(U172&lt;&gt;"N/A",VLOOKUP(P172,'SH TRM'!$A$9:$B$8912,2,FALSE),"REVISAR"))),"")</f>
        <v>1</v>
      </c>
      <c r="X172" s="600">
        <f t="shared" si="21"/>
        <v>2578977592</v>
      </c>
      <c r="Y172" s="11">
        <f t="shared" si="22"/>
        <v>4815.1187303958177</v>
      </c>
      <c r="Z172" s="11">
        <f t="shared" si="18"/>
        <v>1926.0474921583273</v>
      </c>
      <c r="AA172" s="879"/>
      <c r="AB172" s="879"/>
      <c r="AC172" s="446" t="str">
        <f t="shared" si="19"/>
        <v>CUMPLE</v>
      </c>
      <c r="AD172" s="450">
        <v>61</v>
      </c>
      <c r="AE172" s="873" t="s">
        <v>8</v>
      </c>
      <c r="AF172" s="873"/>
      <c r="AG172" s="873"/>
      <c r="AH172" s="873" t="s">
        <v>8</v>
      </c>
      <c r="AI172" s="873"/>
      <c r="AJ172" s="873"/>
      <c r="AK172" s="873" t="s">
        <v>8</v>
      </c>
      <c r="AL172" s="873"/>
      <c r="AM172" s="873"/>
      <c r="AN172" s="653" t="str">
        <f t="shared" si="23"/>
        <v>SI</v>
      </c>
      <c r="AO172" s="866"/>
      <c r="AP172" s="304"/>
      <c r="AQ172" s="307"/>
      <c r="AW172" s="287"/>
    </row>
    <row r="173" spans="1:49" s="279" customFormat="1" ht="30" customHeight="1" x14ac:dyDescent="0.25">
      <c r="A173" s="876"/>
      <c r="B173" s="12" t="s">
        <v>315</v>
      </c>
      <c r="C173" s="156">
        <v>164</v>
      </c>
      <c r="D173" s="13" t="str">
        <f>IFERROR(INDEX(DESEMPATE!$D$3:$D$124,MATCH('EXP GEN.'!B173,DESEMPATE!$C$3:$C$124,0)),"")</f>
        <v>GILBERTO GALINDO ALVARADO</v>
      </c>
      <c r="E173" s="306" t="str">
        <f>IFERROR(IF(D173="","",IF(VLOOKUP(D173,DESEMPATE!D$3:$E$124,2,FALSE)=1,"N/A",IF(VLOOKUP(D173,DESEMPATE!D$3:$E$124,2,FALSE)&gt;=0.51,"SI","NO"))),"")</f>
        <v>NO</v>
      </c>
      <c r="F173" s="381" t="s">
        <v>8</v>
      </c>
      <c r="G173" s="23" t="s">
        <v>748</v>
      </c>
      <c r="H173" s="291" t="s">
        <v>432</v>
      </c>
      <c r="I173" s="23" t="s">
        <v>749</v>
      </c>
      <c r="J173" s="14" t="s">
        <v>750</v>
      </c>
      <c r="K173" s="23" t="s">
        <v>8</v>
      </c>
      <c r="L173" s="406" t="s">
        <v>8</v>
      </c>
      <c r="M173" s="406" t="s">
        <v>8</v>
      </c>
      <c r="N173" s="716">
        <v>1</v>
      </c>
      <c r="O173" s="18">
        <v>40540</v>
      </c>
      <c r="P173" s="18">
        <v>40798</v>
      </c>
      <c r="Q173" s="19">
        <f t="shared" si="24"/>
        <v>2011</v>
      </c>
      <c r="R173" s="20">
        <f>IFERROR(INDEX(PARAMETROS!$B$53:$B$79,MATCH(Q173,PARAMETROS!$A$53:$A$79,0)),"")</f>
        <v>535600</v>
      </c>
      <c r="S173" s="339">
        <v>69543276</v>
      </c>
      <c r="T173" s="21" t="s">
        <v>23</v>
      </c>
      <c r="U173" s="11" t="str">
        <f>IFERROR(IF(T173="","",IF(T173="COP","N/A",IF(OR(T173="USD",T173="US"),1,IF(T173="EUR",VLOOKUP(P173,'SH EURO'!$A$6:$B$6338,2,FALSE),"INGRESAR TASA")))),"")</f>
        <v>N/A</v>
      </c>
      <c r="V173" s="596" t="str">
        <f t="shared" si="20"/>
        <v>N/A</v>
      </c>
      <c r="W173" s="22">
        <f>IFERROR(IF(T173="","",IF(T173="COP",1,IF(U173&lt;&gt;"N/A",VLOOKUP(P173,'SH TRM'!$A$9:$B$8912,2,FALSE),"REVISAR"))),"")</f>
        <v>1</v>
      </c>
      <c r="X173" s="600">
        <f t="shared" si="21"/>
        <v>69543276</v>
      </c>
      <c r="Y173" s="11">
        <f t="shared" si="22"/>
        <v>129.84181478715459</v>
      </c>
      <c r="Z173" s="11">
        <f t="shared" si="18"/>
        <v>129.84181478715459</v>
      </c>
      <c r="AA173" s="879"/>
      <c r="AB173" s="879"/>
      <c r="AC173" s="446" t="str">
        <f t="shared" si="19"/>
        <v>CUMPLE</v>
      </c>
      <c r="AD173" s="450">
        <v>8</v>
      </c>
      <c r="AE173" s="873" t="s">
        <v>9</v>
      </c>
      <c r="AF173" s="873"/>
      <c r="AG173" s="873"/>
      <c r="AH173" s="873" t="s">
        <v>8</v>
      </c>
      <c r="AI173" s="873"/>
      <c r="AJ173" s="873"/>
      <c r="AK173" s="873" t="s">
        <v>8</v>
      </c>
      <c r="AL173" s="873"/>
      <c r="AM173" s="873"/>
      <c r="AN173" s="653" t="str">
        <f t="shared" si="23"/>
        <v>SI</v>
      </c>
      <c r="AO173" s="866"/>
      <c r="AP173" s="304"/>
      <c r="AQ173" s="307"/>
      <c r="AW173" s="287"/>
    </row>
    <row r="174" spans="1:49" s="279" customFormat="1" ht="30" customHeight="1" x14ac:dyDescent="0.25">
      <c r="A174" s="876"/>
      <c r="B174" s="12"/>
      <c r="C174" s="156"/>
      <c r="D174" s="13" t="str">
        <f>IFERROR(INDEX(DESEMPATE!$D$3:$D$124,MATCH('EXP GEN.'!B174,DESEMPATE!$C$3:$C$124,0)),"")</f>
        <v/>
      </c>
      <c r="E174" s="306" t="str">
        <f>IFERROR(IF(D174="","",IF(VLOOKUP(D174,DESEMPATE!D$3:$E$124,2,FALSE)=1,"N/A",IF(VLOOKUP(D174,DESEMPATE!D$3:$E$124,2,FALSE)&gt;=0.51,"SI","NO"))),"")</f>
        <v/>
      </c>
      <c r="F174" s="381"/>
      <c r="G174" s="23"/>
      <c r="H174" s="291"/>
      <c r="I174" s="23"/>
      <c r="J174" s="14"/>
      <c r="K174" s="23"/>
      <c r="L174" s="406"/>
      <c r="M174" s="406" t="s">
        <v>120</v>
      </c>
      <c r="N174" s="716"/>
      <c r="O174" s="18"/>
      <c r="P174" s="18"/>
      <c r="Q174" s="19" t="str">
        <f t="shared" si="24"/>
        <v/>
      </c>
      <c r="R174" s="20" t="str">
        <f>IFERROR(INDEX(PARAMETROS!$B$53:$B$79,MATCH(Q174,PARAMETROS!$A$53:$A$79,0)),"")</f>
        <v/>
      </c>
      <c r="S174" s="339"/>
      <c r="T174" s="21"/>
      <c r="U174" s="11" t="str">
        <f>IFERROR(IF(T174="","",IF(T174="COP","N/A",IF(OR(T174="USD",T174="US"),1,IF(T174="EUR",VLOOKUP(P174,'SH EURO'!$A$6:$B$6338,2,FALSE),"INGRESAR TASA")))),"")</f>
        <v/>
      </c>
      <c r="V174" s="596" t="str">
        <f t="shared" si="20"/>
        <v/>
      </c>
      <c r="W174" s="22" t="str">
        <f>IFERROR(IF(T174="","",IF(T174="COP",1,IF(U174&lt;&gt;"N/A",VLOOKUP(P174,'SH TRM'!$A$9:$B$8912,2,FALSE),"REVISAR"))),"")</f>
        <v/>
      </c>
      <c r="X174" s="600" t="str">
        <f t="shared" si="21"/>
        <v/>
      </c>
      <c r="Y174" s="11" t="str">
        <f t="shared" si="22"/>
        <v/>
      </c>
      <c r="Z174" s="11" t="str">
        <f t="shared" si="18"/>
        <v/>
      </c>
      <c r="AA174" s="879"/>
      <c r="AB174" s="879"/>
      <c r="AC174" s="446" t="str">
        <f t="shared" si="19"/>
        <v/>
      </c>
      <c r="AD174" s="450"/>
      <c r="AE174" s="873"/>
      <c r="AF174" s="873"/>
      <c r="AG174" s="873"/>
      <c r="AH174" s="873"/>
      <c r="AI174" s="873"/>
      <c r="AJ174" s="873"/>
      <c r="AK174" s="873"/>
      <c r="AL174" s="873"/>
      <c r="AM174" s="873"/>
      <c r="AN174" s="653" t="str">
        <f t="shared" si="23"/>
        <v/>
      </c>
      <c r="AO174" s="866"/>
      <c r="AP174" s="304"/>
      <c r="AQ174" s="307"/>
      <c r="AW174" s="287"/>
    </row>
    <row r="175" spans="1:49" s="279" customFormat="1" ht="30" customHeight="1" x14ac:dyDescent="0.25">
      <c r="A175" s="876"/>
      <c r="B175" s="12"/>
      <c r="C175" s="156"/>
      <c r="D175" s="13" t="str">
        <f>IFERROR(INDEX(DESEMPATE!$D$3:$D$124,MATCH('EXP GEN.'!B175,DESEMPATE!$C$3:$C$124,0)),"")</f>
        <v/>
      </c>
      <c r="E175" s="306" t="str">
        <f>IFERROR(IF(D175="","",IF(VLOOKUP(D175,DESEMPATE!D$3:$E$124,2,FALSE)=1,"N/A",IF(VLOOKUP(D175,DESEMPATE!D$3:$E$124,2,FALSE)&gt;=0.51,"SI","NO"))),"")</f>
        <v/>
      </c>
      <c r="F175" s="381"/>
      <c r="G175" s="23"/>
      <c r="H175" s="291"/>
      <c r="I175" s="23"/>
      <c r="J175" s="14"/>
      <c r="K175" s="23"/>
      <c r="L175" s="406"/>
      <c r="M175" s="406" t="s">
        <v>120</v>
      </c>
      <c r="N175" s="716"/>
      <c r="O175" s="18"/>
      <c r="P175" s="18"/>
      <c r="Q175" s="19" t="str">
        <f t="shared" si="24"/>
        <v/>
      </c>
      <c r="R175" s="20" t="str">
        <f>IFERROR(INDEX(PARAMETROS!$B$53:$B$79,MATCH(Q175,PARAMETROS!$A$53:$A$79,0)),"")</f>
        <v/>
      </c>
      <c r="S175" s="339"/>
      <c r="T175" s="21"/>
      <c r="U175" s="11" t="str">
        <f>IFERROR(IF(T175="","",IF(T175="COP","N/A",IF(OR(T175="USD",T175="US"),1,IF(T175="EUR",VLOOKUP(P175,'SH EURO'!$A$6:$B$6338,2,FALSE),"INGRESAR TASA")))),"")</f>
        <v/>
      </c>
      <c r="V175" s="596" t="str">
        <f t="shared" si="20"/>
        <v/>
      </c>
      <c r="W175" s="22" t="str">
        <f>IFERROR(IF(T175="","",IF(T175="COP",1,IF(U175&lt;&gt;"N/A",VLOOKUP(P175,'SH TRM'!$A$9:$B$8912,2,FALSE),"REVISAR"))),"")</f>
        <v/>
      </c>
      <c r="X175" s="600" t="str">
        <f t="shared" si="21"/>
        <v/>
      </c>
      <c r="Y175" s="11" t="str">
        <f t="shared" si="22"/>
        <v/>
      </c>
      <c r="Z175" s="11" t="str">
        <f t="shared" si="18"/>
        <v/>
      </c>
      <c r="AA175" s="879"/>
      <c r="AB175" s="879"/>
      <c r="AC175" s="446" t="str">
        <f t="shared" si="19"/>
        <v/>
      </c>
      <c r="AD175" s="450"/>
      <c r="AE175" s="873"/>
      <c r="AF175" s="873"/>
      <c r="AG175" s="873"/>
      <c r="AH175" s="873"/>
      <c r="AI175" s="873"/>
      <c r="AJ175" s="873"/>
      <c r="AK175" s="873"/>
      <c r="AL175" s="873"/>
      <c r="AM175" s="873"/>
      <c r="AN175" s="653" t="str">
        <f t="shared" si="23"/>
        <v/>
      </c>
      <c r="AO175" s="866"/>
      <c r="AP175" s="304"/>
      <c r="AQ175" s="307"/>
      <c r="AW175" s="287"/>
    </row>
    <row r="176" spans="1:49" s="279" customFormat="1" ht="30" customHeight="1" thickBot="1" x14ac:dyDescent="0.3">
      <c r="A176" s="877"/>
      <c r="B176" s="48"/>
      <c r="C176" s="157"/>
      <c r="D176" s="64" t="str">
        <f>IFERROR(INDEX(DESEMPATE!$D$3:$D$124,MATCH('EXP GEN.'!B176,DESEMPATE!$C$3:$C$124,0)),"")</f>
        <v/>
      </c>
      <c r="E176" s="398" t="str">
        <f>IFERROR(IF(D176="","",IF(VLOOKUP(D176,DESEMPATE!D$3:$E$124,2,FALSE)=1,"N/A",IF(VLOOKUP(D176,DESEMPATE!D$3:$E$124,2,FALSE)&gt;=0.51,"SI","NO"))),"")</f>
        <v/>
      </c>
      <c r="F176" s="382"/>
      <c r="G176" s="159"/>
      <c r="H176" s="298"/>
      <c r="I176" s="159"/>
      <c r="J176" s="49"/>
      <c r="K176" s="159"/>
      <c r="L176" s="407"/>
      <c r="M176" s="407" t="s">
        <v>120</v>
      </c>
      <c r="N176" s="733"/>
      <c r="O176" s="494"/>
      <c r="P176" s="494"/>
      <c r="Q176" s="53" t="str">
        <f t="shared" si="24"/>
        <v/>
      </c>
      <c r="R176" s="54" t="str">
        <f>IFERROR(INDEX(PARAMETROS!$B$53:$B$79,MATCH(Q176,PARAMETROS!$A$53:$A$79,0)),"")</f>
        <v/>
      </c>
      <c r="S176" s="495"/>
      <c r="T176" s="55"/>
      <c r="U176" s="57" t="str">
        <f>IFERROR(IF(T176="","",IF(T176="COP","N/A",IF(OR(T176="USD",T176="US"),1,IF(T176="EUR",VLOOKUP(P176,'SH EURO'!$A$6:$B$6338,2,FALSE),"INGRESAR TASA")))),"")</f>
        <v/>
      </c>
      <c r="V176" s="597" t="str">
        <f t="shared" si="20"/>
        <v/>
      </c>
      <c r="W176" s="56" t="str">
        <f>IFERROR(IF(T176="","",IF(T176="COP",1,IF(U176&lt;&gt;"N/A",VLOOKUP(P176,'SH TRM'!$A$9:$B$8912,2,FALSE),"REVISAR"))),"")</f>
        <v/>
      </c>
      <c r="X176" s="601" t="str">
        <f t="shared" si="21"/>
        <v/>
      </c>
      <c r="Y176" s="57" t="str">
        <f t="shared" si="22"/>
        <v/>
      </c>
      <c r="Z176" s="57" t="str">
        <f t="shared" si="18"/>
        <v/>
      </c>
      <c r="AA176" s="880"/>
      <c r="AB176" s="880"/>
      <c r="AC176" s="455" t="str">
        <f t="shared" si="19"/>
        <v/>
      </c>
      <c r="AD176" s="449"/>
      <c r="AE176" s="874"/>
      <c r="AF176" s="874"/>
      <c r="AG176" s="874"/>
      <c r="AH176" s="874"/>
      <c r="AI176" s="874"/>
      <c r="AJ176" s="874"/>
      <c r="AK176" s="874"/>
      <c r="AL176" s="874"/>
      <c r="AM176" s="874"/>
      <c r="AN176" s="654" t="str">
        <f t="shared" si="23"/>
        <v/>
      </c>
      <c r="AO176" s="867"/>
      <c r="AP176" s="303"/>
      <c r="AQ176" s="307"/>
      <c r="AW176" s="287"/>
    </row>
    <row r="177" spans="1:49" s="279" customFormat="1" ht="30" customHeight="1" x14ac:dyDescent="0.25">
      <c r="A177" s="875" t="s">
        <v>192</v>
      </c>
      <c r="B177" s="35" t="s">
        <v>284</v>
      </c>
      <c r="C177" s="155">
        <v>108</v>
      </c>
      <c r="D177" s="36" t="str">
        <f>IFERROR(INDEX(DESEMPATE!$D$3:$D$124,MATCH('EXP GEN.'!B177,DESEMPATE!$C$3:$C$124,0)),"")</f>
        <v>CAYCO SAS</v>
      </c>
      <c r="E177" s="400" t="str">
        <f>IFERROR(IF(D177="","",IF(VLOOKUP(D177,DESEMPATE!D$3:$E$124,2,FALSE)=1,"N/A",IF(VLOOKUP(D177,DESEMPATE!D$3:$E$124,2,FALSE)&gt;=0.51,"SI","NO"))),"")</f>
        <v>SI</v>
      </c>
      <c r="F177" s="380" t="s">
        <v>8</v>
      </c>
      <c r="G177" s="47" t="s">
        <v>610</v>
      </c>
      <c r="H177" s="290" t="s">
        <v>432</v>
      </c>
      <c r="I177" s="47" t="s">
        <v>751</v>
      </c>
      <c r="J177" s="37" t="s">
        <v>752</v>
      </c>
      <c r="K177" s="47" t="s">
        <v>8</v>
      </c>
      <c r="L177" s="405" t="s">
        <v>8</v>
      </c>
      <c r="M177" s="405" t="s">
        <v>8</v>
      </c>
      <c r="N177" s="734">
        <v>0.1</v>
      </c>
      <c r="O177" s="491">
        <v>39615</v>
      </c>
      <c r="P177" s="491">
        <v>41152</v>
      </c>
      <c r="Q177" s="61">
        <f t="shared" si="24"/>
        <v>2012</v>
      </c>
      <c r="R177" s="32">
        <f>IFERROR(INDEX(PARAMETROS!$B$53:$B$79,MATCH(Q177,PARAMETROS!$A$53:$A$79,0)),"")</f>
        <v>566700</v>
      </c>
      <c r="S177" s="492">
        <v>19784751256</v>
      </c>
      <c r="T177" s="33" t="s">
        <v>23</v>
      </c>
      <c r="U177" s="493" t="str">
        <f>IFERROR(IF(T177="","",IF(T177="COP","N/A",IF(OR(T177="USD",T177="US"),1,IF(T177="EUR",VLOOKUP(P177,'SH EURO'!$A$6:$B$6338,2,FALSE),"INGRESAR TASA")))),"")</f>
        <v>N/A</v>
      </c>
      <c r="V177" s="598" t="str">
        <f t="shared" si="20"/>
        <v>N/A</v>
      </c>
      <c r="W177" s="34">
        <f>IFERROR(IF(T177="","",IF(T177="COP",1,IF(U177&lt;&gt;"N/A",VLOOKUP(P177,'SH TRM'!$A$9:$B$8912,2,FALSE),"REVISAR"))),"")</f>
        <v>1</v>
      </c>
      <c r="X177" s="602">
        <f t="shared" si="21"/>
        <v>19784751256</v>
      </c>
      <c r="Y177" s="493">
        <f t="shared" si="22"/>
        <v>34912.213262749246</v>
      </c>
      <c r="Z177" s="493">
        <f t="shared" si="18"/>
        <v>3491.2213262749246</v>
      </c>
      <c r="AA177" s="878" t="str">
        <f>IFERROR(IF(COUNTIF(Z177:Z182,"")=6,"",IF(SUM(Z177:Z182)&gt;=CM008M1,"CUMPLE","NO CUMPLE")),"")</f>
        <v>CUMPLE</v>
      </c>
      <c r="AB177" s="878" t="str">
        <f>IFERROR(IF(COUNTIF(Z177:Z182,"")=6,"",IF(COUNTIF(E177:E182,"N/A")&gt;0,IF(SUMIF(E177:E182,"N/A",Z177:Z182)&gt;=CM008LM1,"CUMPLE","NO CUMPLE"),IF(SUMIF(E177:E182,"SI",Z177:Z182)&gt;=CM008LM1,"CUMPLE","NO CUMPLE"))),"")</f>
        <v>CUMPLE</v>
      </c>
      <c r="AC177" s="490" t="str">
        <f t="shared" si="19"/>
        <v>CUMPLE</v>
      </c>
      <c r="AD177" s="454">
        <v>22</v>
      </c>
      <c r="AE177" s="881" t="s">
        <v>8</v>
      </c>
      <c r="AF177" s="881"/>
      <c r="AG177" s="881"/>
      <c r="AH177" s="881" t="s">
        <v>8</v>
      </c>
      <c r="AI177" s="881"/>
      <c r="AJ177" s="881"/>
      <c r="AK177" s="881" t="s">
        <v>8</v>
      </c>
      <c r="AL177" s="881"/>
      <c r="AM177" s="881"/>
      <c r="AN177" s="655" t="str">
        <f t="shared" si="23"/>
        <v>SI</v>
      </c>
      <c r="AO177" s="865" t="s">
        <v>333</v>
      </c>
      <c r="AP177" s="305"/>
      <c r="AQ177" s="307"/>
      <c r="AW177" s="287"/>
    </row>
    <row r="178" spans="1:49" s="279" customFormat="1" ht="30" customHeight="1" x14ac:dyDescent="0.25">
      <c r="A178" s="876"/>
      <c r="B178" s="12" t="s">
        <v>284</v>
      </c>
      <c r="C178" s="156">
        <v>111</v>
      </c>
      <c r="D178" s="13" t="str">
        <f>IFERROR(INDEX(DESEMPATE!$D$3:$D$124,MATCH('EXP GEN.'!B178,DESEMPATE!$C$3:$C$124,0)),"")</f>
        <v>CAYCO SAS</v>
      </c>
      <c r="E178" s="306" t="str">
        <f>IFERROR(IF(D178="","",IF(VLOOKUP(D178,DESEMPATE!D$3:$E$124,2,FALSE)=1,"N/A",IF(VLOOKUP(D178,DESEMPATE!D$3:$E$124,2,FALSE)&gt;=0.51,"SI","NO"))),"")</f>
        <v>SI</v>
      </c>
      <c r="F178" s="381" t="s">
        <v>8</v>
      </c>
      <c r="G178" s="23" t="s">
        <v>699</v>
      </c>
      <c r="H178" s="291" t="s">
        <v>432</v>
      </c>
      <c r="I178" s="23" t="s">
        <v>655</v>
      </c>
      <c r="J178" s="14" t="s">
        <v>753</v>
      </c>
      <c r="K178" s="23" t="s">
        <v>8</v>
      </c>
      <c r="L178" s="406" t="s">
        <v>8</v>
      </c>
      <c r="M178" s="406" t="s">
        <v>8</v>
      </c>
      <c r="N178" s="716">
        <v>0.23</v>
      </c>
      <c r="O178" s="18">
        <v>38684</v>
      </c>
      <c r="P178" s="18">
        <v>39690</v>
      </c>
      <c r="Q178" s="19">
        <f t="shared" si="24"/>
        <v>2008</v>
      </c>
      <c r="R178" s="20">
        <f>IFERROR(INDEX(PARAMETROS!$B$53:$B$79,MATCH(Q178,PARAMETROS!$A$53:$A$79,0)),"")</f>
        <v>461500</v>
      </c>
      <c r="S178" s="339">
        <v>1688370055.5</v>
      </c>
      <c r="T178" s="21" t="s">
        <v>23</v>
      </c>
      <c r="U178" s="11" t="str">
        <f>IFERROR(IF(T178="","",IF(T178="COP","N/A",IF(OR(T178="USD",T178="US"),1,IF(T178="EUR",VLOOKUP(P178,'SH EURO'!$A$6:$B$6338,2,FALSE),"INGRESAR TASA")))),"")</f>
        <v>N/A</v>
      </c>
      <c r="V178" s="596" t="str">
        <f t="shared" si="20"/>
        <v>N/A</v>
      </c>
      <c r="W178" s="22">
        <f>IFERROR(IF(T178="","",IF(T178="COP",1,IF(U178&lt;&gt;"N/A",VLOOKUP(P178,'SH TRM'!$A$9:$B$8912,2,FALSE),"REVISAR"))),"")</f>
        <v>1</v>
      </c>
      <c r="X178" s="600">
        <f t="shared" si="21"/>
        <v>1688370055.5</v>
      </c>
      <c r="Y178" s="11">
        <f t="shared" si="22"/>
        <v>3658.4399902491873</v>
      </c>
      <c r="Z178" s="11">
        <f t="shared" si="18"/>
        <v>841.44119775731315</v>
      </c>
      <c r="AA178" s="879"/>
      <c r="AB178" s="879"/>
      <c r="AC178" s="446" t="str">
        <f t="shared" si="19"/>
        <v>CUMPLE</v>
      </c>
      <c r="AD178" s="450">
        <v>6</v>
      </c>
      <c r="AE178" s="873" t="s">
        <v>8</v>
      </c>
      <c r="AF178" s="873"/>
      <c r="AG178" s="873"/>
      <c r="AH178" s="873" t="s">
        <v>8</v>
      </c>
      <c r="AI178" s="873"/>
      <c r="AJ178" s="873"/>
      <c r="AK178" s="873" t="s">
        <v>8</v>
      </c>
      <c r="AL178" s="873"/>
      <c r="AM178" s="873"/>
      <c r="AN178" s="653" t="str">
        <f t="shared" si="23"/>
        <v>SI</v>
      </c>
      <c r="AO178" s="866"/>
      <c r="AP178" s="304"/>
      <c r="AQ178" s="307"/>
      <c r="AW178" s="287"/>
    </row>
    <row r="179" spans="1:49" s="279" customFormat="1" ht="30" customHeight="1" x14ac:dyDescent="0.25">
      <c r="A179" s="876"/>
      <c r="B179" s="12" t="s">
        <v>284</v>
      </c>
      <c r="C179" s="156">
        <v>114</v>
      </c>
      <c r="D179" s="13" t="str">
        <f>IFERROR(INDEX(DESEMPATE!$D$3:$D$124,MATCH('EXP GEN.'!B179,DESEMPATE!$C$3:$C$124,0)),"")</f>
        <v>CAYCO SAS</v>
      </c>
      <c r="E179" s="306" t="str">
        <f>IFERROR(IF(D179="","",IF(VLOOKUP(D179,DESEMPATE!D$3:$E$124,2,FALSE)=1,"N/A",IF(VLOOKUP(D179,DESEMPATE!D$3:$E$124,2,FALSE)&gt;=0.51,"SI","NO"))),"")</f>
        <v>SI</v>
      </c>
      <c r="F179" s="381" t="s">
        <v>8</v>
      </c>
      <c r="G179" s="23" t="s">
        <v>699</v>
      </c>
      <c r="H179" s="291" t="s">
        <v>432</v>
      </c>
      <c r="I179" s="23" t="s">
        <v>657</v>
      </c>
      <c r="J179" s="14" t="s">
        <v>754</v>
      </c>
      <c r="K179" s="23" t="s">
        <v>8</v>
      </c>
      <c r="L179" s="406" t="s">
        <v>8</v>
      </c>
      <c r="M179" s="406" t="s">
        <v>8</v>
      </c>
      <c r="N179" s="716">
        <v>0.23</v>
      </c>
      <c r="O179" s="18">
        <v>38650</v>
      </c>
      <c r="P179" s="18">
        <v>39808</v>
      </c>
      <c r="Q179" s="19">
        <f t="shared" si="24"/>
        <v>2008</v>
      </c>
      <c r="R179" s="20">
        <f>IFERROR(INDEX(PARAMETROS!$B$53:$B$79,MATCH(Q179,PARAMETROS!$A$53:$A$79,0)),"")</f>
        <v>461500</v>
      </c>
      <c r="S179" s="339">
        <v>1649106224</v>
      </c>
      <c r="T179" s="21" t="s">
        <v>23</v>
      </c>
      <c r="U179" s="11" t="str">
        <f>IFERROR(IF(T179="","",IF(T179="COP","N/A",IF(OR(T179="USD",T179="US"),1,IF(T179="EUR",VLOOKUP(P179,'SH EURO'!$A$6:$B$6338,2,FALSE),"INGRESAR TASA")))),"")</f>
        <v>N/A</v>
      </c>
      <c r="V179" s="596" t="str">
        <f t="shared" si="20"/>
        <v>N/A</v>
      </c>
      <c r="W179" s="22">
        <f>IFERROR(IF(T179="","",IF(T179="COP",1,IF(U179&lt;&gt;"N/A",VLOOKUP(P179,'SH TRM'!$A$9:$B$8912,2,FALSE),"REVISAR"))),"")</f>
        <v>1</v>
      </c>
      <c r="X179" s="600">
        <f t="shared" si="21"/>
        <v>1649106224</v>
      </c>
      <c r="Y179" s="11">
        <f t="shared" si="22"/>
        <v>3573.3612654387866</v>
      </c>
      <c r="Z179" s="11">
        <f t="shared" si="18"/>
        <v>821.87309105092095</v>
      </c>
      <c r="AA179" s="879"/>
      <c r="AB179" s="879"/>
      <c r="AC179" s="446" t="str">
        <f t="shared" si="19"/>
        <v>CUMPLE</v>
      </c>
      <c r="AD179" s="450">
        <v>4</v>
      </c>
      <c r="AE179" s="873" t="s">
        <v>8</v>
      </c>
      <c r="AF179" s="873"/>
      <c r="AG179" s="873"/>
      <c r="AH179" s="873" t="s">
        <v>8</v>
      </c>
      <c r="AI179" s="873"/>
      <c r="AJ179" s="873"/>
      <c r="AK179" s="873" t="s">
        <v>8</v>
      </c>
      <c r="AL179" s="873"/>
      <c r="AM179" s="873"/>
      <c r="AN179" s="653" t="str">
        <f t="shared" si="23"/>
        <v>SI</v>
      </c>
      <c r="AO179" s="866"/>
      <c r="AP179" s="304"/>
      <c r="AQ179" s="307"/>
      <c r="AW179" s="287"/>
    </row>
    <row r="180" spans="1:49" s="279" customFormat="1" ht="30" customHeight="1" x14ac:dyDescent="0.25">
      <c r="A180" s="876"/>
      <c r="B180" s="12" t="s">
        <v>283</v>
      </c>
      <c r="C180" s="156">
        <v>129</v>
      </c>
      <c r="D180" s="13" t="str">
        <f>IFERROR(INDEX(DESEMPATE!$D$3:$D$124,MATCH('EXP GEN.'!B180,DESEMPATE!$C$3:$C$124,0)),"")</f>
        <v>GESTION DE PROYECTOS DE INGENIERIA GPI SAS</v>
      </c>
      <c r="E180" s="306" t="str">
        <f>IFERROR(IF(D180="","",IF(VLOOKUP(D180,DESEMPATE!D$3:$E$124,2,FALSE)=1,"N/A",IF(VLOOKUP(D180,DESEMPATE!D$3:$E$124,2,FALSE)&gt;=0.51,"SI","NO"))),"")</f>
        <v>NO</v>
      </c>
      <c r="F180" s="381" t="s">
        <v>8</v>
      </c>
      <c r="G180" s="23" t="s">
        <v>755</v>
      </c>
      <c r="H180" s="291" t="s">
        <v>432</v>
      </c>
      <c r="I180" s="23" t="s">
        <v>756</v>
      </c>
      <c r="J180" s="14" t="s">
        <v>757</v>
      </c>
      <c r="K180" s="23" t="s">
        <v>8</v>
      </c>
      <c r="L180" s="406" t="s">
        <v>8</v>
      </c>
      <c r="M180" s="406" t="s">
        <v>8</v>
      </c>
      <c r="N180" s="716">
        <v>1</v>
      </c>
      <c r="O180" s="18">
        <v>41155</v>
      </c>
      <c r="P180" s="18">
        <v>41520</v>
      </c>
      <c r="Q180" s="19">
        <f t="shared" si="24"/>
        <v>2013</v>
      </c>
      <c r="R180" s="20">
        <f>IFERROR(INDEX(PARAMETROS!$B$53:$B$79,MATCH(Q180,PARAMETROS!$A$53:$A$79,0)),"")</f>
        <v>589500</v>
      </c>
      <c r="S180" s="339">
        <v>806492029</v>
      </c>
      <c r="T180" s="21" t="s">
        <v>23</v>
      </c>
      <c r="U180" s="11" t="str">
        <f>IFERROR(IF(T180="","",IF(T180="COP","N/A",IF(OR(T180="USD",T180="US"),1,IF(T180="EUR",VLOOKUP(P180,'SH EURO'!$A$6:$B$6338,2,FALSE),"INGRESAR TASA")))),"")</f>
        <v>N/A</v>
      </c>
      <c r="V180" s="596" t="str">
        <f t="shared" si="20"/>
        <v>N/A</v>
      </c>
      <c r="W180" s="22">
        <f>IFERROR(IF(T180="","",IF(T180="COP",1,IF(U180&lt;&gt;"N/A",VLOOKUP(P180,'SH TRM'!$A$9:$B$8912,2,FALSE),"REVISAR"))),"")</f>
        <v>1</v>
      </c>
      <c r="X180" s="600">
        <f t="shared" si="21"/>
        <v>806492029</v>
      </c>
      <c r="Y180" s="11">
        <f t="shared" si="22"/>
        <v>1368.0950449533502</v>
      </c>
      <c r="Z180" s="11">
        <f t="shared" si="18"/>
        <v>1368.0950449533502</v>
      </c>
      <c r="AA180" s="879"/>
      <c r="AB180" s="879"/>
      <c r="AC180" s="446" t="str">
        <f t="shared" si="19"/>
        <v>CUMPLE</v>
      </c>
      <c r="AD180" s="450">
        <v>17</v>
      </c>
      <c r="AE180" s="873" t="s">
        <v>8</v>
      </c>
      <c r="AF180" s="873"/>
      <c r="AG180" s="873"/>
      <c r="AH180" s="873" t="s">
        <v>8</v>
      </c>
      <c r="AI180" s="873"/>
      <c r="AJ180" s="873"/>
      <c r="AK180" s="873" t="s">
        <v>8</v>
      </c>
      <c r="AL180" s="873"/>
      <c r="AM180" s="873"/>
      <c r="AN180" s="653" t="str">
        <f t="shared" si="23"/>
        <v>SI</v>
      </c>
      <c r="AO180" s="866"/>
      <c r="AP180" s="304"/>
      <c r="AQ180" s="307"/>
      <c r="AW180" s="287"/>
    </row>
    <row r="181" spans="1:49" s="279" customFormat="1" ht="30" customHeight="1" x14ac:dyDescent="0.25">
      <c r="A181" s="876"/>
      <c r="B181" s="12"/>
      <c r="C181" s="156"/>
      <c r="D181" s="13" t="str">
        <f>IFERROR(INDEX(DESEMPATE!$D$3:$D$124,MATCH('EXP GEN.'!B181,DESEMPATE!$C$3:$C$124,0)),"")</f>
        <v/>
      </c>
      <c r="E181" s="306" t="str">
        <f>IFERROR(IF(D181="","",IF(VLOOKUP(D181,DESEMPATE!D$3:$E$124,2,FALSE)=1,"N/A",IF(VLOOKUP(D181,DESEMPATE!D$3:$E$124,2,FALSE)&gt;=0.51,"SI","NO"))),"")</f>
        <v/>
      </c>
      <c r="F181" s="381"/>
      <c r="G181" s="23"/>
      <c r="H181" s="291"/>
      <c r="I181" s="23"/>
      <c r="J181" s="14"/>
      <c r="K181" s="23"/>
      <c r="L181" s="406"/>
      <c r="M181" s="406" t="s">
        <v>120</v>
      </c>
      <c r="N181" s="716"/>
      <c r="O181" s="18"/>
      <c r="P181" s="18"/>
      <c r="Q181" s="19" t="str">
        <f t="shared" si="24"/>
        <v/>
      </c>
      <c r="R181" s="20" t="str">
        <f>IFERROR(INDEX(PARAMETROS!$B$53:$B$79,MATCH(Q181,PARAMETROS!$A$53:$A$79,0)),"")</f>
        <v/>
      </c>
      <c r="S181" s="339"/>
      <c r="T181" s="21"/>
      <c r="U181" s="11" t="str">
        <f>IFERROR(IF(T181="","",IF(T181="COP","N/A",IF(OR(T181="USD",T181="US"),1,IF(T181="EUR",VLOOKUP(P181,'SH EURO'!$A$6:$B$6338,2,FALSE),"INGRESAR TASA")))),"")</f>
        <v/>
      </c>
      <c r="V181" s="596" t="str">
        <f t="shared" si="20"/>
        <v/>
      </c>
      <c r="W181" s="22" t="str">
        <f>IFERROR(IF(T181="","",IF(T181="COP",1,IF(U181&lt;&gt;"N/A",VLOOKUP(P181,'SH TRM'!$A$9:$B$8912,2,FALSE),"REVISAR"))),"")</f>
        <v/>
      </c>
      <c r="X181" s="600" t="str">
        <f t="shared" si="21"/>
        <v/>
      </c>
      <c r="Y181" s="11" t="str">
        <f t="shared" si="22"/>
        <v/>
      </c>
      <c r="Z181" s="11" t="str">
        <f t="shared" si="18"/>
        <v/>
      </c>
      <c r="AA181" s="879"/>
      <c r="AB181" s="879"/>
      <c r="AC181" s="446" t="str">
        <f t="shared" si="19"/>
        <v/>
      </c>
      <c r="AD181" s="450"/>
      <c r="AE181" s="873"/>
      <c r="AF181" s="873"/>
      <c r="AG181" s="873"/>
      <c r="AH181" s="873"/>
      <c r="AI181" s="873"/>
      <c r="AJ181" s="873"/>
      <c r="AK181" s="873"/>
      <c r="AL181" s="873"/>
      <c r="AM181" s="873"/>
      <c r="AN181" s="653" t="str">
        <f t="shared" si="23"/>
        <v/>
      </c>
      <c r="AO181" s="866"/>
      <c r="AP181" s="304"/>
      <c r="AQ181" s="307"/>
      <c r="AW181" s="287"/>
    </row>
    <row r="182" spans="1:49" s="279" customFormat="1" ht="30" customHeight="1" thickBot="1" x14ac:dyDescent="0.3">
      <c r="A182" s="877"/>
      <c r="B182" s="48"/>
      <c r="C182" s="157"/>
      <c r="D182" s="64" t="str">
        <f>IFERROR(INDEX(DESEMPATE!$D$3:$D$124,MATCH('EXP GEN.'!B182,DESEMPATE!$C$3:$C$124,0)),"")</f>
        <v/>
      </c>
      <c r="E182" s="398" t="str">
        <f>IFERROR(IF(D182="","",IF(VLOOKUP(D182,DESEMPATE!D$3:$E$124,2,FALSE)=1,"N/A",IF(VLOOKUP(D182,DESEMPATE!D$3:$E$124,2,FALSE)&gt;=0.51,"SI","NO"))),"")</f>
        <v/>
      </c>
      <c r="F182" s="382"/>
      <c r="G182" s="159"/>
      <c r="H182" s="298"/>
      <c r="I182" s="159"/>
      <c r="J182" s="49"/>
      <c r="K182" s="159"/>
      <c r="L182" s="407"/>
      <c r="M182" s="407" t="s">
        <v>120</v>
      </c>
      <c r="N182" s="733"/>
      <c r="O182" s="494"/>
      <c r="P182" s="494"/>
      <c r="Q182" s="53" t="str">
        <f t="shared" si="24"/>
        <v/>
      </c>
      <c r="R182" s="54" t="str">
        <f>IFERROR(INDEX(PARAMETROS!$B$53:$B$79,MATCH(Q182,PARAMETROS!$A$53:$A$79,0)),"")</f>
        <v/>
      </c>
      <c r="S182" s="495"/>
      <c r="T182" s="55"/>
      <c r="U182" s="57" t="str">
        <f>IFERROR(IF(T182="","",IF(T182="COP","N/A",IF(OR(T182="USD",T182="US"),1,IF(T182="EUR",VLOOKUP(P182,'SH EURO'!$A$6:$B$6338,2,FALSE),"INGRESAR TASA")))),"")</f>
        <v/>
      </c>
      <c r="V182" s="597" t="str">
        <f t="shared" si="20"/>
        <v/>
      </c>
      <c r="W182" s="56" t="str">
        <f>IFERROR(IF(T182="","",IF(T182="COP",1,IF(U182&lt;&gt;"N/A",VLOOKUP(P182,'SH TRM'!$A$9:$B$8912,2,FALSE),"REVISAR"))),"")</f>
        <v/>
      </c>
      <c r="X182" s="601" t="str">
        <f t="shared" si="21"/>
        <v/>
      </c>
      <c r="Y182" s="57" t="str">
        <f t="shared" si="22"/>
        <v/>
      </c>
      <c r="Z182" s="57" t="str">
        <f t="shared" si="18"/>
        <v/>
      </c>
      <c r="AA182" s="880"/>
      <c r="AB182" s="880"/>
      <c r="AC182" s="455" t="str">
        <f t="shared" si="19"/>
        <v/>
      </c>
      <c r="AD182" s="449"/>
      <c r="AE182" s="874"/>
      <c r="AF182" s="874"/>
      <c r="AG182" s="874"/>
      <c r="AH182" s="874"/>
      <c r="AI182" s="874"/>
      <c r="AJ182" s="874"/>
      <c r="AK182" s="874"/>
      <c r="AL182" s="874"/>
      <c r="AM182" s="874"/>
      <c r="AN182" s="654" t="str">
        <f t="shared" si="23"/>
        <v/>
      </c>
      <c r="AO182" s="867"/>
      <c r="AP182" s="303"/>
      <c r="AQ182" s="307"/>
      <c r="AW182" s="287"/>
    </row>
    <row r="183" spans="1:49" s="279" customFormat="1" ht="42.75" x14ac:dyDescent="0.25">
      <c r="A183" s="875" t="s">
        <v>193</v>
      </c>
      <c r="B183" s="35" t="s">
        <v>287</v>
      </c>
      <c r="C183" s="155">
        <v>223</v>
      </c>
      <c r="D183" s="36" t="str">
        <f>IFERROR(INDEX(DESEMPATE!$D$3:$D$124,MATCH('EXP GEN.'!B183,DESEMPATE!$C$3:$C$124,0)),"")</f>
        <v>JOSE MANUEL GUARDO POLO</v>
      </c>
      <c r="E183" s="400" t="str">
        <f>IFERROR(IF(D183="","",IF(VLOOKUP(D183,DESEMPATE!D$3:$E$124,2,FALSE)=1,"N/A",IF(VLOOKUP(D183,DESEMPATE!D$3:$E$124,2,FALSE)&gt;=0.51,"SI","NO"))),"")</f>
        <v>SI</v>
      </c>
      <c r="F183" s="380" t="s">
        <v>8</v>
      </c>
      <c r="G183" s="47" t="s">
        <v>758</v>
      </c>
      <c r="H183" s="290" t="s">
        <v>432</v>
      </c>
      <c r="I183" s="47" t="s">
        <v>759</v>
      </c>
      <c r="J183" s="37" t="s">
        <v>760</v>
      </c>
      <c r="K183" s="47" t="s">
        <v>8</v>
      </c>
      <c r="L183" s="405" t="s">
        <v>8</v>
      </c>
      <c r="M183" s="405" t="s">
        <v>8</v>
      </c>
      <c r="N183" s="785">
        <v>0.33400000000000002</v>
      </c>
      <c r="O183" s="491">
        <v>35618</v>
      </c>
      <c r="P183" s="491">
        <v>36310</v>
      </c>
      <c r="Q183" s="61">
        <f t="shared" si="24"/>
        <v>1999</v>
      </c>
      <c r="R183" s="32">
        <f>IFERROR(INDEX(PARAMETROS!$B$53:$B$79,MATCH(Q183,PARAMETROS!$A$53:$A$79,0)),"")</f>
        <v>236460</v>
      </c>
      <c r="S183" s="492">
        <v>684873077</v>
      </c>
      <c r="T183" s="33" t="s">
        <v>23</v>
      </c>
      <c r="U183" s="493" t="str">
        <f>IFERROR(IF(T183="","",IF(T183="COP","N/A",IF(OR(T183="USD",T183="US"),1,IF(T183="EUR",VLOOKUP(P183,'SH EURO'!$A$6:$B$6338,2,FALSE),"INGRESAR TASA")))),"")</f>
        <v>N/A</v>
      </c>
      <c r="V183" s="598" t="str">
        <f t="shared" si="20"/>
        <v>N/A</v>
      </c>
      <c r="W183" s="34">
        <f>IFERROR(IF(T183="","",IF(T183="COP",1,IF(U183&lt;&gt;"N/A",VLOOKUP(P183,'SH TRM'!$A$9:$B$8912,2,FALSE),"REVISAR"))),"")</f>
        <v>1</v>
      </c>
      <c r="X183" s="602">
        <f t="shared" si="21"/>
        <v>684873077</v>
      </c>
      <c r="Y183" s="493">
        <f t="shared" si="22"/>
        <v>2896.3591178211959</v>
      </c>
      <c r="Z183" s="493">
        <f t="shared" si="18"/>
        <v>967.38394535227951</v>
      </c>
      <c r="AA183" s="878" t="str">
        <f>IFERROR(IF(COUNTIF(Z183:Z188,"")=6,"",IF(SUM(Z183:Z188)&gt;=CM008M1,"CUMPLE","NO CUMPLE")),"")</f>
        <v>CUMPLE</v>
      </c>
      <c r="AB183" s="878" t="str">
        <f>IFERROR(IF(COUNTIF(Z183:Z188,"")=6,"",IF(COUNTIF(E183:E188,"N/A")&gt;0,IF(SUMIF(E183:E188,"N/A",Z183:Z188)&gt;=CM008LM1,"CUMPLE","NO CUMPLE"),IF(SUMIF(E183:E188,"SI",Z183:Z188)&gt;=CM008LM1,"CUMPLE","NO CUMPLE"))),"")</f>
        <v>CUMPLE</v>
      </c>
      <c r="AC183" s="490" t="str">
        <f t="shared" si="19"/>
        <v>CUMPLE</v>
      </c>
      <c r="AD183" s="454">
        <v>13</v>
      </c>
      <c r="AE183" s="881" t="s">
        <v>8</v>
      </c>
      <c r="AF183" s="881"/>
      <c r="AG183" s="881"/>
      <c r="AH183" s="881" t="s">
        <v>8</v>
      </c>
      <c r="AI183" s="881"/>
      <c r="AJ183" s="881"/>
      <c r="AK183" s="881" t="s">
        <v>9</v>
      </c>
      <c r="AL183" s="881"/>
      <c r="AM183" s="881"/>
      <c r="AN183" s="655" t="str">
        <f t="shared" si="23"/>
        <v>SI</v>
      </c>
      <c r="AO183" s="865" t="s">
        <v>333</v>
      </c>
      <c r="AP183" s="305"/>
      <c r="AQ183" s="307"/>
      <c r="AW183" s="287"/>
    </row>
    <row r="184" spans="1:49" s="279" customFormat="1" ht="30" customHeight="1" x14ac:dyDescent="0.25">
      <c r="A184" s="876"/>
      <c r="B184" s="12" t="s">
        <v>287</v>
      </c>
      <c r="C184" s="156">
        <v>238</v>
      </c>
      <c r="D184" s="13" t="str">
        <f>IFERROR(INDEX(DESEMPATE!$D$3:$D$124,MATCH('EXP GEN.'!B184,DESEMPATE!$C$3:$C$124,0)),"")</f>
        <v>JOSE MANUEL GUARDO POLO</v>
      </c>
      <c r="E184" s="306" t="str">
        <f>IFERROR(IF(D184="","",IF(VLOOKUP(D184,DESEMPATE!D$3:$E$124,2,FALSE)=1,"N/A",IF(VLOOKUP(D184,DESEMPATE!D$3:$E$124,2,FALSE)&gt;=0.51,"SI","NO"))),"")</f>
        <v>SI</v>
      </c>
      <c r="F184" s="381" t="s">
        <v>8</v>
      </c>
      <c r="G184" s="23" t="s">
        <v>761</v>
      </c>
      <c r="H184" s="291" t="s">
        <v>432</v>
      </c>
      <c r="I184" s="23" t="s">
        <v>762</v>
      </c>
      <c r="J184" s="14" t="s">
        <v>763</v>
      </c>
      <c r="K184" s="23" t="s">
        <v>8</v>
      </c>
      <c r="L184" s="406" t="s">
        <v>8</v>
      </c>
      <c r="M184" s="406" t="s">
        <v>8</v>
      </c>
      <c r="N184" s="716">
        <v>1</v>
      </c>
      <c r="O184" s="18">
        <v>36865</v>
      </c>
      <c r="P184" s="18">
        <v>37114</v>
      </c>
      <c r="Q184" s="19">
        <f t="shared" si="24"/>
        <v>2001</v>
      </c>
      <c r="R184" s="20">
        <f>IFERROR(INDEX(PARAMETROS!$B$53:$B$79,MATCH(Q184,PARAMETROS!$A$53:$A$79,0)),"")</f>
        <v>286000</v>
      </c>
      <c r="S184" s="339">
        <v>337799641</v>
      </c>
      <c r="T184" s="21" t="s">
        <v>23</v>
      </c>
      <c r="U184" s="11" t="str">
        <f>IFERROR(IF(T184="","",IF(T184="COP","N/A",IF(OR(T184="USD",T184="US"),1,IF(T184="EUR",VLOOKUP(P184,'SH EURO'!$A$6:$B$6338,2,FALSE),"INGRESAR TASA")))),"")</f>
        <v>N/A</v>
      </c>
      <c r="V184" s="596" t="str">
        <f t="shared" si="20"/>
        <v>N/A</v>
      </c>
      <c r="W184" s="22">
        <f>IFERROR(IF(T184="","",IF(T184="COP",1,IF(U184&lt;&gt;"N/A",VLOOKUP(P184,'SH TRM'!$A$9:$B$8912,2,FALSE),"REVISAR"))),"")</f>
        <v>1</v>
      </c>
      <c r="X184" s="600">
        <f t="shared" si="21"/>
        <v>337799641</v>
      </c>
      <c r="Y184" s="11">
        <f t="shared" si="22"/>
        <v>1181.1176258741259</v>
      </c>
      <c r="Z184" s="11">
        <f t="shared" si="18"/>
        <v>1181.1176258741259</v>
      </c>
      <c r="AA184" s="879"/>
      <c r="AB184" s="879"/>
      <c r="AC184" s="446" t="str">
        <f t="shared" si="19"/>
        <v>CUMPLE</v>
      </c>
      <c r="AD184" s="450">
        <v>6</v>
      </c>
      <c r="AE184" s="873" t="s">
        <v>8</v>
      </c>
      <c r="AF184" s="873"/>
      <c r="AG184" s="873"/>
      <c r="AH184" s="873" t="s">
        <v>8</v>
      </c>
      <c r="AI184" s="873"/>
      <c r="AJ184" s="873"/>
      <c r="AK184" s="873" t="s">
        <v>9</v>
      </c>
      <c r="AL184" s="873"/>
      <c r="AM184" s="873"/>
      <c r="AN184" s="653" t="str">
        <f t="shared" si="23"/>
        <v>SI</v>
      </c>
      <c r="AO184" s="866"/>
      <c r="AP184" s="304"/>
      <c r="AQ184" s="307"/>
      <c r="AW184" s="287"/>
    </row>
    <row r="185" spans="1:49" s="279" customFormat="1" ht="30" customHeight="1" x14ac:dyDescent="0.25">
      <c r="A185" s="876"/>
      <c r="B185" s="12" t="s">
        <v>288</v>
      </c>
      <c r="C185" s="156">
        <v>192</v>
      </c>
      <c r="D185" s="13" t="str">
        <f>IFERROR(INDEX(DESEMPATE!$D$3:$D$124,MATCH('EXP GEN.'!B185,DESEMPATE!$C$3:$C$124,0)),"")</f>
        <v>CONSTRUCCIONES CIVILES ESTUDIOS Y PROYECTOS SAS- CONCEP SAS</v>
      </c>
      <c r="E185" s="306" t="str">
        <f>IFERROR(IF(D185="","",IF(VLOOKUP(D185,DESEMPATE!D$3:$E$124,2,FALSE)=1,"N/A",IF(VLOOKUP(D185,DESEMPATE!D$3:$E$124,2,FALSE)&gt;=0.51,"SI","NO"))),"")</f>
        <v>NO</v>
      </c>
      <c r="F185" s="381" t="s">
        <v>8</v>
      </c>
      <c r="G185" s="23" t="s">
        <v>764</v>
      </c>
      <c r="H185" s="291" t="s">
        <v>432</v>
      </c>
      <c r="I185" s="23" t="s">
        <v>765</v>
      </c>
      <c r="J185" s="14" t="s">
        <v>766</v>
      </c>
      <c r="K185" s="23" t="s">
        <v>8</v>
      </c>
      <c r="L185" s="406" t="s">
        <v>8</v>
      </c>
      <c r="M185" s="406" t="s">
        <v>8</v>
      </c>
      <c r="N185" s="716">
        <v>0.5</v>
      </c>
      <c r="O185" s="18">
        <v>38581</v>
      </c>
      <c r="P185" s="18">
        <v>38987</v>
      </c>
      <c r="Q185" s="19">
        <f t="shared" si="24"/>
        <v>2006</v>
      </c>
      <c r="R185" s="20">
        <f>IFERROR(INDEX(PARAMETROS!$B$53:$B$79,MATCH(Q185,PARAMETROS!$A$53:$A$79,0)),"")</f>
        <v>408000</v>
      </c>
      <c r="S185" s="339">
        <v>732582617</v>
      </c>
      <c r="T185" s="21" t="s">
        <v>23</v>
      </c>
      <c r="U185" s="11" t="str">
        <f>IFERROR(IF(T185="","",IF(T185="COP","N/A",IF(OR(T185="USD",T185="US"),1,IF(T185="EUR",VLOOKUP(P185,'SH EURO'!$A$6:$B$6338,2,FALSE),"INGRESAR TASA")))),"")</f>
        <v>N/A</v>
      </c>
      <c r="V185" s="596" t="str">
        <f t="shared" si="20"/>
        <v>N/A</v>
      </c>
      <c r="W185" s="22">
        <f>IFERROR(IF(T185="","",IF(T185="COP",1,IF(U185&lt;&gt;"N/A",VLOOKUP(P185,'SH TRM'!$A$9:$B$8912,2,FALSE),"REVISAR"))),"")</f>
        <v>1</v>
      </c>
      <c r="X185" s="600">
        <f t="shared" si="21"/>
        <v>732582617</v>
      </c>
      <c r="Y185" s="11">
        <f t="shared" si="22"/>
        <v>1795.5456299019609</v>
      </c>
      <c r="Z185" s="11">
        <f t="shared" si="18"/>
        <v>897.77281495098043</v>
      </c>
      <c r="AA185" s="879"/>
      <c r="AB185" s="879"/>
      <c r="AC185" s="446" t="str">
        <f t="shared" si="19"/>
        <v>CUMPLE</v>
      </c>
      <c r="AD185" s="450">
        <v>68</v>
      </c>
      <c r="AE185" s="873" t="s">
        <v>8</v>
      </c>
      <c r="AF185" s="873"/>
      <c r="AG185" s="873"/>
      <c r="AH185" s="873" t="s">
        <v>8</v>
      </c>
      <c r="AI185" s="873"/>
      <c r="AJ185" s="873"/>
      <c r="AK185" s="873" t="s">
        <v>8</v>
      </c>
      <c r="AL185" s="873"/>
      <c r="AM185" s="873"/>
      <c r="AN185" s="653" t="str">
        <f t="shared" si="23"/>
        <v>SI</v>
      </c>
      <c r="AO185" s="866"/>
      <c r="AP185" s="304"/>
      <c r="AQ185" s="307"/>
      <c r="AW185" s="287"/>
    </row>
    <row r="186" spans="1:49" s="279" customFormat="1" ht="30" customHeight="1" x14ac:dyDescent="0.25">
      <c r="A186" s="876"/>
      <c r="B186" s="12" t="s">
        <v>288</v>
      </c>
      <c r="C186" s="156">
        <v>148</v>
      </c>
      <c r="D186" s="13" t="str">
        <f>IFERROR(INDEX(DESEMPATE!$D$3:$D$124,MATCH('EXP GEN.'!B186,DESEMPATE!$C$3:$C$124,0)),"")</f>
        <v>CONSTRUCCIONES CIVILES ESTUDIOS Y PROYECTOS SAS- CONCEP SAS</v>
      </c>
      <c r="E186" s="306" t="str">
        <f>IFERROR(IF(D186="","",IF(VLOOKUP(D186,DESEMPATE!D$3:$E$124,2,FALSE)=1,"N/A",IF(VLOOKUP(D186,DESEMPATE!D$3:$E$124,2,FALSE)&gt;=0.51,"SI","NO"))),"")</f>
        <v>NO</v>
      </c>
      <c r="F186" s="381" t="s">
        <v>8</v>
      </c>
      <c r="G186" s="23" t="s">
        <v>761</v>
      </c>
      <c r="H186" s="291" t="s">
        <v>432</v>
      </c>
      <c r="I186" s="23" t="s">
        <v>767</v>
      </c>
      <c r="J186" s="14" t="s">
        <v>768</v>
      </c>
      <c r="K186" s="23" t="s">
        <v>8</v>
      </c>
      <c r="L186" s="406" t="s">
        <v>8</v>
      </c>
      <c r="M186" s="406" t="s">
        <v>8</v>
      </c>
      <c r="N186" s="716">
        <v>0.5</v>
      </c>
      <c r="O186" s="18">
        <v>40114</v>
      </c>
      <c r="P186" s="18">
        <v>40742</v>
      </c>
      <c r="Q186" s="19">
        <f t="shared" si="24"/>
        <v>2011</v>
      </c>
      <c r="R186" s="20">
        <f>IFERROR(INDEX(PARAMETROS!$B$53:$B$79,MATCH(Q186,PARAMETROS!$A$53:$A$79,0)),"")</f>
        <v>535600</v>
      </c>
      <c r="S186" s="339">
        <v>858165286</v>
      </c>
      <c r="T186" s="21" t="s">
        <v>23</v>
      </c>
      <c r="U186" s="11" t="str">
        <f>IFERROR(IF(T186="","",IF(T186="COP","N/A",IF(OR(T186="USD",T186="US"),1,IF(T186="EUR",VLOOKUP(P186,'SH EURO'!$A$6:$B$6338,2,FALSE),"INGRESAR TASA")))),"")</f>
        <v>N/A</v>
      </c>
      <c r="V186" s="596" t="str">
        <f t="shared" si="20"/>
        <v>N/A</v>
      </c>
      <c r="W186" s="22">
        <f>IFERROR(IF(T186="","",IF(T186="COP",1,IF(U186&lt;&gt;"N/A",VLOOKUP(P186,'SH TRM'!$A$9:$B$8912,2,FALSE),"REVISAR"))),"")</f>
        <v>1</v>
      </c>
      <c r="X186" s="600">
        <f t="shared" si="21"/>
        <v>858165286</v>
      </c>
      <c r="Y186" s="11">
        <f t="shared" si="22"/>
        <v>1602.2503472740852</v>
      </c>
      <c r="Z186" s="11">
        <f t="shared" si="18"/>
        <v>801.12517363704262</v>
      </c>
      <c r="AA186" s="879"/>
      <c r="AB186" s="879"/>
      <c r="AC186" s="446" t="str">
        <f t="shared" si="19"/>
        <v>CUMPLE</v>
      </c>
      <c r="AD186" s="450">
        <v>9</v>
      </c>
      <c r="AE186" s="873" t="s">
        <v>8</v>
      </c>
      <c r="AF186" s="873"/>
      <c r="AG186" s="873"/>
      <c r="AH186" s="873" t="s">
        <v>8</v>
      </c>
      <c r="AI186" s="873"/>
      <c r="AJ186" s="873"/>
      <c r="AK186" s="873" t="s">
        <v>8</v>
      </c>
      <c r="AL186" s="873"/>
      <c r="AM186" s="873"/>
      <c r="AN186" s="653" t="str">
        <f t="shared" si="23"/>
        <v>SI</v>
      </c>
      <c r="AO186" s="866"/>
      <c r="AP186" s="304"/>
      <c r="AQ186" s="307"/>
      <c r="AW186" s="287"/>
    </row>
    <row r="187" spans="1:49" s="279" customFormat="1" ht="30" customHeight="1" x14ac:dyDescent="0.25">
      <c r="A187" s="876"/>
      <c r="B187" s="12"/>
      <c r="C187" s="156"/>
      <c r="D187" s="13" t="str">
        <f>IFERROR(INDEX(DESEMPATE!$D$3:$D$124,MATCH('EXP GEN.'!B187,DESEMPATE!$C$3:$C$124,0)),"")</f>
        <v/>
      </c>
      <c r="E187" s="306" t="str">
        <f>IFERROR(IF(D187="","",IF(VLOOKUP(D187,DESEMPATE!D$3:$E$124,2,FALSE)=1,"N/A",IF(VLOOKUP(D187,DESEMPATE!D$3:$E$124,2,FALSE)&gt;=0.51,"SI","NO"))),"")</f>
        <v/>
      </c>
      <c r="F187" s="381"/>
      <c r="G187" s="23"/>
      <c r="H187" s="291"/>
      <c r="I187" s="23"/>
      <c r="J187" s="14"/>
      <c r="K187" s="23"/>
      <c r="L187" s="406"/>
      <c r="M187" s="406" t="s">
        <v>120</v>
      </c>
      <c r="N187" s="716"/>
      <c r="O187" s="18"/>
      <c r="P187" s="18"/>
      <c r="Q187" s="19" t="str">
        <f t="shared" si="24"/>
        <v/>
      </c>
      <c r="R187" s="20" t="str">
        <f>IFERROR(INDEX(PARAMETROS!$B$53:$B$79,MATCH(Q187,PARAMETROS!$A$53:$A$79,0)),"")</f>
        <v/>
      </c>
      <c r="S187" s="339"/>
      <c r="T187" s="21"/>
      <c r="U187" s="11" t="str">
        <f>IFERROR(IF(T187="","",IF(T187="COP","N/A",IF(OR(T187="USD",T187="US"),1,IF(T187="EUR",VLOOKUP(P187,'SH EURO'!$A$6:$B$6338,2,FALSE),"INGRESAR TASA")))),"")</f>
        <v/>
      </c>
      <c r="V187" s="596" t="str">
        <f t="shared" si="20"/>
        <v/>
      </c>
      <c r="W187" s="22" t="str">
        <f>IFERROR(IF(T187="","",IF(T187="COP",1,IF(U187&lt;&gt;"N/A",VLOOKUP(P187,'SH TRM'!$A$9:$B$8912,2,FALSE),"REVISAR"))),"")</f>
        <v/>
      </c>
      <c r="X187" s="600" t="str">
        <f t="shared" si="21"/>
        <v/>
      </c>
      <c r="Y187" s="11" t="str">
        <f t="shared" si="22"/>
        <v/>
      </c>
      <c r="Z187" s="11" t="str">
        <f t="shared" si="18"/>
        <v/>
      </c>
      <c r="AA187" s="879"/>
      <c r="AB187" s="879"/>
      <c r="AC187" s="446" t="str">
        <f t="shared" si="19"/>
        <v/>
      </c>
      <c r="AD187" s="450"/>
      <c r="AE187" s="873"/>
      <c r="AF187" s="873"/>
      <c r="AG187" s="873"/>
      <c r="AH187" s="873"/>
      <c r="AI187" s="873"/>
      <c r="AJ187" s="873"/>
      <c r="AK187" s="873"/>
      <c r="AL187" s="873"/>
      <c r="AM187" s="873"/>
      <c r="AN187" s="653" t="str">
        <f t="shared" si="23"/>
        <v/>
      </c>
      <c r="AO187" s="866"/>
      <c r="AP187" s="304"/>
      <c r="AQ187" s="307"/>
      <c r="AW187" s="287"/>
    </row>
    <row r="188" spans="1:49" s="279" customFormat="1" ht="30" customHeight="1" thickBot="1" x14ac:dyDescent="0.3">
      <c r="A188" s="877"/>
      <c r="B188" s="48"/>
      <c r="C188" s="157"/>
      <c r="D188" s="64" t="str">
        <f>IFERROR(INDEX(DESEMPATE!$D$3:$D$124,MATCH('EXP GEN.'!B188,DESEMPATE!$C$3:$C$124,0)),"")</f>
        <v/>
      </c>
      <c r="E188" s="398" t="str">
        <f>IFERROR(IF(D188="","",IF(VLOOKUP(D188,DESEMPATE!D$3:$E$124,2,FALSE)=1,"N/A",IF(VLOOKUP(D188,DESEMPATE!D$3:$E$124,2,FALSE)&gt;=0.51,"SI","NO"))),"")</f>
        <v/>
      </c>
      <c r="F188" s="382"/>
      <c r="G188" s="159"/>
      <c r="H188" s="298"/>
      <c r="I188" s="159"/>
      <c r="J188" s="49"/>
      <c r="K188" s="159"/>
      <c r="L188" s="407"/>
      <c r="M188" s="407" t="s">
        <v>120</v>
      </c>
      <c r="N188" s="733"/>
      <c r="O188" s="494"/>
      <c r="P188" s="494"/>
      <c r="Q188" s="53" t="str">
        <f t="shared" si="24"/>
        <v/>
      </c>
      <c r="R188" s="54" t="str">
        <f>IFERROR(INDEX(PARAMETROS!$B$53:$B$79,MATCH(Q188,PARAMETROS!$A$53:$A$79,0)),"")</f>
        <v/>
      </c>
      <c r="S188" s="495"/>
      <c r="T188" s="55"/>
      <c r="U188" s="57" t="str">
        <f>IFERROR(IF(T188="","",IF(T188="COP","N/A",IF(OR(T188="USD",T188="US"),1,IF(T188="EUR",VLOOKUP(P188,'SH EURO'!$A$6:$B$6338,2,FALSE),"INGRESAR TASA")))),"")</f>
        <v/>
      </c>
      <c r="V188" s="597" t="str">
        <f t="shared" si="20"/>
        <v/>
      </c>
      <c r="W188" s="56" t="str">
        <f>IFERROR(IF(T188="","",IF(T188="COP",1,IF(U188&lt;&gt;"N/A",VLOOKUP(P188,'SH TRM'!$A$9:$B$8912,2,FALSE),"REVISAR"))),"")</f>
        <v/>
      </c>
      <c r="X188" s="601" t="str">
        <f t="shared" si="21"/>
        <v/>
      </c>
      <c r="Y188" s="57" t="str">
        <f t="shared" si="22"/>
        <v/>
      </c>
      <c r="Z188" s="57" t="str">
        <f t="shared" si="18"/>
        <v/>
      </c>
      <c r="AA188" s="880"/>
      <c r="AB188" s="880"/>
      <c r="AC188" s="455" t="str">
        <f t="shared" si="19"/>
        <v/>
      </c>
      <c r="AD188" s="449"/>
      <c r="AE188" s="874"/>
      <c r="AF188" s="874"/>
      <c r="AG188" s="874"/>
      <c r="AH188" s="874"/>
      <c r="AI188" s="874"/>
      <c r="AJ188" s="874"/>
      <c r="AK188" s="874"/>
      <c r="AL188" s="874"/>
      <c r="AM188" s="874"/>
      <c r="AN188" s="654" t="str">
        <f t="shared" si="23"/>
        <v/>
      </c>
      <c r="AO188" s="867"/>
      <c r="AP188" s="303"/>
      <c r="AQ188" s="307"/>
      <c r="AW188" s="287"/>
    </row>
    <row r="189" spans="1:49" s="279" customFormat="1" ht="30" customHeight="1" x14ac:dyDescent="0.25">
      <c r="A189" s="875" t="s">
        <v>194</v>
      </c>
      <c r="B189" s="35" t="s">
        <v>316</v>
      </c>
      <c r="C189" s="155">
        <v>97</v>
      </c>
      <c r="D189" s="36" t="str">
        <f>IFERROR(INDEX(DESEMPATE!$D$3:$D$124,MATCH('EXP GEN.'!B189,DESEMPATE!$C$3:$C$124,0)),"")</f>
        <v>JPS INGENIERIA S.A.</v>
      </c>
      <c r="E189" s="400" t="str">
        <f>IFERROR(IF(D189="","",IF(VLOOKUP(D189,DESEMPATE!D$3:$E$124,2,FALSE)=1,"N/A",IF(VLOOKUP(D189,DESEMPATE!D$3:$E$124,2,FALSE)&gt;=0.51,"SI","NO"))),"")</f>
        <v>N/A</v>
      </c>
      <c r="F189" s="380" t="s">
        <v>8</v>
      </c>
      <c r="G189" s="47" t="s">
        <v>607</v>
      </c>
      <c r="H189" s="290" t="s">
        <v>432</v>
      </c>
      <c r="I189" s="47" t="s">
        <v>608</v>
      </c>
      <c r="J189" s="37" t="s">
        <v>609</v>
      </c>
      <c r="K189" s="47" t="s">
        <v>8</v>
      </c>
      <c r="L189" s="405" t="s">
        <v>8</v>
      </c>
      <c r="M189" s="405" t="s">
        <v>8</v>
      </c>
      <c r="N189" s="734">
        <v>0.85</v>
      </c>
      <c r="O189" s="491">
        <v>38992</v>
      </c>
      <c r="P189" s="491">
        <v>39417</v>
      </c>
      <c r="Q189" s="61">
        <f t="shared" si="24"/>
        <v>2007</v>
      </c>
      <c r="R189" s="32">
        <f>IFERROR(INDEX(PARAMETROS!$B$53:$B$79,MATCH(Q189,PARAMETROS!$A$53:$A$79,0)),"")</f>
        <v>433700</v>
      </c>
      <c r="S189" s="492">
        <v>659982407</v>
      </c>
      <c r="T189" s="33" t="s">
        <v>23</v>
      </c>
      <c r="U189" s="493" t="str">
        <f>IFERROR(IF(T189="","",IF(T189="COP","N/A",IF(OR(T189="USD",T189="US"),1,IF(T189="EUR",VLOOKUP(P189,'SH EURO'!$A$6:$B$6338,2,FALSE),"INGRESAR TASA")))),"")</f>
        <v>N/A</v>
      </c>
      <c r="V189" s="598" t="str">
        <f t="shared" si="20"/>
        <v>N/A</v>
      </c>
      <c r="W189" s="34">
        <f>IFERROR(IF(T189="","",IF(T189="COP",1,IF(U189&lt;&gt;"N/A",VLOOKUP(P189,'SH TRM'!$A$9:$B$8912,2,FALSE),"REVISAR"))),"")</f>
        <v>1</v>
      </c>
      <c r="X189" s="602">
        <f t="shared" si="21"/>
        <v>659982407</v>
      </c>
      <c r="Y189" s="493">
        <f t="shared" si="22"/>
        <v>1521.748690338944</v>
      </c>
      <c r="Z189" s="493">
        <f t="shared" si="18"/>
        <v>1293.4863867881024</v>
      </c>
      <c r="AA189" s="878" t="str">
        <f>IFERROR(IF(COUNTIF(Z189:Z194,"")=6,"",IF(SUM(Z189:Z194)&gt;=CM008M1,"CUMPLE","NO CUMPLE")),"")</f>
        <v>CUMPLE</v>
      </c>
      <c r="AB189" s="878" t="str">
        <f>IFERROR(IF(COUNTIF(Z189:Z194,"")=6,"",IF(COUNTIF(E189:E194,"N/A")&gt;0,IF(SUMIF(E189:E194,"N/A",Z189:Z194)&gt;=CM008LM1,"CUMPLE","NO CUMPLE"),IF(SUMIF(E189:E194,"SI",Z189:Z194)&gt;=CM008LM1,"CUMPLE","NO CUMPLE"))),"")</f>
        <v>CUMPLE</v>
      </c>
      <c r="AC189" s="490" t="str">
        <f t="shared" si="19"/>
        <v>CUMPLE</v>
      </c>
      <c r="AD189" s="447">
        <v>8</v>
      </c>
      <c r="AE189" s="881" t="s">
        <v>8</v>
      </c>
      <c r="AF189" s="881"/>
      <c r="AG189" s="881"/>
      <c r="AH189" s="881" t="s">
        <v>8</v>
      </c>
      <c r="AI189" s="881"/>
      <c r="AJ189" s="881"/>
      <c r="AK189" s="881" t="s">
        <v>8</v>
      </c>
      <c r="AL189" s="881"/>
      <c r="AM189" s="881"/>
      <c r="AN189" s="405" t="str">
        <f t="shared" si="23"/>
        <v>SI</v>
      </c>
      <c r="AO189" s="865" t="s">
        <v>333</v>
      </c>
      <c r="AP189" s="305"/>
      <c r="AQ189" s="307"/>
      <c r="AW189" s="287"/>
    </row>
    <row r="190" spans="1:49" s="279" customFormat="1" ht="30" customHeight="1" x14ac:dyDescent="0.25">
      <c r="A190" s="876"/>
      <c r="B190" s="12" t="s">
        <v>316</v>
      </c>
      <c r="C190" s="156">
        <v>106</v>
      </c>
      <c r="D190" s="13" t="str">
        <f>IFERROR(INDEX(DESEMPATE!$D$3:$D$124,MATCH('EXP GEN.'!B190,DESEMPATE!$C$3:$C$124,0)),"")</f>
        <v>JPS INGENIERIA S.A.</v>
      </c>
      <c r="E190" s="306" t="str">
        <f>IFERROR(IF(D190="","",IF(VLOOKUP(D190,DESEMPATE!D$3:$E$124,2,FALSE)=1,"N/A",IF(VLOOKUP(D190,DESEMPATE!D$3:$E$124,2,FALSE)&gt;=0.51,"SI","NO"))),"")</f>
        <v>N/A</v>
      </c>
      <c r="F190" s="381" t="s">
        <v>8</v>
      </c>
      <c r="G190" s="23" t="s">
        <v>610</v>
      </c>
      <c r="H190" s="291" t="s">
        <v>432</v>
      </c>
      <c r="I190" s="23" t="s">
        <v>611</v>
      </c>
      <c r="J190" s="14" t="s">
        <v>612</v>
      </c>
      <c r="K190" s="23" t="s">
        <v>8</v>
      </c>
      <c r="L190" s="406" t="s">
        <v>8</v>
      </c>
      <c r="M190" s="406" t="s">
        <v>8</v>
      </c>
      <c r="N190" s="716">
        <v>0.4</v>
      </c>
      <c r="O190" s="18">
        <v>38749</v>
      </c>
      <c r="P190" s="18">
        <v>39507</v>
      </c>
      <c r="Q190" s="19">
        <f t="shared" si="24"/>
        <v>2008</v>
      </c>
      <c r="R190" s="20">
        <f>IFERROR(INDEX(PARAMETROS!$B$53:$B$79,MATCH(Q190,PARAMETROS!$A$53:$A$79,0)),"")</f>
        <v>461500</v>
      </c>
      <c r="S190" s="339">
        <v>1163677237</v>
      </c>
      <c r="T190" s="21" t="s">
        <v>23</v>
      </c>
      <c r="U190" s="11" t="str">
        <f>IFERROR(IF(T190="","",IF(T190="COP","N/A",IF(OR(T190="USD",T190="US"),1,IF(T190="EUR",VLOOKUP(P190,'SH EURO'!$A$6:$B$6338,2,FALSE),"INGRESAR TASA")))),"")</f>
        <v>N/A</v>
      </c>
      <c r="V190" s="596" t="str">
        <f t="shared" si="20"/>
        <v>N/A</v>
      </c>
      <c r="W190" s="22">
        <f>IFERROR(IF(T190="","",IF(T190="COP",1,IF(U190&lt;&gt;"N/A",VLOOKUP(P190,'SH TRM'!$A$9:$B$8912,2,FALSE),"REVISAR"))),"")</f>
        <v>1</v>
      </c>
      <c r="X190" s="600">
        <f t="shared" si="21"/>
        <v>1163677237</v>
      </c>
      <c r="Y190" s="11">
        <f t="shared" si="22"/>
        <v>2521.5108060671723</v>
      </c>
      <c r="Z190" s="11">
        <f t="shared" si="18"/>
        <v>1008.604322426869</v>
      </c>
      <c r="AA190" s="879"/>
      <c r="AB190" s="879"/>
      <c r="AC190" s="446" t="str">
        <f t="shared" si="19"/>
        <v>CUMPLE</v>
      </c>
      <c r="AD190" s="448">
        <v>9</v>
      </c>
      <c r="AE190" s="873" t="s">
        <v>8</v>
      </c>
      <c r="AF190" s="873"/>
      <c r="AG190" s="873"/>
      <c r="AH190" s="873" t="s">
        <v>8</v>
      </c>
      <c r="AI190" s="873"/>
      <c r="AJ190" s="873"/>
      <c r="AK190" s="873" t="s">
        <v>8</v>
      </c>
      <c r="AL190" s="873"/>
      <c r="AM190" s="873"/>
      <c r="AN190" s="406" t="str">
        <f t="shared" si="23"/>
        <v>SI</v>
      </c>
      <c r="AO190" s="866"/>
      <c r="AP190" s="304"/>
      <c r="AQ190" s="307"/>
      <c r="AW190" s="287"/>
    </row>
    <row r="191" spans="1:49" s="279" customFormat="1" ht="30" customHeight="1" x14ac:dyDescent="0.25">
      <c r="A191" s="876"/>
      <c r="B191" s="12" t="s">
        <v>316</v>
      </c>
      <c r="C191" s="156">
        <v>117</v>
      </c>
      <c r="D191" s="13" t="str">
        <f>IFERROR(INDEX(DESEMPATE!$D$3:$D$124,MATCH('EXP GEN.'!B191,DESEMPATE!$C$3:$C$124,0)),"")</f>
        <v>JPS INGENIERIA S.A.</v>
      </c>
      <c r="E191" s="306" t="str">
        <f>IFERROR(IF(D191="","",IF(VLOOKUP(D191,DESEMPATE!D$3:$E$124,2,FALSE)=1,"N/A",IF(VLOOKUP(D191,DESEMPATE!D$3:$E$124,2,FALSE)&gt;=0.51,"SI","NO"))),"")</f>
        <v>N/A</v>
      </c>
      <c r="F191" s="381" t="s">
        <v>8</v>
      </c>
      <c r="G191" s="23" t="s">
        <v>613</v>
      </c>
      <c r="H191" s="291" t="s">
        <v>432</v>
      </c>
      <c r="I191" s="23" t="s">
        <v>614</v>
      </c>
      <c r="J191" s="14" t="s">
        <v>615</v>
      </c>
      <c r="K191" s="23" t="s">
        <v>8</v>
      </c>
      <c r="L191" s="406" t="s">
        <v>8</v>
      </c>
      <c r="M191" s="406" t="s">
        <v>8</v>
      </c>
      <c r="N191" s="716">
        <v>0.25</v>
      </c>
      <c r="O191" s="18">
        <v>38709</v>
      </c>
      <c r="P191" s="18">
        <v>40093</v>
      </c>
      <c r="Q191" s="19">
        <f t="shared" si="24"/>
        <v>2009</v>
      </c>
      <c r="R191" s="20">
        <f>IFERROR(INDEX(PARAMETROS!$B$53:$B$79,MATCH(Q191,PARAMETROS!$A$53:$A$79,0)),"")</f>
        <v>496900</v>
      </c>
      <c r="S191" s="339">
        <v>1607061912</v>
      </c>
      <c r="T191" s="21" t="s">
        <v>23</v>
      </c>
      <c r="U191" s="11" t="str">
        <f>IFERROR(IF(T191="","",IF(T191="COP","N/A",IF(OR(T191="USD",T191="US"),1,IF(T191="EUR",VLOOKUP(P191,'SH EURO'!$A$6:$B$6338,2,FALSE),"INGRESAR TASA")))),"")</f>
        <v>N/A</v>
      </c>
      <c r="V191" s="596" t="str">
        <f t="shared" si="20"/>
        <v>N/A</v>
      </c>
      <c r="W191" s="22">
        <f>IFERROR(IF(T191="","",IF(T191="COP",1,IF(U191&lt;&gt;"N/A",VLOOKUP(P191,'SH TRM'!$A$9:$B$8912,2,FALSE),"REVISAR"))),"")</f>
        <v>1</v>
      </c>
      <c r="X191" s="600">
        <f t="shared" si="21"/>
        <v>1607061912</v>
      </c>
      <c r="Y191" s="11">
        <f t="shared" si="22"/>
        <v>3234.1757134232239</v>
      </c>
      <c r="Z191" s="11">
        <f t="shared" si="18"/>
        <v>808.54392835580597</v>
      </c>
      <c r="AA191" s="879"/>
      <c r="AB191" s="879"/>
      <c r="AC191" s="446" t="str">
        <f t="shared" si="19"/>
        <v>CUMPLE</v>
      </c>
      <c r="AD191" s="448">
        <v>56</v>
      </c>
      <c r="AE191" s="873" t="s">
        <v>8</v>
      </c>
      <c r="AF191" s="873"/>
      <c r="AG191" s="873"/>
      <c r="AH191" s="873" t="s">
        <v>8</v>
      </c>
      <c r="AI191" s="873"/>
      <c r="AJ191" s="873"/>
      <c r="AK191" s="873" t="s">
        <v>8</v>
      </c>
      <c r="AL191" s="873"/>
      <c r="AM191" s="873"/>
      <c r="AN191" s="406" t="str">
        <f t="shared" si="23"/>
        <v>SI</v>
      </c>
      <c r="AO191" s="866"/>
      <c r="AP191" s="304"/>
      <c r="AQ191" s="307"/>
      <c r="AW191" s="287"/>
    </row>
    <row r="192" spans="1:49" s="279" customFormat="1" ht="30" customHeight="1" x14ac:dyDescent="0.25">
      <c r="A192" s="876"/>
      <c r="B192" s="12"/>
      <c r="C192" s="156"/>
      <c r="D192" s="13" t="str">
        <f>IFERROR(INDEX(DESEMPATE!$D$3:$D$124,MATCH('EXP GEN.'!B192,DESEMPATE!$C$3:$C$124,0)),"")</f>
        <v/>
      </c>
      <c r="E192" s="306" t="str">
        <f>IFERROR(IF(D192="","",IF(VLOOKUP(D192,DESEMPATE!D$3:$E$124,2,FALSE)=1,"N/A",IF(VLOOKUP(D192,DESEMPATE!D$3:$E$124,2,FALSE)&gt;=0.51,"SI","NO"))),"")</f>
        <v/>
      </c>
      <c r="F192" s="381"/>
      <c r="G192" s="23"/>
      <c r="H192" s="291"/>
      <c r="I192" s="23"/>
      <c r="J192" s="14"/>
      <c r="K192" s="23"/>
      <c r="L192" s="406"/>
      <c r="M192" s="406" t="str">
        <f t="shared" ref="M192:M194" si="25">IFERROR(IF(O192="","",IF(O192&gt;=DATE(1990,1,1),"SI","NO")),"")</f>
        <v/>
      </c>
      <c r="N192" s="716"/>
      <c r="O192" s="18"/>
      <c r="P192" s="18"/>
      <c r="Q192" s="19" t="str">
        <f t="shared" si="24"/>
        <v/>
      </c>
      <c r="R192" s="20" t="str">
        <f>IFERROR(INDEX(PARAMETROS!$B$53:$B$79,MATCH(Q192,PARAMETROS!$A$53:$A$79,0)),"")</f>
        <v/>
      </c>
      <c r="S192" s="339"/>
      <c r="T192" s="21"/>
      <c r="U192" s="11" t="str">
        <f>IFERROR(IF(T192="","",IF(T192="COP","N/A",IF(OR(T192="USD",T192="US"),1,IF(T192="EUR",VLOOKUP(P192,'SH EURO'!$A$6:$B$6338,2,FALSE),"INGRESAR TASA")))),"")</f>
        <v/>
      </c>
      <c r="V192" s="596" t="str">
        <f t="shared" si="20"/>
        <v/>
      </c>
      <c r="W192" s="22" t="str">
        <f>IFERROR(IF(T192="","",IF(T192="COP",1,IF(U192&lt;&gt;"N/A",VLOOKUP(P192,'SH TRM'!$A$9:$B$8912,2,FALSE),"REVISAR"))),"")</f>
        <v/>
      </c>
      <c r="X192" s="600" t="str">
        <f t="shared" si="21"/>
        <v/>
      </c>
      <c r="Y192" s="11" t="str">
        <f t="shared" si="22"/>
        <v/>
      </c>
      <c r="Z192" s="11" t="str">
        <f t="shared" si="18"/>
        <v/>
      </c>
      <c r="AA192" s="879"/>
      <c r="AB192" s="879"/>
      <c r="AC192" s="446" t="str">
        <f t="shared" si="19"/>
        <v/>
      </c>
      <c r="AD192" s="450"/>
      <c r="AE192" s="873"/>
      <c r="AF192" s="873"/>
      <c r="AG192" s="873"/>
      <c r="AH192" s="873"/>
      <c r="AI192" s="873"/>
      <c r="AJ192" s="873"/>
      <c r="AK192" s="873"/>
      <c r="AL192" s="873"/>
      <c r="AM192" s="873"/>
      <c r="AN192" s="406" t="str">
        <f t="shared" si="23"/>
        <v/>
      </c>
      <c r="AO192" s="866"/>
      <c r="AP192" s="304"/>
      <c r="AQ192" s="307"/>
      <c r="AW192" s="287"/>
    </row>
    <row r="193" spans="1:49" s="279" customFormat="1" ht="30" customHeight="1" x14ac:dyDescent="0.25">
      <c r="A193" s="876"/>
      <c r="B193" s="12"/>
      <c r="C193" s="156"/>
      <c r="D193" s="13" t="str">
        <f>IFERROR(INDEX(DESEMPATE!$D$3:$D$124,MATCH('EXP GEN.'!B193,DESEMPATE!$C$3:$C$124,0)),"")</f>
        <v/>
      </c>
      <c r="E193" s="306" t="str">
        <f>IFERROR(IF(D193="","",IF(VLOOKUP(D193,DESEMPATE!D$3:$E$124,2,FALSE)=1,"N/A",IF(VLOOKUP(D193,DESEMPATE!D$3:$E$124,2,FALSE)&gt;=0.51,"SI","NO"))),"")</f>
        <v/>
      </c>
      <c r="F193" s="381"/>
      <c r="G193" s="23"/>
      <c r="H193" s="291"/>
      <c r="I193" s="23"/>
      <c r="J193" s="14"/>
      <c r="K193" s="23"/>
      <c r="L193" s="406"/>
      <c r="M193" s="406" t="str">
        <f t="shared" si="25"/>
        <v/>
      </c>
      <c r="N193" s="716"/>
      <c r="O193" s="18"/>
      <c r="P193" s="18"/>
      <c r="Q193" s="19" t="str">
        <f t="shared" si="24"/>
        <v/>
      </c>
      <c r="R193" s="20" t="str">
        <f>IFERROR(INDEX(PARAMETROS!$B$53:$B$79,MATCH(Q193,PARAMETROS!$A$53:$A$79,0)),"")</f>
        <v/>
      </c>
      <c r="S193" s="339"/>
      <c r="T193" s="21"/>
      <c r="U193" s="11" t="str">
        <f>IFERROR(IF(T193="","",IF(T193="COP","N/A",IF(OR(T193="USD",T193="US"),1,IF(T193="EUR",VLOOKUP(P193,'SH EURO'!$A$6:$B$6338,2,FALSE),"INGRESAR TASA")))),"")</f>
        <v/>
      </c>
      <c r="V193" s="596" t="str">
        <f t="shared" si="20"/>
        <v/>
      </c>
      <c r="W193" s="22" t="str">
        <f>IFERROR(IF(T193="","",IF(T193="COP",1,IF(U193&lt;&gt;"N/A",VLOOKUP(P193,'SH TRM'!$A$9:$B$8912,2,FALSE),"REVISAR"))),"")</f>
        <v/>
      </c>
      <c r="X193" s="600" t="str">
        <f t="shared" si="21"/>
        <v/>
      </c>
      <c r="Y193" s="11" t="str">
        <f t="shared" si="22"/>
        <v/>
      </c>
      <c r="Z193" s="11" t="str">
        <f t="shared" si="18"/>
        <v/>
      </c>
      <c r="AA193" s="879"/>
      <c r="AB193" s="879"/>
      <c r="AC193" s="446" t="str">
        <f t="shared" si="19"/>
        <v/>
      </c>
      <c r="AD193" s="450"/>
      <c r="AE193" s="873"/>
      <c r="AF193" s="873"/>
      <c r="AG193" s="873"/>
      <c r="AH193" s="873"/>
      <c r="AI193" s="873"/>
      <c r="AJ193" s="873"/>
      <c r="AK193" s="873"/>
      <c r="AL193" s="873"/>
      <c r="AM193" s="873"/>
      <c r="AN193" s="406" t="str">
        <f t="shared" si="23"/>
        <v/>
      </c>
      <c r="AO193" s="866"/>
      <c r="AP193" s="304"/>
      <c r="AQ193" s="307"/>
      <c r="AW193" s="287"/>
    </row>
    <row r="194" spans="1:49" s="279" customFormat="1" ht="30" customHeight="1" thickBot="1" x14ac:dyDescent="0.3">
      <c r="A194" s="877"/>
      <c r="B194" s="48"/>
      <c r="C194" s="157"/>
      <c r="D194" s="64" t="str">
        <f>IFERROR(INDEX(DESEMPATE!$D$3:$D$124,MATCH('EXP GEN.'!B194,DESEMPATE!$C$3:$C$124,0)),"")</f>
        <v/>
      </c>
      <c r="E194" s="398" t="str">
        <f>IFERROR(IF(D194="","",IF(VLOOKUP(D194,DESEMPATE!D$3:$E$124,2,FALSE)=1,"N/A",IF(VLOOKUP(D194,DESEMPATE!D$3:$E$124,2,FALSE)&gt;=0.51,"SI","NO"))),"")</f>
        <v/>
      </c>
      <c r="F194" s="382"/>
      <c r="G194" s="159"/>
      <c r="H194" s="298"/>
      <c r="I194" s="159"/>
      <c r="J194" s="49"/>
      <c r="K194" s="159"/>
      <c r="L194" s="407"/>
      <c r="M194" s="407" t="str">
        <f t="shared" si="25"/>
        <v/>
      </c>
      <c r="N194" s="733"/>
      <c r="O194" s="494"/>
      <c r="P194" s="494"/>
      <c r="Q194" s="53" t="str">
        <f t="shared" si="24"/>
        <v/>
      </c>
      <c r="R194" s="54" t="str">
        <f>IFERROR(INDEX(PARAMETROS!$B$53:$B$79,MATCH(Q194,PARAMETROS!$A$53:$A$79,0)),"")</f>
        <v/>
      </c>
      <c r="S194" s="495"/>
      <c r="T194" s="55"/>
      <c r="U194" s="57" t="str">
        <f>IFERROR(IF(T194="","",IF(T194="COP","N/A",IF(OR(T194="USD",T194="US"),1,IF(T194="EUR",VLOOKUP(P194,'SH EURO'!$A$6:$B$6338,2,FALSE),"INGRESAR TASA")))),"")</f>
        <v/>
      </c>
      <c r="V194" s="597" t="str">
        <f t="shared" si="20"/>
        <v/>
      </c>
      <c r="W194" s="56" t="str">
        <f>IFERROR(IF(T194="","",IF(T194="COP",1,IF(U194&lt;&gt;"N/A",VLOOKUP(P194,'SH TRM'!$A$9:$B$8912,2,FALSE),"REVISAR"))),"")</f>
        <v/>
      </c>
      <c r="X194" s="601" t="str">
        <f t="shared" si="21"/>
        <v/>
      </c>
      <c r="Y194" s="57" t="str">
        <f t="shared" si="22"/>
        <v/>
      </c>
      <c r="Z194" s="57" t="str">
        <f t="shared" si="18"/>
        <v/>
      </c>
      <c r="AA194" s="880"/>
      <c r="AB194" s="880"/>
      <c r="AC194" s="455" t="str">
        <f t="shared" si="19"/>
        <v/>
      </c>
      <c r="AD194" s="449"/>
      <c r="AE194" s="874"/>
      <c r="AF194" s="874"/>
      <c r="AG194" s="874"/>
      <c r="AH194" s="874"/>
      <c r="AI194" s="874"/>
      <c r="AJ194" s="874"/>
      <c r="AK194" s="874"/>
      <c r="AL194" s="874"/>
      <c r="AM194" s="874"/>
      <c r="AN194" s="407" t="str">
        <f t="shared" si="23"/>
        <v/>
      </c>
      <c r="AO194" s="867"/>
      <c r="AP194" s="303"/>
      <c r="AQ194" s="307"/>
      <c r="AW194" s="287"/>
    </row>
    <row r="195" spans="1:49" s="279" customFormat="1" ht="30" customHeight="1" x14ac:dyDescent="0.25">
      <c r="A195" s="875" t="s">
        <v>195</v>
      </c>
      <c r="B195" s="35" t="s">
        <v>285</v>
      </c>
      <c r="C195" s="155">
        <v>63</v>
      </c>
      <c r="D195" s="36" t="str">
        <f>IFERROR(INDEX(DESEMPATE!$D$3:$D$124,MATCH('EXP GEN.'!B195,DESEMPATE!$C$3:$C$124,0)),"")</f>
        <v>ARA INGENIERIA S.A.S.</v>
      </c>
      <c r="E195" s="400" t="str">
        <f>IFERROR(IF(D195="","",IF(VLOOKUP(D195,DESEMPATE!D$3:$E$124,2,FALSE)=1,"N/A",IF(VLOOKUP(D195,DESEMPATE!D$3:$E$124,2,FALSE)&gt;=0.51,"SI","NO"))),"")</f>
        <v>SI</v>
      </c>
      <c r="F195" s="380" t="s">
        <v>8</v>
      </c>
      <c r="G195" s="47" t="s">
        <v>616</v>
      </c>
      <c r="H195" s="290" t="s">
        <v>432</v>
      </c>
      <c r="I195" s="47" t="s">
        <v>617</v>
      </c>
      <c r="J195" s="37" t="s">
        <v>618</v>
      </c>
      <c r="K195" s="47" t="s">
        <v>8</v>
      </c>
      <c r="L195" s="405" t="s">
        <v>8</v>
      </c>
      <c r="M195" s="405" t="s">
        <v>8</v>
      </c>
      <c r="N195" s="734">
        <v>0.5</v>
      </c>
      <c r="O195" s="491">
        <v>38719</v>
      </c>
      <c r="P195" s="491">
        <v>39431</v>
      </c>
      <c r="Q195" s="61">
        <f t="shared" si="24"/>
        <v>2007</v>
      </c>
      <c r="R195" s="32">
        <f>IFERROR(INDEX(PARAMETROS!$B$53:$B$79,MATCH(Q195,PARAMETROS!$A$53:$A$79,0)),"")</f>
        <v>433700</v>
      </c>
      <c r="S195" s="492">
        <v>1027498335</v>
      </c>
      <c r="T195" s="33" t="s">
        <v>23</v>
      </c>
      <c r="U195" s="493" t="str">
        <f>IFERROR(IF(T195="","",IF(T195="COP","N/A",IF(OR(T195="USD",T195="US"),1,IF(T195="EUR",VLOOKUP(P195,'SH EURO'!$A$6:$B$6338,2,FALSE),"INGRESAR TASA")))),"")</f>
        <v>N/A</v>
      </c>
      <c r="V195" s="598" t="str">
        <f t="shared" si="20"/>
        <v>N/A</v>
      </c>
      <c r="W195" s="34">
        <f>IFERROR(IF(T195="","",IF(T195="COP",1,IF(U195&lt;&gt;"N/A",VLOOKUP(P195,'SH TRM'!$A$9:$B$8912,2,FALSE),"REVISAR"))),"")</f>
        <v>1</v>
      </c>
      <c r="X195" s="602">
        <f t="shared" si="21"/>
        <v>1027498335</v>
      </c>
      <c r="Y195" s="493">
        <f t="shared" si="22"/>
        <v>2369.1453424025826</v>
      </c>
      <c r="Z195" s="493">
        <f t="shared" ref="Z195:Z258" si="26">IFERROR(IF(OR(K195="",K195="NO"),"",IF(F195="SI",IFERROR(Y195*N195,""),"")),"")</f>
        <v>1184.5726712012913</v>
      </c>
      <c r="AA195" s="878" t="str">
        <f>IFERROR(IF(COUNTIF(Z195:Z200,"")=6,"",IF(SUM(Z195:Z200)&gt;=CM008M1,"CUMPLE","NO CUMPLE")),"")</f>
        <v>CUMPLE</v>
      </c>
      <c r="AB195" s="878" t="str">
        <f>IFERROR(IF(COUNTIF(Z195:Z200,"")=6,"",IF(COUNTIF(E195:E200,"N/A")&gt;0,IF(SUMIF(E195:E200,"N/A",Z195:Z200)&gt;=CM008LM1,"CUMPLE","NO CUMPLE"),IF(SUMIF(E195:E200,"SI",Z195:Z200)&gt;=CM008LM1,"CUMPLE","NO CUMPLE"))),"")</f>
        <v>CUMPLE</v>
      </c>
      <c r="AC195" s="490" t="str">
        <f t="shared" ref="AC195:AC258" si="27">IFERROR(IF(Z195="","",IF(Z195&gt;=CM008EMM1,"CUMPLE","NO CUMPLE")),"")</f>
        <v>CUMPLE</v>
      </c>
      <c r="AD195" s="448">
        <v>40</v>
      </c>
      <c r="AE195" s="881" t="s">
        <v>8</v>
      </c>
      <c r="AF195" s="881"/>
      <c r="AG195" s="881"/>
      <c r="AH195" s="883" t="s">
        <v>8</v>
      </c>
      <c r="AI195" s="883"/>
      <c r="AJ195" s="883"/>
      <c r="AK195" s="883" t="s">
        <v>8</v>
      </c>
      <c r="AL195" s="883"/>
      <c r="AM195" s="883"/>
      <c r="AN195" s="405" t="str">
        <f t="shared" si="23"/>
        <v>SI</v>
      </c>
      <c r="AO195" s="868" t="s">
        <v>333</v>
      </c>
      <c r="AP195" s="305"/>
      <c r="AQ195" s="307"/>
      <c r="AW195" s="287"/>
    </row>
    <row r="196" spans="1:49" s="279" customFormat="1" ht="30" customHeight="1" x14ac:dyDescent="0.25">
      <c r="A196" s="876"/>
      <c r="B196" s="12" t="s">
        <v>285</v>
      </c>
      <c r="C196" s="156">
        <v>78</v>
      </c>
      <c r="D196" s="13" t="str">
        <f>IFERROR(INDEX(DESEMPATE!$D$3:$D$124,MATCH('EXP GEN.'!B196,DESEMPATE!$C$3:$C$124,0)),"")</f>
        <v>ARA INGENIERIA S.A.S.</v>
      </c>
      <c r="E196" s="306" t="str">
        <f>IFERROR(IF(D196="","",IF(VLOOKUP(D196,DESEMPATE!D$3:$E$124,2,FALSE)=1,"N/A",IF(VLOOKUP(D196,DESEMPATE!D$3:$E$124,2,FALSE)&gt;=0.51,"SI","NO"))),"")</f>
        <v>SI</v>
      </c>
      <c r="F196" s="381" t="s">
        <v>8</v>
      </c>
      <c r="G196" s="23" t="s">
        <v>616</v>
      </c>
      <c r="H196" s="291" t="s">
        <v>432</v>
      </c>
      <c r="I196" s="23" t="s">
        <v>619</v>
      </c>
      <c r="J196" s="14" t="s">
        <v>620</v>
      </c>
      <c r="K196" s="23" t="s">
        <v>8</v>
      </c>
      <c r="L196" s="406" t="s">
        <v>8</v>
      </c>
      <c r="M196" s="406" t="s">
        <v>8</v>
      </c>
      <c r="N196" s="716">
        <v>0.5</v>
      </c>
      <c r="O196" s="18">
        <v>38666</v>
      </c>
      <c r="P196" s="18">
        <v>39444</v>
      </c>
      <c r="Q196" s="19">
        <f t="shared" si="24"/>
        <v>2007</v>
      </c>
      <c r="R196" s="20">
        <f>IFERROR(INDEX(PARAMETROS!$B$53:$B$79,MATCH(Q196,PARAMETROS!$A$53:$A$79,0)),"")</f>
        <v>433700</v>
      </c>
      <c r="S196" s="339">
        <v>1116188483.6700001</v>
      </c>
      <c r="T196" s="21" t="s">
        <v>23</v>
      </c>
      <c r="U196" s="11" t="str">
        <f>IFERROR(IF(T196="","",IF(T196="COP","N/A",IF(OR(T196="USD",T196="US"),1,IF(T196="EUR",VLOOKUP(P196,'SH EURO'!$A$6:$B$6338,2,FALSE),"INGRESAR TASA")))),"")</f>
        <v>N/A</v>
      </c>
      <c r="V196" s="596" t="str">
        <f t="shared" ref="V196:V259" si="28">IFERROR(IF(S196="","",IF(U196="INGRESAR TASA","INGRESAR TASA USD",IF(U196="N/A","N/A",U196*S196))),"")</f>
        <v>N/A</v>
      </c>
      <c r="W196" s="22">
        <f>IFERROR(IF(T196="","",IF(T196="COP",1,IF(U196&lt;&gt;"N/A",VLOOKUP(P196,'SH TRM'!$A$9:$B$8912,2,FALSE),"REVISAR"))),"")</f>
        <v>1</v>
      </c>
      <c r="X196" s="600">
        <f t="shared" ref="X196:X259" si="29">IFERROR(IF(W196&lt;&gt;"",IF(T196&lt;&gt;"COP",V196*W196,S196),""),"")</f>
        <v>1116188483.6700001</v>
      </c>
      <c r="Y196" s="11">
        <f t="shared" ref="Y196:Y259" si="30">IFERROR(X196/R196,"")</f>
        <v>2573.6418807240029</v>
      </c>
      <c r="Z196" s="11">
        <f t="shared" si="26"/>
        <v>1286.8209403620015</v>
      </c>
      <c r="AA196" s="879"/>
      <c r="AB196" s="879"/>
      <c r="AC196" s="446" t="str">
        <f t="shared" si="27"/>
        <v>CUMPLE</v>
      </c>
      <c r="AD196" s="448">
        <v>41</v>
      </c>
      <c r="AE196" s="873" t="s">
        <v>8</v>
      </c>
      <c r="AF196" s="873"/>
      <c r="AG196" s="873"/>
      <c r="AH196" s="873" t="s">
        <v>8</v>
      </c>
      <c r="AI196" s="873"/>
      <c r="AJ196" s="873"/>
      <c r="AK196" s="873" t="s">
        <v>8</v>
      </c>
      <c r="AL196" s="873"/>
      <c r="AM196" s="873"/>
      <c r="AN196" s="406" t="str">
        <f t="shared" ref="AN196:AN236" si="31">IFERROR(IF(AD196="","",IF(ISNUMBER(AD196),IF(COUNTIF(AE196:AM196,"SI")&gt;0,"SI","NO"),AD196)),"")</f>
        <v>SI</v>
      </c>
      <c r="AO196" s="869"/>
      <c r="AP196" s="304"/>
      <c r="AQ196" s="307"/>
      <c r="AW196" s="287"/>
    </row>
    <row r="197" spans="1:49" s="279" customFormat="1" ht="30" customHeight="1" x14ac:dyDescent="0.25">
      <c r="A197" s="876"/>
      <c r="B197" s="12" t="s">
        <v>286</v>
      </c>
      <c r="C197" s="156">
        <v>94</v>
      </c>
      <c r="D197" s="13" t="str">
        <f>IFERROR(INDEX(DESEMPATE!$D$3:$D$124,MATCH('EXP GEN.'!B197,DESEMPATE!$C$3:$C$124,0)),"")</f>
        <v>JOSE ALBERTO ROJAS PRIETO</v>
      </c>
      <c r="E197" s="306" t="str">
        <f>IFERROR(IF(D197="","",IF(VLOOKUP(D197,DESEMPATE!D$3:$E$124,2,FALSE)=1,"N/A",IF(VLOOKUP(D197,DESEMPATE!D$3:$E$124,2,FALSE)&gt;=0.51,"SI","NO"))),"")</f>
        <v>NO</v>
      </c>
      <c r="F197" s="381" t="s">
        <v>8</v>
      </c>
      <c r="G197" s="23" t="s">
        <v>610</v>
      </c>
      <c r="H197" s="291" t="s">
        <v>432</v>
      </c>
      <c r="I197" s="23" t="s">
        <v>621</v>
      </c>
      <c r="J197" s="14" t="s">
        <v>622</v>
      </c>
      <c r="K197" s="23" t="s">
        <v>8</v>
      </c>
      <c r="L197" s="406" t="s">
        <v>8</v>
      </c>
      <c r="M197" s="406" t="s">
        <v>8</v>
      </c>
      <c r="N197" s="716">
        <v>0.5</v>
      </c>
      <c r="O197" s="18">
        <v>36507</v>
      </c>
      <c r="P197" s="18">
        <v>36751</v>
      </c>
      <c r="Q197" s="19">
        <f t="shared" si="24"/>
        <v>2000</v>
      </c>
      <c r="R197" s="20">
        <f>IFERROR(INDEX(PARAMETROS!$B$53:$B$79,MATCH(Q197,PARAMETROS!$A$53:$A$79,0)),"")</f>
        <v>260100</v>
      </c>
      <c r="S197" s="339">
        <v>151598153</v>
      </c>
      <c r="T197" s="21" t="s">
        <v>23</v>
      </c>
      <c r="U197" s="11" t="str">
        <f>IFERROR(IF(T197="","",IF(T197="COP","N/A",IF(OR(T197="USD",T197="US"),1,IF(T197="EUR",VLOOKUP(P197,'SH EURO'!$A$6:$B$6338,2,FALSE),"INGRESAR TASA")))),"")</f>
        <v>N/A</v>
      </c>
      <c r="V197" s="596" t="str">
        <f t="shared" si="28"/>
        <v>N/A</v>
      </c>
      <c r="W197" s="22">
        <f>IFERROR(IF(T197="","",IF(T197="COP",1,IF(U197&lt;&gt;"N/A",VLOOKUP(P197,'SH TRM'!$A$9:$B$8912,2,FALSE),"REVISAR"))),"")</f>
        <v>1</v>
      </c>
      <c r="X197" s="600">
        <f t="shared" si="29"/>
        <v>151598153</v>
      </c>
      <c r="Y197" s="11">
        <f t="shared" si="30"/>
        <v>582.84564782775851</v>
      </c>
      <c r="Z197" s="11">
        <f t="shared" si="26"/>
        <v>291.42282391387926</v>
      </c>
      <c r="AA197" s="879"/>
      <c r="AB197" s="879"/>
      <c r="AC197" s="446" t="str">
        <f t="shared" si="27"/>
        <v>CUMPLE</v>
      </c>
      <c r="AD197" s="448">
        <v>1</v>
      </c>
      <c r="AE197" s="873" t="s">
        <v>8</v>
      </c>
      <c r="AF197" s="873"/>
      <c r="AG197" s="873"/>
      <c r="AH197" s="873" t="s">
        <v>8</v>
      </c>
      <c r="AI197" s="873"/>
      <c r="AJ197" s="873"/>
      <c r="AK197" s="873" t="s">
        <v>8</v>
      </c>
      <c r="AL197" s="873"/>
      <c r="AM197" s="873"/>
      <c r="AN197" s="406" t="str">
        <f t="shared" si="31"/>
        <v>SI</v>
      </c>
      <c r="AO197" s="869"/>
      <c r="AP197" s="304"/>
      <c r="AQ197" s="307"/>
      <c r="AW197" s="287"/>
    </row>
    <row r="198" spans="1:49" s="279" customFormat="1" ht="30" customHeight="1" x14ac:dyDescent="0.25">
      <c r="A198" s="876"/>
      <c r="B198" s="12" t="s">
        <v>286</v>
      </c>
      <c r="C198" s="156">
        <v>110</v>
      </c>
      <c r="D198" s="13" t="str">
        <f>IFERROR(INDEX(DESEMPATE!$D$3:$D$124,MATCH('EXP GEN.'!B198,DESEMPATE!$C$3:$C$124,0)),"")</f>
        <v>JOSE ALBERTO ROJAS PRIETO</v>
      </c>
      <c r="E198" s="306" t="str">
        <f>IFERROR(IF(D198="","",IF(VLOOKUP(D198,DESEMPATE!D$3:$E$124,2,FALSE)=1,"N/A",IF(VLOOKUP(D198,DESEMPATE!D$3:$E$124,2,FALSE)&gt;=0.51,"SI","NO"))),"")</f>
        <v>NO</v>
      </c>
      <c r="F198" s="381" t="s">
        <v>8</v>
      </c>
      <c r="G198" s="23" t="s">
        <v>616</v>
      </c>
      <c r="H198" s="291" t="s">
        <v>432</v>
      </c>
      <c r="I198" s="23" t="s">
        <v>623</v>
      </c>
      <c r="J198" s="14" t="s">
        <v>624</v>
      </c>
      <c r="K198" s="23" t="s">
        <v>8</v>
      </c>
      <c r="L198" s="406" t="s">
        <v>8</v>
      </c>
      <c r="M198" s="406" t="s">
        <v>8</v>
      </c>
      <c r="N198" s="716">
        <v>0.05</v>
      </c>
      <c r="O198" s="18">
        <v>38610</v>
      </c>
      <c r="P198" s="18">
        <v>39081</v>
      </c>
      <c r="Q198" s="19">
        <f t="shared" si="24"/>
        <v>2006</v>
      </c>
      <c r="R198" s="20">
        <f>IFERROR(INDEX(PARAMETROS!$B$53:$B$79,MATCH(Q198,PARAMETROS!$A$53:$A$79,0)),"")</f>
        <v>408000</v>
      </c>
      <c r="S198" s="339">
        <v>896226223</v>
      </c>
      <c r="T198" s="21" t="s">
        <v>23</v>
      </c>
      <c r="U198" s="11" t="str">
        <f>IFERROR(IF(T198="","",IF(T198="COP","N/A",IF(OR(T198="USD",T198="US"),1,IF(T198="EUR",VLOOKUP(P198,'SH EURO'!$A$6:$B$6338,2,FALSE),"INGRESAR TASA")))),"")</f>
        <v>N/A</v>
      </c>
      <c r="V198" s="596" t="str">
        <f t="shared" si="28"/>
        <v>N/A</v>
      </c>
      <c r="W198" s="22">
        <f>IFERROR(IF(T198="","",IF(T198="COP",1,IF(U198&lt;&gt;"N/A",VLOOKUP(P198,'SH TRM'!$A$9:$B$8912,2,FALSE),"REVISAR"))),"")</f>
        <v>1</v>
      </c>
      <c r="X198" s="600">
        <f t="shared" si="29"/>
        <v>896226223</v>
      </c>
      <c r="Y198" s="11">
        <f t="shared" si="30"/>
        <v>2196.6328995098038</v>
      </c>
      <c r="Z198" s="11">
        <f t="shared" si="26"/>
        <v>109.83164497549019</v>
      </c>
      <c r="AA198" s="879"/>
      <c r="AB198" s="879"/>
      <c r="AC198" s="446" t="str">
        <f t="shared" si="27"/>
        <v>CUMPLE</v>
      </c>
      <c r="AD198" s="448">
        <v>3</v>
      </c>
      <c r="AE198" s="873" t="s">
        <v>8</v>
      </c>
      <c r="AF198" s="873"/>
      <c r="AG198" s="873"/>
      <c r="AH198" s="873" t="s">
        <v>8</v>
      </c>
      <c r="AI198" s="873"/>
      <c r="AJ198" s="873"/>
      <c r="AK198" s="873" t="s">
        <v>8</v>
      </c>
      <c r="AL198" s="873"/>
      <c r="AM198" s="873"/>
      <c r="AN198" s="406" t="str">
        <f t="shared" si="31"/>
        <v>SI</v>
      </c>
      <c r="AO198" s="869"/>
      <c r="AP198" s="304"/>
      <c r="AQ198" s="307"/>
      <c r="AW198" s="287"/>
    </row>
    <row r="199" spans="1:49" s="279" customFormat="1" ht="30" customHeight="1" x14ac:dyDescent="0.25">
      <c r="A199" s="876"/>
      <c r="B199" s="12"/>
      <c r="C199" s="156"/>
      <c r="D199" s="13" t="str">
        <f>IFERROR(INDEX(DESEMPATE!$D$3:$D$124,MATCH('EXP GEN.'!B199,DESEMPATE!$C$3:$C$124,0)),"")</f>
        <v/>
      </c>
      <c r="E199" s="306" t="str">
        <f>IFERROR(IF(D199="","",IF(VLOOKUP(D199,DESEMPATE!D$3:$E$124,2,FALSE)=1,"N/A",IF(VLOOKUP(D199,DESEMPATE!D$3:$E$124,2,FALSE)&gt;=0.51,"SI","NO"))),"")</f>
        <v/>
      </c>
      <c r="F199" s="381"/>
      <c r="G199" s="23"/>
      <c r="H199" s="291"/>
      <c r="I199" s="23"/>
      <c r="J199" s="14"/>
      <c r="K199" s="23"/>
      <c r="L199" s="406"/>
      <c r="M199" s="406" t="str">
        <f t="shared" ref="M199:M236" si="32">IFERROR(IF(O199="","",IF(O199&gt;=DATE(1990,1,1),"SI","NO")),"")</f>
        <v/>
      </c>
      <c r="N199" s="716"/>
      <c r="O199" s="18"/>
      <c r="P199" s="18"/>
      <c r="Q199" s="19" t="str">
        <f t="shared" si="24"/>
        <v/>
      </c>
      <c r="R199" s="20" t="str">
        <f>IFERROR(INDEX(PARAMETROS!$B$53:$B$79,MATCH(Q199,PARAMETROS!$A$53:$A$79,0)),"")</f>
        <v/>
      </c>
      <c r="S199" s="339"/>
      <c r="T199" s="21"/>
      <c r="U199" s="11" t="str">
        <f>IFERROR(IF(T199="","",IF(T199="COP","N/A",IF(OR(T199="USD",T199="US"),1,IF(T199="EUR",VLOOKUP(P199,'SH EURO'!$A$6:$B$6338,2,FALSE),"INGRESAR TASA")))),"")</f>
        <v/>
      </c>
      <c r="V199" s="596" t="str">
        <f t="shared" si="28"/>
        <v/>
      </c>
      <c r="W199" s="22" t="str">
        <f>IFERROR(IF(T199="","",IF(T199="COP",1,IF(U199&lt;&gt;"N/A",VLOOKUP(P199,'SH TRM'!$A$9:$B$8912,2,FALSE),"REVISAR"))),"")</f>
        <v/>
      </c>
      <c r="X199" s="600" t="str">
        <f t="shared" si="29"/>
        <v/>
      </c>
      <c r="Y199" s="11" t="str">
        <f t="shared" si="30"/>
        <v/>
      </c>
      <c r="Z199" s="11" t="str">
        <f t="shared" si="26"/>
        <v/>
      </c>
      <c r="AA199" s="879"/>
      <c r="AB199" s="879"/>
      <c r="AC199" s="446" t="str">
        <f t="shared" si="27"/>
        <v/>
      </c>
      <c r="AD199" s="450"/>
      <c r="AE199" s="873"/>
      <c r="AF199" s="873"/>
      <c r="AG199" s="873"/>
      <c r="AH199" s="873"/>
      <c r="AI199" s="873"/>
      <c r="AJ199" s="873"/>
      <c r="AK199" s="873"/>
      <c r="AL199" s="873"/>
      <c r="AM199" s="873"/>
      <c r="AN199" s="406" t="str">
        <f t="shared" si="31"/>
        <v/>
      </c>
      <c r="AO199" s="869"/>
      <c r="AP199" s="304"/>
      <c r="AQ199" s="307"/>
      <c r="AW199" s="287"/>
    </row>
    <row r="200" spans="1:49" s="279" customFormat="1" ht="30" customHeight="1" thickBot="1" x14ac:dyDescent="0.3">
      <c r="A200" s="877"/>
      <c r="B200" s="48"/>
      <c r="C200" s="157"/>
      <c r="D200" s="64" t="str">
        <f>IFERROR(INDEX(DESEMPATE!$D$3:$D$124,MATCH('EXP GEN.'!B200,DESEMPATE!$C$3:$C$124,0)),"")</f>
        <v/>
      </c>
      <c r="E200" s="398" t="str">
        <f>IFERROR(IF(D200="","",IF(VLOOKUP(D200,DESEMPATE!D$3:$E$124,2,FALSE)=1,"N/A",IF(VLOOKUP(D200,DESEMPATE!D$3:$E$124,2,FALSE)&gt;=0.51,"SI","NO"))),"")</f>
        <v/>
      </c>
      <c r="F200" s="382"/>
      <c r="G200" s="159"/>
      <c r="H200" s="298"/>
      <c r="I200" s="159"/>
      <c r="J200" s="49"/>
      <c r="K200" s="159"/>
      <c r="L200" s="407"/>
      <c r="M200" s="407" t="str">
        <f t="shared" si="32"/>
        <v/>
      </c>
      <c r="N200" s="733"/>
      <c r="O200" s="494"/>
      <c r="P200" s="494"/>
      <c r="Q200" s="53" t="str">
        <f t="shared" ref="Q200:Q263" si="33">IF(P200="","",YEAR(P200))</f>
        <v/>
      </c>
      <c r="R200" s="54" t="str">
        <f>IFERROR(INDEX(PARAMETROS!$B$53:$B$79,MATCH(Q200,PARAMETROS!$A$53:$A$79,0)),"")</f>
        <v/>
      </c>
      <c r="S200" s="495"/>
      <c r="T200" s="55"/>
      <c r="U200" s="57" t="str">
        <f>IFERROR(IF(T200="","",IF(T200="COP","N/A",IF(OR(T200="USD",T200="US"),1,IF(T200="EUR",VLOOKUP(P200,'SH EURO'!$A$6:$B$6338,2,FALSE),"INGRESAR TASA")))),"")</f>
        <v/>
      </c>
      <c r="V200" s="597" t="str">
        <f t="shared" si="28"/>
        <v/>
      </c>
      <c r="W200" s="56" t="str">
        <f>IFERROR(IF(T200="","",IF(T200="COP",1,IF(U200&lt;&gt;"N/A",VLOOKUP(P200,'SH TRM'!$A$9:$B$8912,2,FALSE),"REVISAR"))),"")</f>
        <v/>
      </c>
      <c r="X200" s="601" t="str">
        <f t="shared" si="29"/>
        <v/>
      </c>
      <c r="Y200" s="57" t="str">
        <f t="shared" si="30"/>
        <v/>
      </c>
      <c r="Z200" s="57" t="str">
        <f t="shared" si="26"/>
        <v/>
      </c>
      <c r="AA200" s="880"/>
      <c r="AB200" s="880"/>
      <c r="AC200" s="455" t="str">
        <f t="shared" si="27"/>
        <v/>
      </c>
      <c r="AD200" s="449"/>
      <c r="AE200" s="874"/>
      <c r="AF200" s="874"/>
      <c r="AG200" s="874"/>
      <c r="AH200" s="874"/>
      <c r="AI200" s="874"/>
      <c r="AJ200" s="874"/>
      <c r="AK200" s="874"/>
      <c r="AL200" s="874"/>
      <c r="AM200" s="874"/>
      <c r="AN200" s="407" t="str">
        <f t="shared" si="31"/>
        <v/>
      </c>
      <c r="AO200" s="870"/>
      <c r="AP200" s="303"/>
      <c r="AQ200" s="307"/>
      <c r="AW200" s="287"/>
    </row>
    <row r="201" spans="1:49" s="279" customFormat="1" ht="30" customHeight="1" x14ac:dyDescent="0.25">
      <c r="A201" s="875" t="s">
        <v>196</v>
      </c>
      <c r="B201" s="35" t="s">
        <v>285</v>
      </c>
      <c r="C201" s="155">
        <v>63</v>
      </c>
      <c r="D201" s="36" t="str">
        <f>IFERROR(INDEX(DESEMPATE!$D$3:$D$124,MATCH('EXP GEN.'!B201,DESEMPATE!$C$3:$C$124,0)),"")</f>
        <v>ARA INGENIERIA S.A.S.</v>
      </c>
      <c r="E201" s="400" t="str">
        <f>IFERROR(IF(D201="","",IF(VLOOKUP(D201,DESEMPATE!D$3:$E$124,2,FALSE)=1,"N/A",IF(VLOOKUP(D201,DESEMPATE!D$3:$E$124,2,FALSE)&gt;=0.51,"SI","NO"))),"")</f>
        <v>SI</v>
      </c>
      <c r="F201" s="380" t="s">
        <v>8</v>
      </c>
      <c r="G201" s="47" t="s">
        <v>616</v>
      </c>
      <c r="H201" s="290" t="s">
        <v>432</v>
      </c>
      <c r="I201" s="47" t="s">
        <v>617</v>
      </c>
      <c r="J201" s="37" t="s">
        <v>618</v>
      </c>
      <c r="K201" s="47" t="s">
        <v>8</v>
      </c>
      <c r="L201" s="405" t="s">
        <v>8</v>
      </c>
      <c r="M201" s="405" t="s">
        <v>8</v>
      </c>
      <c r="N201" s="734">
        <v>0.5</v>
      </c>
      <c r="O201" s="491">
        <v>38719</v>
      </c>
      <c r="P201" s="491">
        <v>39431</v>
      </c>
      <c r="Q201" s="61">
        <f t="shared" si="33"/>
        <v>2007</v>
      </c>
      <c r="R201" s="32">
        <f>IFERROR(INDEX(PARAMETROS!$B$53:$B$79,MATCH(Q201,PARAMETROS!$A$53:$A$79,0)),"")</f>
        <v>433700</v>
      </c>
      <c r="S201" s="492">
        <v>1027498335</v>
      </c>
      <c r="T201" s="33" t="s">
        <v>23</v>
      </c>
      <c r="U201" s="493" t="str">
        <f>IFERROR(IF(T201="","",IF(T201="COP","N/A",IF(OR(T201="USD",T201="US"),1,IF(T201="EUR",VLOOKUP(P201,'SH EURO'!$A$6:$B$6338,2,FALSE),"INGRESAR TASA")))),"")</f>
        <v>N/A</v>
      </c>
      <c r="V201" s="598" t="str">
        <f t="shared" si="28"/>
        <v>N/A</v>
      </c>
      <c r="W201" s="34">
        <f>IFERROR(IF(T201="","",IF(T201="COP",1,IF(U201&lt;&gt;"N/A",VLOOKUP(P201,'SH TRM'!$A$9:$B$8912,2,FALSE),"REVISAR"))),"")</f>
        <v>1</v>
      </c>
      <c r="X201" s="602">
        <f t="shared" si="29"/>
        <v>1027498335</v>
      </c>
      <c r="Y201" s="493">
        <f t="shared" si="30"/>
        <v>2369.1453424025826</v>
      </c>
      <c r="Z201" s="493">
        <f t="shared" si="26"/>
        <v>1184.5726712012913</v>
      </c>
      <c r="AA201" s="878" t="str">
        <f>IFERROR(IF(COUNTIF(Z201:Z206,"")=6,"",IF(SUM(Z201:Z206)&gt;=CM008M1,"CUMPLE","NO CUMPLE")),"")</f>
        <v>CUMPLE</v>
      </c>
      <c r="AB201" s="878" t="str">
        <f>IFERROR(IF(COUNTIF(Z201:Z206,"")=6,"",IF(COUNTIF(E201:E206,"N/A")&gt;0,IF(SUMIF(E201:E206,"N/A",Z201:Z206)&gt;=CM008LM1,"CUMPLE","NO CUMPLE"),IF(SUMIF(E201:E206,"SI",Z201:Z206)&gt;=CM008LM1,"CUMPLE","NO CUMPLE"))),"")</f>
        <v>CUMPLE</v>
      </c>
      <c r="AC201" s="490" t="str">
        <f t="shared" si="27"/>
        <v>CUMPLE</v>
      </c>
      <c r="AD201" s="448">
        <v>40</v>
      </c>
      <c r="AE201" s="881" t="s">
        <v>8</v>
      </c>
      <c r="AF201" s="881"/>
      <c r="AG201" s="881"/>
      <c r="AH201" s="883" t="s">
        <v>8</v>
      </c>
      <c r="AI201" s="883"/>
      <c r="AJ201" s="883"/>
      <c r="AK201" s="883" t="s">
        <v>8</v>
      </c>
      <c r="AL201" s="883"/>
      <c r="AM201" s="883"/>
      <c r="AN201" s="656" t="str">
        <f t="shared" si="31"/>
        <v>SI</v>
      </c>
      <c r="AO201" s="868" t="s">
        <v>333</v>
      </c>
      <c r="AP201" s="305"/>
      <c r="AQ201" s="307"/>
      <c r="AW201" s="287"/>
    </row>
    <row r="202" spans="1:49" s="279" customFormat="1" ht="30" customHeight="1" x14ac:dyDescent="0.25">
      <c r="A202" s="876"/>
      <c r="B202" s="12" t="s">
        <v>285</v>
      </c>
      <c r="C202" s="156">
        <v>78</v>
      </c>
      <c r="D202" s="13" t="str">
        <f>IFERROR(INDEX(DESEMPATE!$D$3:$D$124,MATCH('EXP GEN.'!B202,DESEMPATE!$C$3:$C$124,0)),"")</f>
        <v>ARA INGENIERIA S.A.S.</v>
      </c>
      <c r="E202" s="306" t="str">
        <f>IFERROR(IF(D202="","",IF(VLOOKUP(D202,DESEMPATE!D$3:$E$124,2,FALSE)=1,"N/A",IF(VLOOKUP(D202,DESEMPATE!D$3:$E$124,2,FALSE)&gt;=0.51,"SI","NO"))),"")</f>
        <v>SI</v>
      </c>
      <c r="F202" s="381" t="s">
        <v>8</v>
      </c>
      <c r="G202" s="23" t="s">
        <v>616</v>
      </c>
      <c r="H202" s="291" t="s">
        <v>432</v>
      </c>
      <c r="I202" s="23" t="s">
        <v>619</v>
      </c>
      <c r="J202" s="14" t="s">
        <v>620</v>
      </c>
      <c r="K202" s="23" t="s">
        <v>8</v>
      </c>
      <c r="L202" s="406" t="s">
        <v>8</v>
      </c>
      <c r="M202" s="406" t="s">
        <v>8</v>
      </c>
      <c r="N202" s="716">
        <v>0.5</v>
      </c>
      <c r="O202" s="18">
        <v>38666</v>
      </c>
      <c r="P202" s="18">
        <v>39444</v>
      </c>
      <c r="Q202" s="19">
        <f t="shared" si="33"/>
        <v>2007</v>
      </c>
      <c r="R202" s="20">
        <f>IFERROR(INDEX(PARAMETROS!$B$53:$B$79,MATCH(Q202,PARAMETROS!$A$53:$A$79,0)),"")</f>
        <v>433700</v>
      </c>
      <c r="S202" s="339">
        <v>1116188483.6700001</v>
      </c>
      <c r="T202" s="21" t="s">
        <v>23</v>
      </c>
      <c r="U202" s="11" t="str">
        <f>IFERROR(IF(T202="","",IF(T202="COP","N/A",IF(OR(T202="USD",T202="US"),1,IF(T202="EUR",VLOOKUP(P202,'SH EURO'!$A$6:$B$6338,2,FALSE),"INGRESAR TASA")))),"")</f>
        <v>N/A</v>
      </c>
      <c r="V202" s="596" t="str">
        <f t="shared" si="28"/>
        <v>N/A</v>
      </c>
      <c r="W202" s="22">
        <f>IFERROR(IF(T202="","",IF(T202="COP",1,IF(U202&lt;&gt;"N/A",VLOOKUP(P202,'SH TRM'!$A$9:$B$8912,2,FALSE),"REVISAR"))),"")</f>
        <v>1</v>
      </c>
      <c r="X202" s="600">
        <f t="shared" si="29"/>
        <v>1116188483.6700001</v>
      </c>
      <c r="Y202" s="11">
        <f t="shared" si="30"/>
        <v>2573.6418807240029</v>
      </c>
      <c r="Z202" s="11">
        <f t="shared" si="26"/>
        <v>1286.8209403620015</v>
      </c>
      <c r="AA202" s="879"/>
      <c r="AB202" s="879"/>
      <c r="AC202" s="446" t="str">
        <f t="shared" si="27"/>
        <v>CUMPLE</v>
      </c>
      <c r="AD202" s="448">
        <v>41</v>
      </c>
      <c r="AE202" s="873" t="s">
        <v>8</v>
      </c>
      <c r="AF202" s="873"/>
      <c r="AG202" s="873"/>
      <c r="AH202" s="873" t="s">
        <v>8</v>
      </c>
      <c r="AI202" s="873"/>
      <c r="AJ202" s="873"/>
      <c r="AK202" s="873" t="s">
        <v>8</v>
      </c>
      <c r="AL202" s="873"/>
      <c r="AM202" s="873"/>
      <c r="AN202" s="653" t="str">
        <f t="shared" si="31"/>
        <v>SI</v>
      </c>
      <c r="AO202" s="869"/>
      <c r="AP202" s="304"/>
      <c r="AQ202" s="307"/>
      <c r="AW202" s="287"/>
    </row>
    <row r="203" spans="1:49" s="279" customFormat="1" ht="30" customHeight="1" x14ac:dyDescent="0.25">
      <c r="A203" s="876"/>
      <c r="B203" s="12" t="s">
        <v>286</v>
      </c>
      <c r="C203" s="156">
        <v>94</v>
      </c>
      <c r="D203" s="13" t="str">
        <f>IFERROR(INDEX(DESEMPATE!$D$3:$D$124,MATCH('EXP GEN.'!B203,DESEMPATE!$C$3:$C$124,0)),"")</f>
        <v>JOSE ALBERTO ROJAS PRIETO</v>
      </c>
      <c r="E203" s="306" t="str">
        <f>IFERROR(IF(D203="","",IF(VLOOKUP(D203,DESEMPATE!D$3:$E$124,2,FALSE)=1,"N/A",IF(VLOOKUP(D203,DESEMPATE!D$3:$E$124,2,FALSE)&gt;=0.51,"SI","NO"))),"")</f>
        <v>NO</v>
      </c>
      <c r="F203" s="381" t="s">
        <v>8</v>
      </c>
      <c r="G203" s="23" t="s">
        <v>610</v>
      </c>
      <c r="H203" s="291" t="s">
        <v>432</v>
      </c>
      <c r="I203" s="23" t="s">
        <v>621</v>
      </c>
      <c r="J203" s="14" t="s">
        <v>622</v>
      </c>
      <c r="K203" s="23" t="s">
        <v>8</v>
      </c>
      <c r="L203" s="406" t="s">
        <v>8</v>
      </c>
      <c r="M203" s="406" t="s">
        <v>8</v>
      </c>
      <c r="N203" s="716">
        <v>0.5</v>
      </c>
      <c r="O203" s="18">
        <v>36507</v>
      </c>
      <c r="P203" s="18">
        <v>36751</v>
      </c>
      <c r="Q203" s="19">
        <f t="shared" si="33"/>
        <v>2000</v>
      </c>
      <c r="R203" s="20">
        <f>IFERROR(INDEX(PARAMETROS!$B$53:$B$79,MATCH(Q203,PARAMETROS!$A$53:$A$79,0)),"")</f>
        <v>260100</v>
      </c>
      <c r="S203" s="339">
        <v>151598153</v>
      </c>
      <c r="T203" s="21" t="s">
        <v>23</v>
      </c>
      <c r="U203" s="11" t="str">
        <f>IFERROR(IF(T203="","",IF(T203="COP","N/A",IF(OR(T203="USD",T203="US"),1,IF(T203="EUR",VLOOKUP(P203,'SH EURO'!$A$6:$B$6338,2,FALSE),"INGRESAR TASA")))),"")</f>
        <v>N/A</v>
      </c>
      <c r="V203" s="596" t="str">
        <f t="shared" si="28"/>
        <v>N/A</v>
      </c>
      <c r="W203" s="22">
        <f>IFERROR(IF(T203="","",IF(T203="COP",1,IF(U203&lt;&gt;"N/A",VLOOKUP(P203,'SH TRM'!$A$9:$B$8912,2,FALSE),"REVISAR"))),"")</f>
        <v>1</v>
      </c>
      <c r="X203" s="600">
        <f t="shared" si="29"/>
        <v>151598153</v>
      </c>
      <c r="Y203" s="11">
        <f t="shared" si="30"/>
        <v>582.84564782775851</v>
      </c>
      <c r="Z203" s="11">
        <f t="shared" si="26"/>
        <v>291.42282391387926</v>
      </c>
      <c r="AA203" s="879"/>
      <c r="AB203" s="879"/>
      <c r="AC203" s="446" t="str">
        <f t="shared" si="27"/>
        <v>CUMPLE</v>
      </c>
      <c r="AD203" s="448">
        <v>1</v>
      </c>
      <c r="AE203" s="873" t="s">
        <v>8</v>
      </c>
      <c r="AF203" s="873"/>
      <c r="AG203" s="873"/>
      <c r="AH203" s="873" t="s">
        <v>8</v>
      </c>
      <c r="AI203" s="873"/>
      <c r="AJ203" s="873"/>
      <c r="AK203" s="873" t="s">
        <v>8</v>
      </c>
      <c r="AL203" s="873"/>
      <c r="AM203" s="873"/>
      <c r="AN203" s="653" t="str">
        <f t="shared" si="31"/>
        <v>SI</v>
      </c>
      <c r="AO203" s="869"/>
      <c r="AP203" s="304"/>
      <c r="AQ203" s="307"/>
      <c r="AW203" s="287"/>
    </row>
    <row r="204" spans="1:49" s="279" customFormat="1" ht="30" customHeight="1" x14ac:dyDescent="0.25">
      <c r="A204" s="876"/>
      <c r="B204" s="12" t="s">
        <v>286</v>
      </c>
      <c r="C204" s="156">
        <v>110</v>
      </c>
      <c r="D204" s="13" t="str">
        <f>IFERROR(INDEX(DESEMPATE!$D$3:$D$124,MATCH('EXP GEN.'!B204,DESEMPATE!$C$3:$C$124,0)),"")</f>
        <v>JOSE ALBERTO ROJAS PRIETO</v>
      </c>
      <c r="E204" s="306" t="str">
        <f>IFERROR(IF(D204="","",IF(VLOOKUP(D204,DESEMPATE!D$3:$E$124,2,FALSE)=1,"N/A",IF(VLOOKUP(D204,DESEMPATE!D$3:$E$124,2,FALSE)&gt;=0.51,"SI","NO"))),"")</f>
        <v>NO</v>
      </c>
      <c r="F204" s="381" t="s">
        <v>8</v>
      </c>
      <c r="G204" s="23" t="s">
        <v>616</v>
      </c>
      <c r="H204" s="291" t="s">
        <v>432</v>
      </c>
      <c r="I204" s="23" t="s">
        <v>623</v>
      </c>
      <c r="J204" s="14" t="s">
        <v>624</v>
      </c>
      <c r="K204" s="23" t="s">
        <v>8</v>
      </c>
      <c r="L204" s="406" t="s">
        <v>8</v>
      </c>
      <c r="M204" s="406" t="s">
        <v>8</v>
      </c>
      <c r="N204" s="716">
        <v>0.05</v>
      </c>
      <c r="O204" s="18">
        <v>38610</v>
      </c>
      <c r="P204" s="18">
        <v>39081</v>
      </c>
      <c r="Q204" s="19">
        <f t="shared" si="33"/>
        <v>2006</v>
      </c>
      <c r="R204" s="20">
        <f>IFERROR(INDEX(PARAMETROS!$B$53:$B$79,MATCH(Q204,PARAMETROS!$A$53:$A$79,0)),"")</f>
        <v>408000</v>
      </c>
      <c r="S204" s="339">
        <v>896226223</v>
      </c>
      <c r="T204" s="21" t="s">
        <v>23</v>
      </c>
      <c r="U204" s="11" t="str">
        <f>IFERROR(IF(T204="","",IF(T204="COP","N/A",IF(OR(T204="USD",T204="US"),1,IF(T204="EUR",VLOOKUP(P204,'SH EURO'!$A$6:$B$6338,2,FALSE),"INGRESAR TASA")))),"")</f>
        <v>N/A</v>
      </c>
      <c r="V204" s="596" t="str">
        <f t="shared" si="28"/>
        <v>N/A</v>
      </c>
      <c r="W204" s="22">
        <f>IFERROR(IF(T204="","",IF(T204="COP",1,IF(U204&lt;&gt;"N/A",VLOOKUP(P204,'SH TRM'!$A$9:$B$8912,2,FALSE),"REVISAR"))),"")</f>
        <v>1</v>
      </c>
      <c r="X204" s="600">
        <f t="shared" si="29"/>
        <v>896226223</v>
      </c>
      <c r="Y204" s="11">
        <f t="shared" si="30"/>
        <v>2196.6328995098038</v>
      </c>
      <c r="Z204" s="11">
        <f t="shared" si="26"/>
        <v>109.83164497549019</v>
      </c>
      <c r="AA204" s="879"/>
      <c r="AB204" s="879"/>
      <c r="AC204" s="446" t="str">
        <f t="shared" si="27"/>
        <v>CUMPLE</v>
      </c>
      <c r="AD204" s="448">
        <v>3</v>
      </c>
      <c r="AE204" s="873" t="s">
        <v>8</v>
      </c>
      <c r="AF204" s="873"/>
      <c r="AG204" s="873"/>
      <c r="AH204" s="873" t="s">
        <v>8</v>
      </c>
      <c r="AI204" s="873"/>
      <c r="AJ204" s="873"/>
      <c r="AK204" s="873" t="s">
        <v>8</v>
      </c>
      <c r="AL204" s="873"/>
      <c r="AM204" s="873"/>
      <c r="AN204" s="653" t="str">
        <f t="shared" si="31"/>
        <v>SI</v>
      </c>
      <c r="AO204" s="869"/>
      <c r="AP204" s="304"/>
      <c r="AQ204" s="307"/>
      <c r="AW204" s="287"/>
    </row>
    <row r="205" spans="1:49" s="279" customFormat="1" ht="30" customHeight="1" x14ac:dyDescent="0.25">
      <c r="A205" s="876"/>
      <c r="B205" s="12"/>
      <c r="C205" s="156"/>
      <c r="D205" s="13" t="str">
        <f>IFERROR(INDEX(DESEMPATE!$D$3:$D$124,MATCH('EXP GEN.'!B205,DESEMPATE!$C$3:$C$124,0)),"")</f>
        <v/>
      </c>
      <c r="E205" s="306" t="str">
        <f>IFERROR(IF(D205="","",IF(VLOOKUP(D205,DESEMPATE!D$3:$E$124,2,FALSE)=1,"N/A",IF(VLOOKUP(D205,DESEMPATE!D$3:$E$124,2,FALSE)&gt;=0.51,"SI","NO"))),"")</f>
        <v/>
      </c>
      <c r="F205" s="381"/>
      <c r="G205" s="23"/>
      <c r="H205" s="291"/>
      <c r="I205" s="23"/>
      <c r="J205" s="14"/>
      <c r="K205" s="23"/>
      <c r="L205" s="406"/>
      <c r="M205" s="406" t="str">
        <f t="shared" si="32"/>
        <v/>
      </c>
      <c r="N205" s="716"/>
      <c r="O205" s="18"/>
      <c r="P205" s="18"/>
      <c r="Q205" s="19" t="str">
        <f t="shared" si="33"/>
        <v/>
      </c>
      <c r="R205" s="20" t="str">
        <f>IFERROR(INDEX(PARAMETROS!$B$53:$B$79,MATCH(Q205,PARAMETROS!$A$53:$A$79,0)),"")</f>
        <v/>
      </c>
      <c r="S205" s="339"/>
      <c r="T205" s="21"/>
      <c r="U205" s="11" t="str">
        <f>IFERROR(IF(T205="","",IF(T205="COP","N/A",IF(OR(T205="USD",T205="US"),1,IF(T205="EUR",VLOOKUP(P205,'SH EURO'!$A$6:$B$6338,2,FALSE),"INGRESAR TASA")))),"")</f>
        <v/>
      </c>
      <c r="V205" s="596" t="str">
        <f t="shared" si="28"/>
        <v/>
      </c>
      <c r="W205" s="22" t="str">
        <f>IFERROR(IF(T205="","",IF(T205="COP",1,IF(U205&lt;&gt;"N/A",VLOOKUP(P205,'SH TRM'!$A$9:$B$8912,2,FALSE),"REVISAR"))),"")</f>
        <v/>
      </c>
      <c r="X205" s="600" t="str">
        <f t="shared" si="29"/>
        <v/>
      </c>
      <c r="Y205" s="11" t="str">
        <f t="shared" si="30"/>
        <v/>
      </c>
      <c r="Z205" s="11" t="str">
        <f t="shared" si="26"/>
        <v/>
      </c>
      <c r="AA205" s="879"/>
      <c r="AB205" s="879"/>
      <c r="AC205" s="446" t="str">
        <f t="shared" si="27"/>
        <v/>
      </c>
      <c r="AD205" s="450"/>
      <c r="AE205" s="873"/>
      <c r="AF205" s="873"/>
      <c r="AG205" s="873"/>
      <c r="AH205" s="873"/>
      <c r="AI205" s="873"/>
      <c r="AJ205" s="873"/>
      <c r="AK205" s="873"/>
      <c r="AL205" s="873"/>
      <c r="AM205" s="873"/>
      <c r="AN205" s="406" t="str">
        <f t="shared" si="31"/>
        <v/>
      </c>
      <c r="AO205" s="869"/>
      <c r="AP205" s="304"/>
      <c r="AQ205" s="307"/>
      <c r="AW205" s="287"/>
    </row>
    <row r="206" spans="1:49" s="279" customFormat="1" ht="30" customHeight="1" thickBot="1" x14ac:dyDescent="0.3">
      <c r="A206" s="877"/>
      <c r="B206" s="48"/>
      <c r="C206" s="157"/>
      <c r="D206" s="64" t="str">
        <f>IFERROR(INDEX(DESEMPATE!$D$3:$D$124,MATCH('EXP GEN.'!B206,DESEMPATE!$C$3:$C$124,0)),"")</f>
        <v/>
      </c>
      <c r="E206" s="398" t="str">
        <f>IFERROR(IF(D206="","",IF(VLOOKUP(D206,DESEMPATE!D$3:$E$124,2,FALSE)=1,"N/A",IF(VLOOKUP(D206,DESEMPATE!D$3:$E$124,2,FALSE)&gt;=0.51,"SI","NO"))),"")</f>
        <v/>
      </c>
      <c r="F206" s="382"/>
      <c r="G206" s="159"/>
      <c r="H206" s="298"/>
      <c r="I206" s="159"/>
      <c r="J206" s="49"/>
      <c r="K206" s="159"/>
      <c r="L206" s="407"/>
      <c r="M206" s="407" t="str">
        <f t="shared" si="32"/>
        <v/>
      </c>
      <c r="N206" s="733"/>
      <c r="O206" s="494"/>
      <c r="P206" s="494"/>
      <c r="Q206" s="53" t="str">
        <f t="shared" si="33"/>
        <v/>
      </c>
      <c r="R206" s="54" t="str">
        <f>IFERROR(INDEX(PARAMETROS!$B$53:$B$79,MATCH(Q206,PARAMETROS!$A$53:$A$79,0)),"")</f>
        <v/>
      </c>
      <c r="S206" s="495"/>
      <c r="T206" s="55"/>
      <c r="U206" s="57" t="str">
        <f>IFERROR(IF(T206="","",IF(T206="COP","N/A",IF(OR(T206="USD",T206="US"),1,IF(T206="EUR",VLOOKUP(P206,'SH EURO'!$A$6:$B$6338,2,FALSE),"INGRESAR TASA")))),"")</f>
        <v/>
      </c>
      <c r="V206" s="597" t="str">
        <f t="shared" si="28"/>
        <v/>
      </c>
      <c r="W206" s="56" t="str">
        <f>IFERROR(IF(T206="","",IF(T206="COP",1,IF(U206&lt;&gt;"N/A",VLOOKUP(P206,'SH TRM'!$A$9:$B$8912,2,FALSE),"REVISAR"))),"")</f>
        <v/>
      </c>
      <c r="X206" s="601" t="str">
        <f t="shared" si="29"/>
        <v/>
      </c>
      <c r="Y206" s="57" t="str">
        <f t="shared" si="30"/>
        <v/>
      </c>
      <c r="Z206" s="57" t="str">
        <f t="shared" si="26"/>
        <v/>
      </c>
      <c r="AA206" s="880"/>
      <c r="AB206" s="880"/>
      <c r="AC206" s="455" t="str">
        <f t="shared" si="27"/>
        <v/>
      </c>
      <c r="AD206" s="449"/>
      <c r="AE206" s="874"/>
      <c r="AF206" s="874"/>
      <c r="AG206" s="874"/>
      <c r="AH206" s="874"/>
      <c r="AI206" s="874"/>
      <c r="AJ206" s="874"/>
      <c r="AK206" s="874"/>
      <c r="AL206" s="874"/>
      <c r="AM206" s="874"/>
      <c r="AN206" s="407" t="str">
        <f t="shared" si="31"/>
        <v/>
      </c>
      <c r="AO206" s="870"/>
      <c r="AP206" s="303"/>
      <c r="AQ206" s="307"/>
      <c r="AW206" s="287"/>
    </row>
    <row r="207" spans="1:49" s="279" customFormat="1" ht="30" customHeight="1" x14ac:dyDescent="0.25">
      <c r="A207" s="875" t="s">
        <v>197</v>
      </c>
      <c r="B207" s="35" t="s">
        <v>290</v>
      </c>
      <c r="C207" s="155">
        <v>106</v>
      </c>
      <c r="D207" s="36" t="str">
        <f>IFERROR(INDEX(DESEMPATE!$D$3:$D$124,MATCH('EXP GEN.'!B207,DESEMPATE!$C$3:$C$124,0)),"")</f>
        <v>ANA ISABEL HENDE CARREÑO</v>
      </c>
      <c r="E207" s="400" t="str">
        <f>IFERROR(IF(D207="","",IF(VLOOKUP(D207,DESEMPATE!D$3:$E$124,2,FALSE)=1,"N/A",IF(VLOOKUP(D207,DESEMPATE!D$3:$E$124,2,FALSE)&gt;=0.51,"SI","NO"))),"")</f>
        <v>SI</v>
      </c>
      <c r="F207" s="380" t="s">
        <v>8</v>
      </c>
      <c r="G207" s="47" t="s">
        <v>625</v>
      </c>
      <c r="H207" s="290" t="s">
        <v>432</v>
      </c>
      <c r="I207" s="47" t="s">
        <v>626</v>
      </c>
      <c r="J207" s="37" t="s">
        <v>627</v>
      </c>
      <c r="K207" s="47" t="s">
        <v>8</v>
      </c>
      <c r="L207" s="405" t="s">
        <v>8</v>
      </c>
      <c r="M207" s="405" t="s">
        <v>8</v>
      </c>
      <c r="N207" s="734">
        <v>1</v>
      </c>
      <c r="O207" s="491">
        <v>40498</v>
      </c>
      <c r="P207" s="491">
        <v>41502</v>
      </c>
      <c r="Q207" s="61">
        <f t="shared" si="33"/>
        <v>2013</v>
      </c>
      <c r="R207" s="32">
        <f>IFERROR(INDEX(PARAMETROS!$B$53:$B$79,MATCH(Q207,PARAMETROS!$A$53:$A$79,0)),"")</f>
        <v>589500</v>
      </c>
      <c r="S207" s="492">
        <v>1349015195</v>
      </c>
      <c r="T207" s="33" t="s">
        <v>23</v>
      </c>
      <c r="U207" s="493" t="str">
        <f>IFERROR(IF(T207="","",IF(T207="COP","N/A",IF(OR(T207="USD",T207="US"),1,IF(T207="EUR",VLOOKUP(P207,'SH EURO'!$A$6:$B$6338,2,FALSE),"INGRESAR TASA")))),"")</f>
        <v>N/A</v>
      </c>
      <c r="V207" s="598" t="str">
        <f t="shared" si="28"/>
        <v>N/A</v>
      </c>
      <c r="W207" s="34">
        <f>IFERROR(IF(T207="","",IF(T207="COP",1,IF(U207&lt;&gt;"N/A",VLOOKUP(P207,'SH TRM'!$A$9:$B$8912,2,FALSE),"REVISAR"))),"")</f>
        <v>1</v>
      </c>
      <c r="X207" s="602">
        <f t="shared" si="29"/>
        <v>1349015195</v>
      </c>
      <c r="Y207" s="493">
        <f t="shared" si="30"/>
        <v>2288.4057591178967</v>
      </c>
      <c r="Z207" s="493">
        <f t="shared" si="26"/>
        <v>2288.4057591178967</v>
      </c>
      <c r="AA207" s="878" t="str">
        <f>IFERROR(IF(COUNTIF(Z207:Z212,"")=6,"",IF(SUM(Z207:Z212)&gt;=CM008M1,"CUMPLE","NO CUMPLE")),"")</f>
        <v>CUMPLE</v>
      </c>
      <c r="AB207" s="878" t="str">
        <f>IFERROR(IF(COUNTIF(Z207:Z212,"")=6,"",IF(COUNTIF(E207:E212,"N/A")&gt;0,IF(SUMIF(E207:E212,"N/A",Z207:Z212)&gt;=CM008LM1,"CUMPLE","NO CUMPLE"),IF(SUMIF(E207:E212,"SI",Z207:Z212)&gt;=CM008LM1,"CUMPLE","NO CUMPLE"))),"")</f>
        <v>CUMPLE</v>
      </c>
      <c r="AC207" s="490" t="str">
        <f t="shared" si="27"/>
        <v>CUMPLE</v>
      </c>
      <c r="AD207" s="451">
        <v>3</v>
      </c>
      <c r="AE207" s="881" t="s">
        <v>8</v>
      </c>
      <c r="AF207" s="881"/>
      <c r="AG207" s="881"/>
      <c r="AH207" s="881" t="s">
        <v>8</v>
      </c>
      <c r="AI207" s="881"/>
      <c r="AJ207" s="881"/>
      <c r="AK207" s="881" t="s">
        <v>8</v>
      </c>
      <c r="AL207" s="881"/>
      <c r="AM207" s="881"/>
      <c r="AN207" s="655" t="str">
        <f t="shared" si="31"/>
        <v>SI</v>
      </c>
      <c r="AO207" s="865" t="s">
        <v>333</v>
      </c>
      <c r="AP207" s="334"/>
      <c r="AQ207" s="307"/>
      <c r="AW207" s="287"/>
    </row>
    <row r="208" spans="1:49" s="279" customFormat="1" ht="30" customHeight="1" x14ac:dyDescent="0.25">
      <c r="A208" s="876"/>
      <c r="B208" s="12" t="s">
        <v>290</v>
      </c>
      <c r="C208" s="156">
        <v>109</v>
      </c>
      <c r="D208" s="13" t="str">
        <f>IFERROR(INDEX(DESEMPATE!$D$3:$D$124,MATCH('EXP GEN.'!B208,DESEMPATE!$C$3:$C$124,0)),"")</f>
        <v>ANA ISABEL HENDE CARREÑO</v>
      </c>
      <c r="E208" s="306" t="str">
        <f>IFERROR(IF(D208="","",IF(VLOOKUP(D208,DESEMPATE!D$3:$E$124,2,FALSE)=1,"N/A",IF(VLOOKUP(D208,DESEMPATE!D$3:$E$124,2,FALSE)&gt;=0.51,"SI","NO"))),"")</f>
        <v>SI</v>
      </c>
      <c r="F208" s="381" t="s">
        <v>8</v>
      </c>
      <c r="G208" s="23" t="s">
        <v>610</v>
      </c>
      <c r="H208" s="291" t="s">
        <v>432</v>
      </c>
      <c r="I208" s="23" t="s">
        <v>628</v>
      </c>
      <c r="J208" s="14" t="s">
        <v>629</v>
      </c>
      <c r="K208" s="23" t="s">
        <v>8</v>
      </c>
      <c r="L208" s="406" t="s">
        <v>8</v>
      </c>
      <c r="M208" s="406" t="s">
        <v>8</v>
      </c>
      <c r="N208" s="716">
        <v>0.5</v>
      </c>
      <c r="O208" s="18">
        <v>39142</v>
      </c>
      <c r="P208" s="18">
        <v>39693</v>
      </c>
      <c r="Q208" s="19">
        <f t="shared" si="33"/>
        <v>2008</v>
      </c>
      <c r="R208" s="20">
        <f>IFERROR(INDEX(PARAMETROS!$B$53:$B$79,MATCH(Q208,PARAMETROS!$A$53:$A$79,0)),"")</f>
        <v>461500</v>
      </c>
      <c r="S208" s="339">
        <v>1158846992</v>
      </c>
      <c r="T208" s="21" t="s">
        <v>23</v>
      </c>
      <c r="U208" s="11" t="str">
        <f>IFERROR(IF(T208="","",IF(T208="COP","N/A",IF(OR(T208="USD",T208="US"),1,IF(T208="EUR",VLOOKUP(P208,'SH EURO'!$A$6:$B$6338,2,FALSE),"INGRESAR TASA")))),"")</f>
        <v>N/A</v>
      </c>
      <c r="V208" s="596" t="str">
        <f t="shared" si="28"/>
        <v>N/A</v>
      </c>
      <c r="W208" s="22">
        <f>IFERROR(IF(T208="","",IF(T208="COP",1,IF(U208&lt;&gt;"N/A",VLOOKUP(P208,'SH TRM'!$A$9:$B$8912,2,FALSE),"REVISAR"))),"")</f>
        <v>1</v>
      </c>
      <c r="X208" s="600">
        <f t="shared" si="29"/>
        <v>1158846992</v>
      </c>
      <c r="Y208" s="11">
        <f t="shared" si="30"/>
        <v>2511.0444030335861</v>
      </c>
      <c r="Z208" s="11">
        <f t="shared" si="26"/>
        <v>1255.5222015167931</v>
      </c>
      <c r="AA208" s="879"/>
      <c r="AB208" s="879"/>
      <c r="AC208" s="446" t="str">
        <f t="shared" si="27"/>
        <v>CUMPLE</v>
      </c>
      <c r="AD208" s="452">
        <v>4</v>
      </c>
      <c r="AE208" s="882" t="s">
        <v>8</v>
      </c>
      <c r="AF208" s="882"/>
      <c r="AG208" s="882"/>
      <c r="AH208" s="882" t="s">
        <v>8</v>
      </c>
      <c r="AI208" s="882"/>
      <c r="AJ208" s="882"/>
      <c r="AK208" s="873" t="s">
        <v>8</v>
      </c>
      <c r="AL208" s="873"/>
      <c r="AM208" s="873"/>
      <c r="AN208" s="653" t="str">
        <f t="shared" si="31"/>
        <v>SI</v>
      </c>
      <c r="AO208" s="866"/>
      <c r="AP208" s="333"/>
      <c r="AQ208" s="307"/>
      <c r="AW208" s="287"/>
    </row>
    <row r="209" spans="1:49" s="279" customFormat="1" ht="30" customHeight="1" x14ac:dyDescent="0.25">
      <c r="A209" s="876"/>
      <c r="B209" s="12" t="s">
        <v>290</v>
      </c>
      <c r="C209" s="156">
        <v>114</v>
      </c>
      <c r="D209" s="13" t="str">
        <f>IFERROR(INDEX(DESEMPATE!$D$3:$D$124,MATCH('EXP GEN.'!B209,DESEMPATE!$C$3:$C$124,0)),"")</f>
        <v>ANA ISABEL HENDE CARREÑO</v>
      </c>
      <c r="E209" s="306" t="str">
        <f>IFERROR(IF(D209="","",IF(VLOOKUP(D209,DESEMPATE!D$3:$E$124,2,FALSE)=1,"N/A",IF(VLOOKUP(D209,DESEMPATE!D$3:$E$124,2,FALSE)&gt;=0.51,"SI","NO"))),"")</f>
        <v>SI</v>
      </c>
      <c r="F209" s="381" t="s">
        <v>8</v>
      </c>
      <c r="G209" s="23" t="s">
        <v>616</v>
      </c>
      <c r="H209" s="291" t="s">
        <v>432</v>
      </c>
      <c r="I209" s="23" t="s">
        <v>630</v>
      </c>
      <c r="J209" s="14" t="s">
        <v>631</v>
      </c>
      <c r="K209" s="23" t="s">
        <v>8</v>
      </c>
      <c r="L209" s="406" t="s">
        <v>8</v>
      </c>
      <c r="M209" s="406" t="s">
        <v>8</v>
      </c>
      <c r="N209" s="716">
        <v>0.34</v>
      </c>
      <c r="O209" s="18">
        <v>41123</v>
      </c>
      <c r="P209" s="18">
        <v>41396</v>
      </c>
      <c r="Q209" s="19">
        <f t="shared" si="33"/>
        <v>2013</v>
      </c>
      <c r="R209" s="20">
        <f>IFERROR(INDEX(PARAMETROS!$B$53:$B$79,MATCH(Q209,PARAMETROS!$A$53:$A$79,0)),"")</f>
        <v>589500</v>
      </c>
      <c r="S209" s="339">
        <v>449872940</v>
      </c>
      <c r="T209" s="21" t="s">
        <v>23</v>
      </c>
      <c r="U209" s="11" t="str">
        <f>IFERROR(IF(T209="","",IF(T209="COP","N/A",IF(OR(T209="USD",T209="US"),1,IF(T209="EUR",VLOOKUP(P209,'SH EURO'!$A$6:$B$6338,2,FALSE),"INGRESAR TASA")))),"")</f>
        <v>N/A</v>
      </c>
      <c r="V209" s="596" t="str">
        <f t="shared" si="28"/>
        <v>N/A</v>
      </c>
      <c r="W209" s="22">
        <f>IFERROR(IF(T209="","",IF(T209="COP",1,IF(U209&lt;&gt;"N/A",VLOOKUP(P209,'SH TRM'!$A$9:$B$8912,2,FALSE),"REVISAR"))),"")</f>
        <v>1</v>
      </c>
      <c r="X209" s="600">
        <f t="shared" si="29"/>
        <v>449872940</v>
      </c>
      <c r="Y209" s="11">
        <f t="shared" si="30"/>
        <v>763.1432400339271</v>
      </c>
      <c r="Z209" s="11">
        <f t="shared" si="26"/>
        <v>259.46870161153521</v>
      </c>
      <c r="AA209" s="879"/>
      <c r="AB209" s="879"/>
      <c r="AC209" s="446" t="str">
        <f t="shared" si="27"/>
        <v>CUMPLE</v>
      </c>
      <c r="AD209" s="452">
        <v>9</v>
      </c>
      <c r="AE209" s="873" t="s">
        <v>8</v>
      </c>
      <c r="AF209" s="873"/>
      <c r="AG209" s="873"/>
      <c r="AH209" s="873" t="s">
        <v>8</v>
      </c>
      <c r="AI209" s="873"/>
      <c r="AJ209" s="873"/>
      <c r="AK209" s="873" t="s">
        <v>8</v>
      </c>
      <c r="AL209" s="873"/>
      <c r="AM209" s="873"/>
      <c r="AN209" s="653" t="str">
        <f t="shared" si="31"/>
        <v>SI</v>
      </c>
      <c r="AO209" s="866"/>
      <c r="AP209" s="333"/>
      <c r="AQ209" s="307"/>
      <c r="AW209" s="287"/>
    </row>
    <row r="210" spans="1:49" s="279" customFormat="1" ht="57" x14ac:dyDescent="0.25">
      <c r="A210" s="876"/>
      <c r="B210" s="12" t="s">
        <v>291</v>
      </c>
      <c r="C210" s="156">
        <v>117</v>
      </c>
      <c r="D210" s="13" t="str">
        <f>IFERROR(INDEX(DESEMPATE!$D$3:$D$124,MATCH('EXP GEN.'!B210,DESEMPATE!$C$3:$C$124,0)),"")</f>
        <v>INFRAESTRUCTURA INTEGRAL S.A.S</v>
      </c>
      <c r="E210" s="306" t="str">
        <f>IFERROR(IF(D210="","",IF(VLOOKUP(D210,DESEMPATE!D$3:$E$124,2,FALSE)=1,"N/A",IF(VLOOKUP(D210,DESEMPATE!D$3:$E$124,2,FALSE)&gt;=0.51,"SI","NO"))),"")</f>
        <v>NO</v>
      </c>
      <c r="F210" s="381" t="s">
        <v>8</v>
      </c>
      <c r="G210" s="23" t="s">
        <v>610</v>
      </c>
      <c r="H210" s="291" t="s">
        <v>432</v>
      </c>
      <c r="I210" s="23" t="s">
        <v>632</v>
      </c>
      <c r="J210" s="14" t="s">
        <v>633</v>
      </c>
      <c r="K210" s="23" t="s">
        <v>8</v>
      </c>
      <c r="L210" s="406" t="s">
        <v>8</v>
      </c>
      <c r="M210" s="406" t="s">
        <v>8</v>
      </c>
      <c r="N210" s="716">
        <v>0.55000000000000004</v>
      </c>
      <c r="O210" s="18">
        <v>40633</v>
      </c>
      <c r="P210" s="18">
        <v>41172</v>
      </c>
      <c r="Q210" s="19">
        <f t="shared" si="33"/>
        <v>2012</v>
      </c>
      <c r="R210" s="20">
        <f>IFERROR(INDEX(PARAMETROS!$B$53:$B$79,MATCH(Q210,PARAMETROS!$A$53:$A$79,0)),"")</f>
        <v>566700</v>
      </c>
      <c r="S210" s="339">
        <v>1074836657</v>
      </c>
      <c r="T210" s="21" t="s">
        <v>23</v>
      </c>
      <c r="U210" s="11" t="str">
        <f>IFERROR(IF(T210="","",IF(T210="COP","N/A",IF(OR(T210="USD",T210="US"),1,IF(T210="EUR",VLOOKUP(P210,'SH EURO'!$A$6:$B$6338,2,FALSE),"INGRESAR TASA")))),"")</f>
        <v>N/A</v>
      </c>
      <c r="V210" s="596" t="str">
        <f t="shared" si="28"/>
        <v>N/A</v>
      </c>
      <c r="W210" s="22">
        <f>IFERROR(IF(T210="","",IF(T210="COP",1,IF(U210&lt;&gt;"N/A",VLOOKUP(P210,'SH TRM'!$A$9:$B$8912,2,FALSE),"REVISAR"))),"")</f>
        <v>1</v>
      </c>
      <c r="X210" s="600">
        <f t="shared" si="29"/>
        <v>1074836657</v>
      </c>
      <c r="Y210" s="11">
        <f t="shared" si="30"/>
        <v>1896.6590029998235</v>
      </c>
      <c r="Z210" s="11">
        <f t="shared" si="26"/>
        <v>1043.162451649903</v>
      </c>
      <c r="AA210" s="879"/>
      <c r="AB210" s="879"/>
      <c r="AC210" s="446" t="str">
        <f t="shared" si="27"/>
        <v>CUMPLE</v>
      </c>
      <c r="AD210" s="452" t="s">
        <v>634</v>
      </c>
      <c r="AE210" s="873"/>
      <c r="AF210" s="873"/>
      <c r="AG210" s="873"/>
      <c r="AH210" s="873"/>
      <c r="AI210" s="873"/>
      <c r="AJ210" s="873"/>
      <c r="AK210" s="873"/>
      <c r="AL210" s="873"/>
      <c r="AM210" s="873"/>
      <c r="AN210" s="653" t="str">
        <f t="shared" si="31"/>
        <v>MATRIZ</v>
      </c>
      <c r="AO210" s="866"/>
      <c r="AP210" s="462"/>
      <c r="AQ210" s="307"/>
      <c r="AW210" s="287"/>
    </row>
    <row r="211" spans="1:49" s="279" customFormat="1" ht="30" customHeight="1" x14ac:dyDescent="0.25">
      <c r="A211" s="876"/>
      <c r="B211" s="12"/>
      <c r="C211" s="156"/>
      <c r="D211" s="13" t="str">
        <f>IFERROR(INDEX(DESEMPATE!$D$3:$D$124,MATCH('EXP GEN.'!B211,DESEMPATE!$C$3:$C$124,0)),"")</f>
        <v/>
      </c>
      <c r="E211" s="306" t="str">
        <f>IFERROR(IF(D211="","",IF(VLOOKUP(D211,DESEMPATE!D$3:$E$124,2,FALSE)=1,"N/A",IF(VLOOKUP(D211,DESEMPATE!D$3:$E$124,2,FALSE)&gt;=0.51,"SI","NO"))),"")</f>
        <v/>
      </c>
      <c r="F211" s="381"/>
      <c r="G211" s="23"/>
      <c r="H211" s="291"/>
      <c r="I211" s="23"/>
      <c r="J211" s="14"/>
      <c r="K211" s="23"/>
      <c r="L211" s="406"/>
      <c r="M211" s="406" t="str">
        <f t="shared" si="32"/>
        <v/>
      </c>
      <c r="N211" s="716"/>
      <c r="O211" s="18"/>
      <c r="P211" s="18"/>
      <c r="Q211" s="19" t="str">
        <f t="shared" si="33"/>
        <v/>
      </c>
      <c r="R211" s="20" t="str">
        <f>IFERROR(INDEX(PARAMETROS!$B$53:$B$79,MATCH(Q211,PARAMETROS!$A$53:$A$79,0)),"")</f>
        <v/>
      </c>
      <c r="S211" s="339"/>
      <c r="T211" s="21"/>
      <c r="U211" s="11" t="str">
        <f>IFERROR(IF(T211="","",IF(T211="COP","N/A",IF(OR(T211="USD",T211="US"),1,IF(T211="EUR",VLOOKUP(P211,'SH EURO'!$A$6:$B$6338,2,FALSE),"INGRESAR TASA")))),"")</f>
        <v/>
      </c>
      <c r="V211" s="596" t="str">
        <f t="shared" si="28"/>
        <v/>
      </c>
      <c r="W211" s="22" t="str">
        <f>IFERROR(IF(T211="","",IF(T211="COP",1,IF(U211&lt;&gt;"N/A",VLOOKUP(P211,'SH TRM'!$A$9:$B$8912,2,FALSE),"REVISAR"))),"")</f>
        <v/>
      </c>
      <c r="X211" s="600" t="str">
        <f t="shared" si="29"/>
        <v/>
      </c>
      <c r="Y211" s="11" t="str">
        <f t="shared" si="30"/>
        <v/>
      </c>
      <c r="Z211" s="11" t="str">
        <f t="shared" si="26"/>
        <v/>
      </c>
      <c r="AA211" s="879"/>
      <c r="AB211" s="879"/>
      <c r="AC211" s="446" t="str">
        <f t="shared" si="27"/>
        <v/>
      </c>
      <c r="AD211" s="450"/>
      <c r="AE211" s="873"/>
      <c r="AF211" s="873"/>
      <c r="AG211" s="873"/>
      <c r="AH211" s="873"/>
      <c r="AI211" s="873"/>
      <c r="AJ211" s="873"/>
      <c r="AK211" s="873"/>
      <c r="AL211" s="873"/>
      <c r="AM211" s="873"/>
      <c r="AN211" s="406" t="str">
        <f t="shared" si="31"/>
        <v/>
      </c>
      <c r="AO211" s="866"/>
      <c r="AP211" s="304"/>
      <c r="AQ211" s="307"/>
      <c r="AW211" s="287"/>
    </row>
    <row r="212" spans="1:49" s="279" customFormat="1" ht="30" customHeight="1" thickBot="1" x14ac:dyDescent="0.3">
      <c r="A212" s="877"/>
      <c r="B212" s="48"/>
      <c r="C212" s="157"/>
      <c r="D212" s="64" t="str">
        <f>IFERROR(INDEX(DESEMPATE!$D$3:$D$124,MATCH('EXP GEN.'!B212,DESEMPATE!$C$3:$C$124,0)),"")</f>
        <v/>
      </c>
      <c r="E212" s="398" t="str">
        <f>IFERROR(IF(D212="","",IF(VLOOKUP(D212,DESEMPATE!D$3:$E$124,2,FALSE)=1,"N/A",IF(VLOOKUP(D212,DESEMPATE!D$3:$E$124,2,FALSE)&gt;=0.51,"SI","NO"))),"")</f>
        <v/>
      </c>
      <c r="F212" s="382"/>
      <c r="G212" s="159"/>
      <c r="H212" s="298"/>
      <c r="I212" s="159"/>
      <c r="J212" s="49"/>
      <c r="K212" s="159"/>
      <c r="L212" s="407"/>
      <c r="M212" s="407" t="str">
        <f t="shared" si="32"/>
        <v/>
      </c>
      <c r="N212" s="733"/>
      <c r="O212" s="494"/>
      <c r="P212" s="494"/>
      <c r="Q212" s="53" t="str">
        <f t="shared" si="33"/>
        <v/>
      </c>
      <c r="R212" s="54" t="str">
        <f>IFERROR(INDEX(PARAMETROS!$B$53:$B$79,MATCH(Q212,PARAMETROS!$A$53:$A$79,0)),"")</f>
        <v/>
      </c>
      <c r="S212" s="495"/>
      <c r="T212" s="55"/>
      <c r="U212" s="57" t="str">
        <f>IFERROR(IF(T212="","",IF(T212="COP","N/A",IF(OR(T212="USD",T212="US"),1,IF(T212="EUR",VLOOKUP(P212,'SH EURO'!$A$6:$B$6338,2,FALSE),"INGRESAR TASA")))),"")</f>
        <v/>
      </c>
      <c r="V212" s="597" t="str">
        <f t="shared" si="28"/>
        <v/>
      </c>
      <c r="W212" s="56" t="str">
        <f>IFERROR(IF(T212="","",IF(T212="COP",1,IF(U212&lt;&gt;"N/A",VLOOKUP(P212,'SH TRM'!$A$9:$B$8912,2,FALSE),"REVISAR"))),"")</f>
        <v/>
      </c>
      <c r="X212" s="601" t="str">
        <f t="shared" si="29"/>
        <v/>
      </c>
      <c r="Y212" s="57" t="str">
        <f t="shared" si="30"/>
        <v/>
      </c>
      <c r="Z212" s="57" t="str">
        <f t="shared" si="26"/>
        <v/>
      </c>
      <c r="AA212" s="880"/>
      <c r="AB212" s="880"/>
      <c r="AC212" s="455" t="str">
        <f t="shared" si="27"/>
        <v/>
      </c>
      <c r="AD212" s="449"/>
      <c r="AE212" s="874"/>
      <c r="AF212" s="874"/>
      <c r="AG212" s="874"/>
      <c r="AH212" s="874"/>
      <c r="AI212" s="874"/>
      <c r="AJ212" s="874"/>
      <c r="AK212" s="874"/>
      <c r="AL212" s="874"/>
      <c r="AM212" s="874"/>
      <c r="AN212" s="407" t="str">
        <f t="shared" si="31"/>
        <v/>
      </c>
      <c r="AO212" s="867"/>
      <c r="AP212" s="303"/>
      <c r="AQ212" s="307"/>
      <c r="AW212" s="287"/>
    </row>
    <row r="213" spans="1:49" s="279" customFormat="1" ht="32.25" customHeight="1" x14ac:dyDescent="0.25">
      <c r="A213" s="875" t="s">
        <v>198</v>
      </c>
      <c r="B213" s="35" t="s">
        <v>292</v>
      </c>
      <c r="C213" s="155">
        <v>86</v>
      </c>
      <c r="D213" s="36" t="str">
        <f>IFERROR(INDEX(DESEMPATE!$D$3:$D$124,MATCH('EXP GEN.'!B213,DESEMPATE!$C$3:$C$124,0)),"")</f>
        <v>INFRALAR SAS</v>
      </c>
      <c r="E213" s="400" t="str">
        <f>IFERROR(IF(D213="","",IF(VLOOKUP(D213,DESEMPATE!D$3:$E$124,2,FALSE)=1,"N/A",IF(VLOOKUP(D213,DESEMPATE!D$3:$E$124,2,FALSE)&gt;=0.51,"SI","NO"))),"")</f>
        <v>SI</v>
      </c>
      <c r="F213" s="380" t="s">
        <v>8</v>
      </c>
      <c r="G213" s="47" t="s">
        <v>616</v>
      </c>
      <c r="H213" s="290" t="s">
        <v>432</v>
      </c>
      <c r="I213" s="47" t="s">
        <v>635</v>
      </c>
      <c r="J213" s="37" t="s">
        <v>636</v>
      </c>
      <c r="K213" s="47" t="s">
        <v>8</v>
      </c>
      <c r="L213" s="405" t="s">
        <v>8</v>
      </c>
      <c r="M213" s="405" t="s">
        <v>8</v>
      </c>
      <c r="N213" s="734">
        <v>0.75</v>
      </c>
      <c r="O213" s="491">
        <v>38674</v>
      </c>
      <c r="P213" s="491">
        <v>39629</v>
      </c>
      <c r="Q213" s="61">
        <f t="shared" si="33"/>
        <v>2008</v>
      </c>
      <c r="R213" s="32">
        <f>IFERROR(INDEX(PARAMETROS!$B$53:$B$79,MATCH(Q213,PARAMETROS!$A$53:$A$79,0)),"")</f>
        <v>461500</v>
      </c>
      <c r="S213" s="492">
        <v>1507760911</v>
      </c>
      <c r="T213" s="33" t="s">
        <v>23</v>
      </c>
      <c r="U213" s="493" t="str">
        <f>IFERROR(IF(T213="","",IF(T213="COP","N/A",IF(OR(T213="USD",T213="US"),1,IF(T213="EUR",VLOOKUP(P213,'SH EURO'!$A$6:$B$6338,2,FALSE),"INGRESAR TASA")))),"")</f>
        <v>N/A</v>
      </c>
      <c r="V213" s="598" t="str">
        <f t="shared" si="28"/>
        <v>N/A</v>
      </c>
      <c r="W213" s="34">
        <f>IFERROR(IF(T213="","",IF(T213="COP",1,IF(U213&lt;&gt;"N/A",VLOOKUP(P213,'SH TRM'!$A$9:$B$8912,2,FALSE),"REVISAR"))),"")</f>
        <v>1</v>
      </c>
      <c r="X213" s="602">
        <f t="shared" si="29"/>
        <v>1507760911</v>
      </c>
      <c r="Y213" s="493">
        <f t="shared" si="30"/>
        <v>3267.0875644637053</v>
      </c>
      <c r="Z213" s="493">
        <f t="shared" si="26"/>
        <v>2450.315673347779</v>
      </c>
      <c r="AA213" s="878" t="str">
        <f>IFERROR(IF(COUNTIF(Z213:Z218,"")=6,"",IF(SUM(Z213:Z218)&gt;=CM008M1,"CUMPLE","NO CUMPLE")),"")</f>
        <v>CUMPLE</v>
      </c>
      <c r="AB213" s="878" t="str">
        <f>IFERROR(IF(COUNTIF(Z213:Z218,"")=6,"",IF(COUNTIF(E213:E218,"N/A")&gt;0,IF(SUMIF(E213:E218,"N/A",Z213:Z218)&gt;=CM008LM1,"CUMPLE","NO CUMPLE"),IF(SUMIF(E213:E218,"SI",Z213:Z218)&gt;=CM008LM1,"CUMPLE","NO CUMPLE"))),"")</f>
        <v>CUMPLE</v>
      </c>
      <c r="AC213" s="490" t="str">
        <f t="shared" si="27"/>
        <v>CUMPLE</v>
      </c>
      <c r="AD213" s="451">
        <v>4</v>
      </c>
      <c r="AE213" s="881" t="s">
        <v>9</v>
      </c>
      <c r="AF213" s="881"/>
      <c r="AG213" s="881"/>
      <c r="AH213" s="881" t="s">
        <v>8</v>
      </c>
      <c r="AI213" s="881"/>
      <c r="AJ213" s="881"/>
      <c r="AK213" s="881" t="s">
        <v>8</v>
      </c>
      <c r="AL213" s="881"/>
      <c r="AM213" s="881"/>
      <c r="AN213" s="655" t="str">
        <f t="shared" si="31"/>
        <v>SI</v>
      </c>
      <c r="AO213" s="868" t="s">
        <v>333</v>
      </c>
      <c r="AP213" s="758"/>
      <c r="AQ213" s="307"/>
      <c r="AW213" s="287"/>
    </row>
    <row r="214" spans="1:49" s="279" customFormat="1" ht="33.75" customHeight="1" x14ac:dyDescent="0.25">
      <c r="A214" s="876"/>
      <c r="B214" s="12" t="s">
        <v>292</v>
      </c>
      <c r="C214" s="156">
        <v>89</v>
      </c>
      <c r="D214" s="13" t="str">
        <f>IFERROR(INDEX(DESEMPATE!$D$3:$D$124,MATCH('EXP GEN.'!B214,DESEMPATE!$C$3:$C$124,0)),"")</f>
        <v>INFRALAR SAS</v>
      </c>
      <c r="E214" s="306" t="str">
        <f>IFERROR(IF(D214="","",IF(VLOOKUP(D214,DESEMPATE!D$3:$E$124,2,FALSE)=1,"N/A",IF(VLOOKUP(D214,DESEMPATE!D$3:$E$124,2,FALSE)&gt;=0.51,"SI","NO"))),"")</f>
        <v>SI</v>
      </c>
      <c r="F214" s="381" t="s">
        <v>8</v>
      </c>
      <c r="G214" s="23" t="s">
        <v>616</v>
      </c>
      <c r="H214" s="291" t="s">
        <v>432</v>
      </c>
      <c r="I214" s="23" t="s">
        <v>637</v>
      </c>
      <c r="J214" s="14" t="s">
        <v>638</v>
      </c>
      <c r="K214" s="23" t="s">
        <v>8</v>
      </c>
      <c r="L214" s="406" t="s">
        <v>8</v>
      </c>
      <c r="M214" s="406" t="s">
        <v>8</v>
      </c>
      <c r="N214" s="716">
        <v>0.75</v>
      </c>
      <c r="O214" s="18">
        <v>38680</v>
      </c>
      <c r="P214" s="18">
        <v>39521</v>
      </c>
      <c r="Q214" s="19">
        <f t="shared" si="33"/>
        <v>2008</v>
      </c>
      <c r="R214" s="20">
        <f>IFERROR(INDEX(PARAMETROS!$B$53:$B$79,MATCH(Q214,PARAMETROS!$A$53:$A$79,0)),"")</f>
        <v>461500</v>
      </c>
      <c r="S214" s="339">
        <v>1490185253</v>
      </c>
      <c r="T214" s="21" t="s">
        <v>23</v>
      </c>
      <c r="U214" s="11" t="str">
        <f>IFERROR(IF(T214="","",IF(T214="COP","N/A",IF(OR(T214="USD",T214="US"),1,IF(T214="EUR",VLOOKUP(P214,'SH EURO'!$A$6:$B$6338,2,FALSE),"INGRESAR TASA")))),"")</f>
        <v>N/A</v>
      </c>
      <c r="V214" s="596" t="str">
        <f t="shared" si="28"/>
        <v>N/A</v>
      </c>
      <c r="W214" s="22">
        <f>IFERROR(IF(T214="","",IF(T214="COP",1,IF(U214&lt;&gt;"N/A",VLOOKUP(P214,'SH TRM'!$A$9:$B$8912,2,FALSE),"REVISAR"))),"")</f>
        <v>1</v>
      </c>
      <c r="X214" s="600">
        <f t="shared" si="29"/>
        <v>1490185253</v>
      </c>
      <c r="Y214" s="11">
        <f t="shared" si="30"/>
        <v>3229.003798483207</v>
      </c>
      <c r="Z214" s="11">
        <f t="shared" si="26"/>
        <v>2421.7528488624052</v>
      </c>
      <c r="AA214" s="879"/>
      <c r="AB214" s="879"/>
      <c r="AC214" s="446" t="str">
        <f t="shared" si="27"/>
        <v>CUMPLE</v>
      </c>
      <c r="AD214" s="452">
        <v>3</v>
      </c>
      <c r="AE214" s="873" t="s">
        <v>9</v>
      </c>
      <c r="AF214" s="873"/>
      <c r="AG214" s="873"/>
      <c r="AH214" s="873" t="s">
        <v>8</v>
      </c>
      <c r="AI214" s="873"/>
      <c r="AJ214" s="873"/>
      <c r="AK214" s="873" t="s">
        <v>8</v>
      </c>
      <c r="AL214" s="873"/>
      <c r="AM214" s="873"/>
      <c r="AN214" s="653" t="str">
        <f t="shared" si="31"/>
        <v>SI</v>
      </c>
      <c r="AO214" s="869"/>
      <c r="AP214" s="759"/>
      <c r="AQ214" s="307"/>
      <c r="AW214" s="287"/>
    </row>
    <row r="215" spans="1:49" s="279" customFormat="1" ht="30" customHeight="1" x14ac:dyDescent="0.25">
      <c r="A215" s="876"/>
      <c r="B215" s="12" t="s">
        <v>293</v>
      </c>
      <c r="C215" s="156">
        <v>103</v>
      </c>
      <c r="D215" s="13" t="str">
        <f>IFERROR(INDEX(DESEMPATE!$D$3:$D$124,MATCH('EXP GEN.'!B215,DESEMPATE!$C$3:$C$124,0)),"")</f>
        <v>JORGE ISAAC VELASQUEZ VARGAS</v>
      </c>
      <c r="E215" s="306" t="str">
        <f>IFERROR(IF(D215="","",IF(VLOOKUP(D215,DESEMPATE!D$3:$E$124,2,FALSE)=1,"N/A",IF(VLOOKUP(D215,DESEMPATE!D$3:$E$124,2,FALSE)&gt;=0.51,"SI","NO"))),"")</f>
        <v>NO</v>
      </c>
      <c r="F215" s="381" t="s">
        <v>8</v>
      </c>
      <c r="G215" s="23" t="s">
        <v>610</v>
      </c>
      <c r="H215" s="291" t="s">
        <v>432</v>
      </c>
      <c r="I215" s="23" t="s">
        <v>639</v>
      </c>
      <c r="J215" s="14" t="s">
        <v>640</v>
      </c>
      <c r="K215" s="23" t="s">
        <v>8</v>
      </c>
      <c r="L215" s="406" t="s">
        <v>8</v>
      </c>
      <c r="M215" s="406" t="s">
        <v>8</v>
      </c>
      <c r="N215" s="716">
        <v>0.2</v>
      </c>
      <c r="O215" s="18">
        <v>41365</v>
      </c>
      <c r="P215" s="18">
        <v>41626</v>
      </c>
      <c r="Q215" s="19">
        <f t="shared" si="33"/>
        <v>2013</v>
      </c>
      <c r="R215" s="20">
        <f>IFERROR(INDEX(PARAMETROS!$B$53:$B$79,MATCH(Q215,PARAMETROS!$A$53:$A$79,0)),"")</f>
        <v>589500</v>
      </c>
      <c r="S215" s="339">
        <v>595655733</v>
      </c>
      <c r="T215" s="21" t="s">
        <v>23</v>
      </c>
      <c r="U215" s="11" t="str">
        <f>IFERROR(IF(T215="","",IF(T215="COP","N/A",IF(OR(T215="USD",T215="US"),1,IF(T215="EUR",VLOOKUP(P215,'SH EURO'!$A$6:$B$6338,2,FALSE),"INGRESAR TASA")))),"")</f>
        <v>N/A</v>
      </c>
      <c r="V215" s="596" t="str">
        <f t="shared" si="28"/>
        <v>N/A</v>
      </c>
      <c r="W215" s="22">
        <f>IFERROR(IF(T215="","",IF(T215="COP",1,IF(U215&lt;&gt;"N/A",VLOOKUP(P215,'SH TRM'!$A$9:$B$8912,2,FALSE),"REVISAR"))),"")</f>
        <v>1</v>
      </c>
      <c r="X215" s="600">
        <f t="shared" si="29"/>
        <v>595655733</v>
      </c>
      <c r="Y215" s="11">
        <f t="shared" si="30"/>
        <v>1010.4422951653944</v>
      </c>
      <c r="Z215" s="11">
        <f t="shared" si="26"/>
        <v>202.08845903307889</v>
      </c>
      <c r="AA215" s="879"/>
      <c r="AB215" s="879"/>
      <c r="AC215" s="446" t="str">
        <f t="shared" si="27"/>
        <v>CUMPLE</v>
      </c>
      <c r="AD215" s="452">
        <v>4</v>
      </c>
      <c r="AE215" s="873" t="s">
        <v>8</v>
      </c>
      <c r="AF215" s="873"/>
      <c r="AG215" s="873"/>
      <c r="AH215" s="873" t="s">
        <v>8</v>
      </c>
      <c r="AI215" s="873"/>
      <c r="AJ215" s="873"/>
      <c r="AK215" s="873" t="s">
        <v>8</v>
      </c>
      <c r="AL215" s="873"/>
      <c r="AM215" s="873"/>
      <c r="AN215" s="653" t="str">
        <f t="shared" si="31"/>
        <v>SI</v>
      </c>
      <c r="AO215" s="869"/>
      <c r="AP215" s="336"/>
      <c r="AQ215" s="307"/>
      <c r="AW215" s="287"/>
    </row>
    <row r="216" spans="1:49" s="279" customFormat="1" ht="30" customHeight="1" x14ac:dyDescent="0.25">
      <c r="A216" s="876"/>
      <c r="B216" s="12" t="s">
        <v>293</v>
      </c>
      <c r="C216" s="156">
        <v>107</v>
      </c>
      <c r="D216" s="13" t="str">
        <f>IFERROR(INDEX(DESEMPATE!$D$3:$D$124,MATCH('EXP GEN.'!B216,DESEMPATE!$C$3:$C$124,0)),"")</f>
        <v>JORGE ISAAC VELASQUEZ VARGAS</v>
      </c>
      <c r="E216" s="306" t="str">
        <f>IFERROR(IF(D216="","",IF(VLOOKUP(D216,DESEMPATE!D$3:$E$124,2,FALSE)=1,"N/A",IF(VLOOKUP(D216,DESEMPATE!D$3:$E$124,2,FALSE)&gt;=0.51,"SI","NO"))),"")</f>
        <v>NO</v>
      </c>
      <c r="F216" s="381" t="s">
        <v>8</v>
      </c>
      <c r="G216" s="23" t="s">
        <v>610</v>
      </c>
      <c r="H216" s="291" t="s">
        <v>432</v>
      </c>
      <c r="I216" s="23" t="s">
        <v>641</v>
      </c>
      <c r="J216" s="14" t="s">
        <v>642</v>
      </c>
      <c r="K216" s="23" t="s">
        <v>8</v>
      </c>
      <c r="L216" s="406" t="s">
        <v>8</v>
      </c>
      <c r="M216" s="406" t="s">
        <v>8</v>
      </c>
      <c r="N216" s="716">
        <v>0.1</v>
      </c>
      <c r="O216" s="18">
        <v>40163</v>
      </c>
      <c r="P216" s="18">
        <v>40963</v>
      </c>
      <c r="Q216" s="19">
        <f t="shared" si="33"/>
        <v>2012</v>
      </c>
      <c r="R216" s="20">
        <f>IFERROR(INDEX(PARAMETROS!$B$53:$B$79,MATCH(Q216,PARAMETROS!$A$53:$A$79,0)),"")</f>
        <v>566700</v>
      </c>
      <c r="S216" s="339">
        <v>4437367011</v>
      </c>
      <c r="T216" s="21" t="s">
        <v>23</v>
      </c>
      <c r="U216" s="11" t="str">
        <f>IFERROR(IF(T216="","",IF(T216="COP","N/A",IF(OR(T216="USD",T216="US"),1,IF(T216="EUR",VLOOKUP(P216,'SH EURO'!$A$6:$B$6338,2,FALSE),"INGRESAR TASA")))),"")</f>
        <v>N/A</v>
      </c>
      <c r="V216" s="596" t="str">
        <f t="shared" si="28"/>
        <v>N/A</v>
      </c>
      <c r="W216" s="22">
        <f>IFERROR(IF(T216="","",IF(T216="COP",1,IF(U216&lt;&gt;"N/A",VLOOKUP(P216,'SH TRM'!$A$9:$B$8912,2,FALSE),"REVISAR"))),"")</f>
        <v>1</v>
      </c>
      <c r="X216" s="600">
        <f t="shared" si="29"/>
        <v>4437367011</v>
      </c>
      <c r="Y216" s="11">
        <f t="shared" si="30"/>
        <v>7830.1870672313389</v>
      </c>
      <c r="Z216" s="11">
        <f t="shared" si="26"/>
        <v>783.01870672313396</v>
      </c>
      <c r="AA216" s="879"/>
      <c r="AB216" s="879"/>
      <c r="AC216" s="446" t="str">
        <f t="shared" si="27"/>
        <v>CUMPLE</v>
      </c>
      <c r="AD216" s="452">
        <v>1</v>
      </c>
      <c r="AE216" s="873" t="s">
        <v>8</v>
      </c>
      <c r="AF216" s="873"/>
      <c r="AG216" s="873"/>
      <c r="AH216" s="873" t="s">
        <v>8</v>
      </c>
      <c r="AI216" s="873"/>
      <c r="AJ216" s="873"/>
      <c r="AK216" s="873" t="s">
        <v>8</v>
      </c>
      <c r="AL216" s="873"/>
      <c r="AM216" s="873"/>
      <c r="AN216" s="653" t="str">
        <f t="shared" si="31"/>
        <v>SI</v>
      </c>
      <c r="AO216" s="869"/>
      <c r="AP216" s="304"/>
      <c r="AQ216" s="307"/>
      <c r="AW216" s="287"/>
    </row>
    <row r="217" spans="1:49" s="279" customFormat="1" ht="30" customHeight="1" x14ac:dyDescent="0.25">
      <c r="A217" s="876"/>
      <c r="B217" s="12"/>
      <c r="C217" s="156"/>
      <c r="D217" s="13" t="str">
        <f>IFERROR(INDEX(DESEMPATE!$D$3:$D$124,MATCH('EXP GEN.'!B217,DESEMPATE!$C$3:$C$124,0)),"")</f>
        <v/>
      </c>
      <c r="E217" s="306" t="str">
        <f>IFERROR(IF(D217="","",IF(VLOOKUP(D217,DESEMPATE!D$3:$E$124,2,FALSE)=1,"N/A",IF(VLOOKUP(D217,DESEMPATE!D$3:$E$124,2,FALSE)&gt;=0.51,"SI","NO"))),"")</f>
        <v/>
      </c>
      <c r="F217" s="381"/>
      <c r="G217" s="23"/>
      <c r="H217" s="291"/>
      <c r="I217" s="23"/>
      <c r="J217" s="14"/>
      <c r="K217" s="23"/>
      <c r="L217" s="406"/>
      <c r="M217" s="406" t="str">
        <f t="shared" si="32"/>
        <v/>
      </c>
      <c r="N217" s="716"/>
      <c r="O217" s="18"/>
      <c r="P217" s="18"/>
      <c r="Q217" s="19" t="str">
        <f t="shared" si="33"/>
        <v/>
      </c>
      <c r="R217" s="20" t="str">
        <f>IFERROR(INDEX(PARAMETROS!$B$53:$B$79,MATCH(Q217,PARAMETROS!$A$53:$A$79,0)),"")</f>
        <v/>
      </c>
      <c r="S217" s="339"/>
      <c r="T217" s="21"/>
      <c r="U217" s="11" t="str">
        <f>IFERROR(IF(T217="","",IF(T217="COP","N/A",IF(OR(T217="USD",T217="US"),1,IF(T217="EUR",VLOOKUP(P217,'SH EURO'!$A$6:$B$6338,2,FALSE),"INGRESAR TASA")))),"")</f>
        <v/>
      </c>
      <c r="V217" s="596" t="str">
        <f t="shared" si="28"/>
        <v/>
      </c>
      <c r="W217" s="22" t="str">
        <f>IFERROR(IF(T217="","",IF(T217="COP",1,IF(U217&lt;&gt;"N/A",VLOOKUP(P217,'SH TRM'!$A$9:$B$8912,2,FALSE),"REVISAR"))),"")</f>
        <v/>
      </c>
      <c r="X217" s="600" t="str">
        <f t="shared" si="29"/>
        <v/>
      </c>
      <c r="Y217" s="11" t="str">
        <f t="shared" si="30"/>
        <v/>
      </c>
      <c r="Z217" s="11" t="str">
        <f t="shared" si="26"/>
        <v/>
      </c>
      <c r="AA217" s="879"/>
      <c r="AB217" s="879"/>
      <c r="AC217" s="446" t="str">
        <f t="shared" si="27"/>
        <v/>
      </c>
      <c r="AD217" s="450"/>
      <c r="AE217" s="873"/>
      <c r="AF217" s="873"/>
      <c r="AG217" s="873"/>
      <c r="AH217" s="873"/>
      <c r="AI217" s="873"/>
      <c r="AJ217" s="873"/>
      <c r="AK217" s="873"/>
      <c r="AL217" s="873"/>
      <c r="AM217" s="873"/>
      <c r="AN217" s="406" t="str">
        <f t="shared" si="31"/>
        <v/>
      </c>
      <c r="AO217" s="869"/>
      <c r="AP217" s="304"/>
      <c r="AQ217" s="307"/>
      <c r="AW217" s="287"/>
    </row>
    <row r="218" spans="1:49" s="279" customFormat="1" ht="30" customHeight="1" thickBot="1" x14ac:dyDescent="0.3">
      <c r="A218" s="877"/>
      <c r="B218" s="48"/>
      <c r="C218" s="157"/>
      <c r="D218" s="64" t="str">
        <f>IFERROR(INDEX(DESEMPATE!$D$3:$D$124,MATCH('EXP GEN.'!B218,DESEMPATE!$C$3:$C$124,0)),"")</f>
        <v/>
      </c>
      <c r="E218" s="398" t="str">
        <f>IFERROR(IF(D218="","",IF(VLOOKUP(D218,DESEMPATE!D$3:$E$124,2,FALSE)=1,"N/A",IF(VLOOKUP(D218,DESEMPATE!D$3:$E$124,2,FALSE)&gt;=0.51,"SI","NO"))),"")</f>
        <v/>
      </c>
      <c r="F218" s="382"/>
      <c r="G218" s="159"/>
      <c r="H218" s="298"/>
      <c r="I218" s="159"/>
      <c r="J218" s="49"/>
      <c r="K218" s="159"/>
      <c r="L218" s="407"/>
      <c r="M218" s="407" t="str">
        <f t="shared" si="32"/>
        <v/>
      </c>
      <c r="N218" s="733"/>
      <c r="O218" s="494"/>
      <c r="P218" s="494"/>
      <c r="Q218" s="53" t="str">
        <f t="shared" si="33"/>
        <v/>
      </c>
      <c r="R218" s="54" t="str">
        <f>IFERROR(INDEX(PARAMETROS!$B$53:$B$79,MATCH(Q218,PARAMETROS!$A$53:$A$79,0)),"")</f>
        <v/>
      </c>
      <c r="S218" s="495"/>
      <c r="T218" s="55"/>
      <c r="U218" s="57" t="str">
        <f>IFERROR(IF(T218="","",IF(T218="COP","N/A",IF(OR(T218="USD",T218="US"),1,IF(T218="EUR",VLOOKUP(P218,'SH EURO'!$A$6:$B$6338,2,FALSE),"INGRESAR TASA")))),"")</f>
        <v/>
      </c>
      <c r="V218" s="597" t="str">
        <f t="shared" si="28"/>
        <v/>
      </c>
      <c r="W218" s="56" t="str">
        <f>IFERROR(IF(T218="","",IF(T218="COP",1,IF(U218&lt;&gt;"N/A",VLOOKUP(P218,'SH TRM'!$A$9:$B$8912,2,FALSE),"REVISAR"))),"")</f>
        <v/>
      </c>
      <c r="X218" s="601" t="str">
        <f t="shared" si="29"/>
        <v/>
      </c>
      <c r="Y218" s="57" t="str">
        <f t="shared" si="30"/>
        <v/>
      </c>
      <c r="Z218" s="57" t="str">
        <f t="shared" si="26"/>
        <v/>
      </c>
      <c r="AA218" s="880"/>
      <c r="AB218" s="880"/>
      <c r="AC218" s="455" t="str">
        <f t="shared" si="27"/>
        <v/>
      </c>
      <c r="AD218" s="449"/>
      <c r="AE218" s="874"/>
      <c r="AF218" s="874"/>
      <c r="AG218" s="874"/>
      <c r="AH218" s="874"/>
      <c r="AI218" s="874"/>
      <c r="AJ218" s="874"/>
      <c r="AK218" s="874"/>
      <c r="AL218" s="874"/>
      <c r="AM218" s="874"/>
      <c r="AN218" s="407" t="str">
        <f t="shared" si="31"/>
        <v/>
      </c>
      <c r="AO218" s="870"/>
      <c r="AP218" s="303"/>
      <c r="AQ218" s="307"/>
      <c r="AW218" s="287"/>
    </row>
    <row r="219" spans="1:49" s="279" customFormat="1" ht="30" customHeight="1" x14ac:dyDescent="0.25">
      <c r="A219" s="875" t="s">
        <v>199</v>
      </c>
      <c r="B219" s="35" t="s">
        <v>295</v>
      </c>
      <c r="C219" s="155">
        <v>178</v>
      </c>
      <c r="D219" s="36" t="str">
        <f>IFERROR(INDEX(DESEMPATE!$D$3:$D$124,MATCH('EXP GEN.'!B219,DESEMPATE!$C$3:$C$124,0)),"")</f>
        <v>RD INGENIEROS CIVILES S.A.S.</v>
      </c>
      <c r="E219" s="400" t="str">
        <f>IFERROR(IF(D219="","",IF(VLOOKUP(D219,DESEMPATE!D$3:$E$124,2,FALSE)=1,"N/A",IF(VLOOKUP(D219,DESEMPATE!D$3:$E$124,2,FALSE)&gt;=0.51,"SI","NO"))),"")</f>
        <v>SI</v>
      </c>
      <c r="F219" s="380" t="s">
        <v>8</v>
      </c>
      <c r="G219" s="47" t="s">
        <v>616</v>
      </c>
      <c r="H219" s="290" t="s">
        <v>432</v>
      </c>
      <c r="I219" s="47" t="s">
        <v>643</v>
      </c>
      <c r="J219" s="37" t="s">
        <v>644</v>
      </c>
      <c r="K219" s="47" t="s">
        <v>8</v>
      </c>
      <c r="L219" s="405" t="s">
        <v>8</v>
      </c>
      <c r="M219" s="405" t="s">
        <v>8</v>
      </c>
      <c r="N219" s="734">
        <v>0.1</v>
      </c>
      <c r="O219" s="491">
        <v>41123</v>
      </c>
      <c r="P219" s="491">
        <v>42371</v>
      </c>
      <c r="Q219" s="61">
        <f t="shared" si="33"/>
        <v>2016</v>
      </c>
      <c r="R219" s="32">
        <f>IFERROR(INDEX(PARAMETROS!$B$53:$B$79,MATCH(Q219,PARAMETROS!$A$53:$A$79,0)),"")</f>
        <v>689455</v>
      </c>
      <c r="S219" s="492">
        <v>8095751819</v>
      </c>
      <c r="T219" s="33" t="s">
        <v>23</v>
      </c>
      <c r="U219" s="493" t="str">
        <f>IFERROR(IF(T219="","",IF(T219="COP","N/A",IF(OR(T219="USD",T219="US"),1,IF(T219="EUR",VLOOKUP(P219,'SH EURO'!$A$6:$B$6338,2,FALSE),"INGRESAR TASA")))),"")</f>
        <v>N/A</v>
      </c>
      <c r="V219" s="598" t="str">
        <f t="shared" si="28"/>
        <v>N/A</v>
      </c>
      <c r="W219" s="34">
        <f>IFERROR(IF(T219="","",IF(T219="COP",1,IF(U219&lt;&gt;"N/A",VLOOKUP(P219,'SH TRM'!$A$9:$B$8912,2,FALSE),"REVISAR"))),"")</f>
        <v>1</v>
      </c>
      <c r="X219" s="602">
        <f t="shared" si="29"/>
        <v>8095751819</v>
      </c>
      <c r="Y219" s="493">
        <f t="shared" si="30"/>
        <v>11742.248325126367</v>
      </c>
      <c r="Z219" s="493">
        <f t="shared" si="26"/>
        <v>1174.2248325126368</v>
      </c>
      <c r="AA219" s="878" t="str">
        <f>IFERROR(IF(COUNTIF(Z219:Z224,"")=6,"",IF(SUM(Z219:Z224)&gt;=CM008M1,"CUMPLE","NO CUMPLE")),"")</f>
        <v>CUMPLE</v>
      </c>
      <c r="AB219" s="878" t="str">
        <f>IFERROR(IF(COUNTIF(Z219:Z224,"")=6,"",IF(COUNTIF(E219:E224,"N/A")&gt;0,IF(SUMIF(E219:E224,"N/A",Z219:Z224)&gt;=CM008LM1,"CUMPLE","NO CUMPLE"),IF(SUMIF(E219:E224,"SI",Z219:Z224)&gt;=CM008LM1,"CUMPLE","NO CUMPLE"))),"")</f>
        <v>CUMPLE</v>
      </c>
      <c r="AC219" s="490" t="str">
        <f t="shared" si="27"/>
        <v>CUMPLE</v>
      </c>
      <c r="AD219" s="454" t="s">
        <v>653</v>
      </c>
      <c r="AE219" s="881"/>
      <c r="AF219" s="881"/>
      <c r="AG219" s="881"/>
      <c r="AH219" s="881"/>
      <c r="AI219" s="881"/>
      <c r="AJ219" s="881"/>
      <c r="AK219" s="881"/>
      <c r="AL219" s="881"/>
      <c r="AM219" s="881"/>
      <c r="AN219" s="655" t="str">
        <f t="shared" si="31"/>
        <v>EJECUCION</v>
      </c>
      <c r="AO219" s="865" t="s">
        <v>333</v>
      </c>
      <c r="AP219" s="305"/>
      <c r="AQ219" s="307"/>
      <c r="AW219" s="287"/>
    </row>
    <row r="220" spans="1:49" s="279" customFormat="1" ht="30" customHeight="1" x14ac:dyDescent="0.25">
      <c r="A220" s="876"/>
      <c r="B220" s="12" t="s">
        <v>295</v>
      </c>
      <c r="C220" s="156">
        <v>182</v>
      </c>
      <c r="D220" s="13" t="str">
        <f>IFERROR(INDEX(DESEMPATE!$D$3:$D$124,MATCH('EXP GEN.'!B220,DESEMPATE!$C$3:$C$124,0)),"")</f>
        <v>RD INGENIEROS CIVILES S.A.S.</v>
      </c>
      <c r="E220" s="306" t="str">
        <f>IFERROR(IF(D220="","",IF(VLOOKUP(D220,DESEMPATE!D$3:$E$124,2,FALSE)=1,"N/A",IF(VLOOKUP(D220,DESEMPATE!D$3:$E$124,2,FALSE)&gt;=0.51,"SI","NO"))),"")</f>
        <v>SI</v>
      </c>
      <c r="F220" s="381" t="s">
        <v>8</v>
      </c>
      <c r="G220" s="23" t="s">
        <v>616</v>
      </c>
      <c r="H220" s="291" t="s">
        <v>432</v>
      </c>
      <c r="I220" s="23" t="s">
        <v>645</v>
      </c>
      <c r="J220" s="14" t="s">
        <v>646</v>
      </c>
      <c r="K220" s="23" t="s">
        <v>8</v>
      </c>
      <c r="L220" s="406" t="s">
        <v>8</v>
      </c>
      <c r="M220" s="406" t="s">
        <v>8</v>
      </c>
      <c r="N220" s="716">
        <v>0.1</v>
      </c>
      <c r="O220" s="18">
        <v>41121</v>
      </c>
      <c r="P220" s="18">
        <v>41961</v>
      </c>
      <c r="Q220" s="19">
        <f t="shared" si="33"/>
        <v>2014</v>
      </c>
      <c r="R220" s="20">
        <f>IFERROR(INDEX(PARAMETROS!$B$53:$B$79,MATCH(Q220,PARAMETROS!$A$53:$A$79,0)),"")</f>
        <v>616000</v>
      </c>
      <c r="S220" s="339">
        <v>3121715915</v>
      </c>
      <c r="T220" s="21" t="s">
        <v>23</v>
      </c>
      <c r="U220" s="11" t="str">
        <f>IFERROR(IF(T220="","",IF(T220="COP","N/A",IF(OR(T220="USD",T220="US"),1,IF(T220="EUR",VLOOKUP(P220,'SH EURO'!$A$6:$B$6338,2,FALSE),"INGRESAR TASA")))),"")</f>
        <v>N/A</v>
      </c>
      <c r="V220" s="596" t="str">
        <f t="shared" si="28"/>
        <v>N/A</v>
      </c>
      <c r="W220" s="22">
        <f>IFERROR(IF(T220="","",IF(T220="COP",1,IF(U220&lt;&gt;"N/A",VLOOKUP(P220,'SH TRM'!$A$9:$B$8912,2,FALSE),"REVISAR"))),"")</f>
        <v>1</v>
      </c>
      <c r="X220" s="600">
        <f t="shared" si="29"/>
        <v>3121715915</v>
      </c>
      <c r="Y220" s="11">
        <f t="shared" si="30"/>
        <v>5067.7206412337664</v>
      </c>
      <c r="Z220" s="11">
        <f t="shared" si="26"/>
        <v>506.77206412337665</v>
      </c>
      <c r="AA220" s="879"/>
      <c r="AB220" s="879"/>
      <c r="AC220" s="446" t="str">
        <f t="shared" si="27"/>
        <v>CUMPLE</v>
      </c>
      <c r="AD220" s="452">
        <v>7</v>
      </c>
      <c r="AE220" s="873" t="s">
        <v>8</v>
      </c>
      <c r="AF220" s="873"/>
      <c r="AG220" s="873"/>
      <c r="AH220" s="873" t="s">
        <v>9</v>
      </c>
      <c r="AI220" s="873"/>
      <c r="AJ220" s="873"/>
      <c r="AK220" s="873" t="s">
        <v>8</v>
      </c>
      <c r="AL220" s="873"/>
      <c r="AM220" s="873"/>
      <c r="AN220" s="653" t="str">
        <f t="shared" si="31"/>
        <v>SI</v>
      </c>
      <c r="AO220" s="866"/>
      <c r="AP220" s="304"/>
      <c r="AQ220" s="307"/>
      <c r="AW220" s="287"/>
    </row>
    <row r="221" spans="1:49" s="279" customFormat="1" ht="30" customHeight="1" x14ac:dyDescent="0.25">
      <c r="A221" s="876"/>
      <c r="B221" s="12" t="s">
        <v>296</v>
      </c>
      <c r="C221" s="156">
        <v>201</v>
      </c>
      <c r="D221" s="13" t="str">
        <f>IFERROR(INDEX(DESEMPATE!$D$3:$D$124,MATCH('EXP GEN.'!B221,DESEMPATE!$C$3:$C$124,0)),"")</f>
        <v>RODRIGO ORLANDO DIAZ MARTINEZ</v>
      </c>
      <c r="E221" s="306" t="str">
        <f>IFERROR(IF(D221="","",IF(VLOOKUP(D221,DESEMPATE!D$3:$E$124,2,FALSE)=1,"N/A",IF(VLOOKUP(D221,DESEMPATE!D$3:$E$124,2,FALSE)&gt;=0.51,"SI","NO"))),"")</f>
        <v>NO</v>
      </c>
      <c r="F221" s="381" t="s">
        <v>8</v>
      </c>
      <c r="G221" s="23" t="s">
        <v>647</v>
      </c>
      <c r="H221" s="291" t="s">
        <v>432</v>
      </c>
      <c r="I221" s="23" t="s">
        <v>648</v>
      </c>
      <c r="J221" s="14" t="s">
        <v>649</v>
      </c>
      <c r="K221" s="23" t="s">
        <v>8</v>
      </c>
      <c r="L221" s="406" t="s">
        <v>8</v>
      </c>
      <c r="M221" s="406" t="s">
        <v>8</v>
      </c>
      <c r="N221" s="716">
        <v>0.5</v>
      </c>
      <c r="O221" s="18">
        <v>39813</v>
      </c>
      <c r="P221" s="18">
        <v>40460</v>
      </c>
      <c r="Q221" s="19">
        <f t="shared" si="33"/>
        <v>2010</v>
      </c>
      <c r="R221" s="20">
        <f>IFERROR(INDEX(PARAMETROS!$B$53:$B$79,MATCH(Q221,PARAMETROS!$A$53:$A$79,0)),"")</f>
        <v>515000</v>
      </c>
      <c r="S221" s="339">
        <v>853813880</v>
      </c>
      <c r="T221" s="21" t="s">
        <v>23</v>
      </c>
      <c r="U221" s="11" t="str">
        <f>IFERROR(IF(T221="","",IF(T221="COP","N/A",IF(OR(T221="USD",T221="US"),1,IF(T221="EUR",VLOOKUP(P221,'SH EURO'!$A$6:$B$6338,2,FALSE),"INGRESAR TASA")))),"")</f>
        <v>N/A</v>
      </c>
      <c r="V221" s="596" t="str">
        <f t="shared" si="28"/>
        <v>N/A</v>
      </c>
      <c r="W221" s="22">
        <f>IFERROR(IF(T221="","",IF(T221="COP",1,IF(U221&lt;&gt;"N/A",VLOOKUP(P221,'SH TRM'!$A$9:$B$8912,2,FALSE),"REVISAR"))),"")</f>
        <v>1</v>
      </c>
      <c r="X221" s="600">
        <f t="shared" si="29"/>
        <v>853813880</v>
      </c>
      <c r="Y221" s="11">
        <f t="shared" si="30"/>
        <v>1657.8910291262137</v>
      </c>
      <c r="Z221" s="11">
        <f t="shared" si="26"/>
        <v>828.94551456310683</v>
      </c>
      <c r="AA221" s="879"/>
      <c r="AB221" s="879"/>
      <c r="AC221" s="446" t="str">
        <f t="shared" si="27"/>
        <v>CUMPLE</v>
      </c>
      <c r="AD221" s="452">
        <v>4</v>
      </c>
      <c r="AE221" s="873" t="s">
        <v>8</v>
      </c>
      <c r="AF221" s="873"/>
      <c r="AG221" s="873"/>
      <c r="AH221" s="873" t="s">
        <v>8</v>
      </c>
      <c r="AI221" s="873"/>
      <c r="AJ221" s="873"/>
      <c r="AK221" s="873" t="s">
        <v>8</v>
      </c>
      <c r="AL221" s="873"/>
      <c r="AM221" s="873"/>
      <c r="AN221" s="653" t="str">
        <f t="shared" si="31"/>
        <v>SI</v>
      </c>
      <c r="AO221" s="866"/>
      <c r="AP221" s="304"/>
      <c r="AQ221" s="307"/>
      <c r="AW221" s="287"/>
    </row>
    <row r="222" spans="1:49" s="279" customFormat="1" ht="30" customHeight="1" x14ac:dyDescent="0.25">
      <c r="A222" s="876"/>
      <c r="B222" s="12" t="s">
        <v>296</v>
      </c>
      <c r="C222" s="156">
        <v>218</v>
      </c>
      <c r="D222" s="13" t="str">
        <f>IFERROR(INDEX(DESEMPATE!$D$3:$D$124,MATCH('EXP GEN.'!B222,DESEMPATE!$C$3:$C$124,0)),"")</f>
        <v>RODRIGO ORLANDO DIAZ MARTINEZ</v>
      </c>
      <c r="E222" s="306" t="str">
        <f>IFERROR(IF(D222="","",IF(VLOOKUP(D222,DESEMPATE!D$3:$E$124,2,FALSE)=1,"N/A",IF(VLOOKUP(D222,DESEMPATE!D$3:$E$124,2,FALSE)&gt;=0.51,"SI","NO"))),"")</f>
        <v>NO</v>
      </c>
      <c r="F222" s="381" t="s">
        <v>8</v>
      </c>
      <c r="G222" s="23" t="s">
        <v>650</v>
      </c>
      <c r="H222" s="291" t="s">
        <v>432</v>
      </c>
      <c r="I222" s="23" t="s">
        <v>651</v>
      </c>
      <c r="J222" s="14" t="s">
        <v>652</v>
      </c>
      <c r="K222" s="23" t="s">
        <v>8</v>
      </c>
      <c r="L222" s="406" t="s">
        <v>8</v>
      </c>
      <c r="M222" s="406" t="s">
        <v>8</v>
      </c>
      <c r="N222" s="716">
        <v>0.4</v>
      </c>
      <c r="O222" s="18">
        <v>39885</v>
      </c>
      <c r="P222" s="18">
        <v>40581</v>
      </c>
      <c r="Q222" s="19">
        <f t="shared" si="33"/>
        <v>2011</v>
      </c>
      <c r="R222" s="20">
        <f>IFERROR(INDEX(PARAMETROS!$B$53:$B$79,MATCH(Q222,PARAMETROS!$A$53:$A$79,0)),"")</f>
        <v>535600</v>
      </c>
      <c r="S222" s="339">
        <v>1378797228</v>
      </c>
      <c r="T222" s="21" t="s">
        <v>23</v>
      </c>
      <c r="U222" s="11" t="str">
        <f>IFERROR(IF(T222="","",IF(T222="COP","N/A",IF(OR(T222="USD",T222="US"),1,IF(T222="EUR",VLOOKUP(P222,'SH EURO'!$A$6:$B$6338,2,FALSE),"INGRESAR TASA")))),"")</f>
        <v>N/A</v>
      </c>
      <c r="V222" s="596" t="str">
        <f t="shared" si="28"/>
        <v>N/A</v>
      </c>
      <c r="W222" s="22">
        <f>IFERROR(IF(T222="","",IF(T222="COP",1,IF(U222&lt;&gt;"N/A",VLOOKUP(P222,'SH TRM'!$A$9:$B$8912,2,FALSE),"REVISAR"))),"")</f>
        <v>1</v>
      </c>
      <c r="X222" s="600">
        <f t="shared" si="29"/>
        <v>1378797228</v>
      </c>
      <c r="Y222" s="11">
        <f t="shared" si="30"/>
        <v>2574.3040104555639</v>
      </c>
      <c r="Z222" s="11">
        <f t="shared" si="26"/>
        <v>1029.7216041822255</v>
      </c>
      <c r="AA222" s="879"/>
      <c r="AB222" s="879"/>
      <c r="AC222" s="446" t="str">
        <f t="shared" si="27"/>
        <v>CUMPLE</v>
      </c>
      <c r="AD222" s="452">
        <v>5</v>
      </c>
      <c r="AE222" s="873" t="s">
        <v>8</v>
      </c>
      <c r="AF222" s="873"/>
      <c r="AG222" s="873"/>
      <c r="AH222" s="873" t="s">
        <v>8</v>
      </c>
      <c r="AI222" s="873"/>
      <c r="AJ222" s="873"/>
      <c r="AK222" s="873" t="s">
        <v>8</v>
      </c>
      <c r="AL222" s="873"/>
      <c r="AM222" s="873"/>
      <c r="AN222" s="653" t="str">
        <f t="shared" si="31"/>
        <v>SI</v>
      </c>
      <c r="AO222" s="866"/>
      <c r="AP222" s="304"/>
      <c r="AQ222" s="307"/>
      <c r="AW222" s="287"/>
    </row>
    <row r="223" spans="1:49" s="279" customFormat="1" ht="30" customHeight="1" x14ac:dyDescent="0.25">
      <c r="A223" s="876"/>
      <c r="B223" s="12"/>
      <c r="C223" s="156"/>
      <c r="D223" s="13" t="str">
        <f>IFERROR(INDEX(DESEMPATE!$D$3:$D$124,MATCH('EXP GEN.'!B223,DESEMPATE!$C$3:$C$124,0)),"")</f>
        <v/>
      </c>
      <c r="E223" s="306" t="str">
        <f>IFERROR(IF(D223="","",IF(VLOOKUP(D223,DESEMPATE!D$3:$E$124,2,FALSE)=1,"N/A",IF(VLOOKUP(D223,DESEMPATE!D$3:$E$124,2,FALSE)&gt;=0.51,"SI","NO"))),"")</f>
        <v/>
      </c>
      <c r="F223" s="381"/>
      <c r="G223" s="23"/>
      <c r="H223" s="291"/>
      <c r="I223" s="23"/>
      <c r="J223" s="14"/>
      <c r="K223" s="23"/>
      <c r="L223" s="406"/>
      <c r="M223" s="406" t="str">
        <f t="shared" si="32"/>
        <v/>
      </c>
      <c r="N223" s="716"/>
      <c r="O223" s="18"/>
      <c r="P223" s="18"/>
      <c r="Q223" s="19" t="str">
        <f t="shared" si="33"/>
        <v/>
      </c>
      <c r="R223" s="20" t="str">
        <f>IFERROR(INDEX(PARAMETROS!$B$53:$B$79,MATCH(Q223,PARAMETROS!$A$53:$A$79,0)),"")</f>
        <v/>
      </c>
      <c r="S223" s="339"/>
      <c r="T223" s="21"/>
      <c r="U223" s="11" t="str">
        <f>IFERROR(IF(T223="","",IF(T223="COP","N/A",IF(OR(T223="USD",T223="US"),1,IF(T223="EUR",VLOOKUP(P223,'SH EURO'!$A$6:$B$6338,2,FALSE),"INGRESAR TASA")))),"")</f>
        <v/>
      </c>
      <c r="V223" s="596" t="str">
        <f t="shared" si="28"/>
        <v/>
      </c>
      <c r="W223" s="22" t="str">
        <f>IFERROR(IF(T223="","",IF(T223="COP",1,IF(U223&lt;&gt;"N/A",VLOOKUP(P223,'SH TRM'!$A$9:$B$8912,2,FALSE),"REVISAR"))),"")</f>
        <v/>
      </c>
      <c r="X223" s="600" t="str">
        <f t="shared" si="29"/>
        <v/>
      </c>
      <c r="Y223" s="11" t="str">
        <f t="shared" si="30"/>
        <v/>
      </c>
      <c r="Z223" s="11" t="str">
        <f t="shared" si="26"/>
        <v/>
      </c>
      <c r="AA223" s="879"/>
      <c r="AB223" s="879"/>
      <c r="AC223" s="446" t="str">
        <f t="shared" si="27"/>
        <v/>
      </c>
      <c r="AD223" s="450"/>
      <c r="AE223" s="873"/>
      <c r="AF223" s="873"/>
      <c r="AG223" s="873"/>
      <c r="AH223" s="873"/>
      <c r="AI223" s="873"/>
      <c r="AJ223" s="873"/>
      <c r="AK223" s="873"/>
      <c r="AL223" s="873"/>
      <c r="AM223" s="873"/>
      <c r="AN223" s="406" t="str">
        <f t="shared" si="31"/>
        <v/>
      </c>
      <c r="AO223" s="866"/>
      <c r="AP223" s="304"/>
      <c r="AQ223" s="307"/>
      <c r="AW223" s="287"/>
    </row>
    <row r="224" spans="1:49" s="279" customFormat="1" ht="30" customHeight="1" thickBot="1" x14ac:dyDescent="0.3">
      <c r="A224" s="877"/>
      <c r="B224" s="48"/>
      <c r="C224" s="157"/>
      <c r="D224" s="64" t="str">
        <f>IFERROR(INDEX(DESEMPATE!$D$3:$D$124,MATCH('EXP GEN.'!B224,DESEMPATE!$C$3:$C$124,0)),"")</f>
        <v/>
      </c>
      <c r="E224" s="398" t="str">
        <f>IFERROR(IF(D224="","",IF(VLOOKUP(D224,DESEMPATE!D$3:$E$124,2,FALSE)=1,"N/A",IF(VLOOKUP(D224,DESEMPATE!D$3:$E$124,2,FALSE)&gt;=0.51,"SI","NO"))),"")</f>
        <v/>
      </c>
      <c r="F224" s="382"/>
      <c r="G224" s="159"/>
      <c r="H224" s="298"/>
      <c r="I224" s="159"/>
      <c r="J224" s="49"/>
      <c r="K224" s="159"/>
      <c r="L224" s="407"/>
      <c r="M224" s="407" t="str">
        <f t="shared" si="32"/>
        <v/>
      </c>
      <c r="N224" s="733"/>
      <c r="O224" s="494"/>
      <c r="P224" s="494"/>
      <c r="Q224" s="53" t="str">
        <f t="shared" si="33"/>
        <v/>
      </c>
      <c r="R224" s="54" t="str">
        <f>IFERROR(INDEX(PARAMETROS!$B$53:$B$79,MATCH(Q224,PARAMETROS!$A$53:$A$79,0)),"")</f>
        <v/>
      </c>
      <c r="S224" s="495"/>
      <c r="T224" s="55"/>
      <c r="U224" s="57" t="str">
        <f>IFERROR(IF(T224="","",IF(T224="COP","N/A",IF(OR(T224="USD",T224="US"),1,IF(T224="EUR",VLOOKUP(P224,'SH EURO'!$A$6:$B$6338,2,FALSE),"INGRESAR TASA")))),"")</f>
        <v/>
      </c>
      <c r="V224" s="597" t="str">
        <f t="shared" si="28"/>
        <v/>
      </c>
      <c r="W224" s="56" t="str">
        <f>IFERROR(IF(T224="","",IF(T224="COP",1,IF(U224&lt;&gt;"N/A",VLOOKUP(P224,'SH TRM'!$A$9:$B$8912,2,FALSE),"REVISAR"))),"")</f>
        <v/>
      </c>
      <c r="X224" s="601" t="str">
        <f t="shared" si="29"/>
        <v/>
      </c>
      <c r="Y224" s="57" t="str">
        <f t="shared" si="30"/>
        <v/>
      </c>
      <c r="Z224" s="57" t="str">
        <f t="shared" si="26"/>
        <v/>
      </c>
      <c r="AA224" s="880"/>
      <c r="AB224" s="880"/>
      <c r="AC224" s="455" t="str">
        <f t="shared" si="27"/>
        <v/>
      </c>
      <c r="AD224" s="449"/>
      <c r="AE224" s="874"/>
      <c r="AF224" s="874"/>
      <c r="AG224" s="874"/>
      <c r="AH224" s="874"/>
      <c r="AI224" s="874"/>
      <c r="AJ224" s="874"/>
      <c r="AK224" s="874"/>
      <c r="AL224" s="874"/>
      <c r="AM224" s="874"/>
      <c r="AN224" s="407" t="str">
        <f t="shared" si="31"/>
        <v/>
      </c>
      <c r="AO224" s="867"/>
      <c r="AP224" s="303"/>
      <c r="AQ224" s="307"/>
      <c r="AW224" s="287"/>
    </row>
    <row r="225" spans="1:49" s="279" customFormat="1" ht="30" customHeight="1" x14ac:dyDescent="0.25">
      <c r="A225" s="875" t="s">
        <v>200</v>
      </c>
      <c r="B225" s="35" t="s">
        <v>318</v>
      </c>
      <c r="C225" s="155">
        <v>56</v>
      </c>
      <c r="D225" s="36" t="str">
        <f>IFERROR(INDEX(DESEMPATE!$D$3:$D$124,MATCH('EXP GEN.'!B225,DESEMPATE!$C$3:$C$124,0)),"")</f>
        <v>CELQO SAS</v>
      </c>
      <c r="E225" s="400" t="str">
        <f>IFERROR(IF(D225="","",IF(VLOOKUP(D225,DESEMPATE!D$3:$E$124,2,FALSE)=1,"N/A",IF(VLOOKUP(D225,DESEMPATE!D$3:$E$124,2,FALSE)&gt;=0.51,"SI","NO"))),"")</f>
        <v>N/A</v>
      </c>
      <c r="F225" s="380" t="s">
        <v>8</v>
      </c>
      <c r="G225" s="47" t="s">
        <v>654</v>
      </c>
      <c r="H225" s="290" t="s">
        <v>432</v>
      </c>
      <c r="I225" s="47" t="s">
        <v>655</v>
      </c>
      <c r="J225" s="37" t="s">
        <v>656</v>
      </c>
      <c r="K225" s="47" t="s">
        <v>8</v>
      </c>
      <c r="L225" s="405" t="s">
        <v>8</v>
      </c>
      <c r="M225" s="405" t="s">
        <v>8</v>
      </c>
      <c r="N225" s="734">
        <v>0.75</v>
      </c>
      <c r="O225" s="491">
        <v>38684</v>
      </c>
      <c r="P225" s="491">
        <v>39690</v>
      </c>
      <c r="Q225" s="61">
        <f t="shared" si="33"/>
        <v>2008</v>
      </c>
      <c r="R225" s="32">
        <f>IFERROR(INDEX(PARAMETROS!$B$53:$B$79,MATCH(Q225,PARAMETROS!$A$53:$A$79,0)),"")</f>
        <v>461500</v>
      </c>
      <c r="S225" s="492">
        <v>1688370055</v>
      </c>
      <c r="T225" s="33" t="s">
        <v>23</v>
      </c>
      <c r="U225" s="493" t="str">
        <f>IFERROR(IF(T225="","",IF(T225="COP","N/A",IF(OR(T225="USD",T225="US"),1,IF(T225="EUR",VLOOKUP(P225,'SH EURO'!$A$6:$B$6338,2,FALSE),"INGRESAR TASA")))),"")</f>
        <v>N/A</v>
      </c>
      <c r="V225" s="598" t="str">
        <f t="shared" si="28"/>
        <v>N/A</v>
      </c>
      <c r="W225" s="34">
        <f>IFERROR(IF(T225="","",IF(T225="COP",1,IF(U225&lt;&gt;"N/A",VLOOKUP(P225,'SH TRM'!$A$9:$B$8912,2,FALSE),"REVISAR"))),"")</f>
        <v>1</v>
      </c>
      <c r="X225" s="602">
        <f t="shared" si="29"/>
        <v>1688370055</v>
      </c>
      <c r="Y225" s="493">
        <f t="shared" si="30"/>
        <v>3658.439989165764</v>
      </c>
      <c r="Z225" s="493">
        <f t="shared" si="26"/>
        <v>2743.8299918743232</v>
      </c>
      <c r="AA225" s="878" t="str">
        <f>IFERROR(IF(COUNTIF(Z225:Z230,"")=6,"",IF(SUM(Z225:Z230)&gt;=CM008M1,"CUMPLE","NO CUMPLE")),"")</f>
        <v>CUMPLE</v>
      </c>
      <c r="AB225" s="878" t="str">
        <f>IFERROR(IF(COUNTIF(Z225:Z230,"")=6,"",IF(COUNTIF(E225:E230,"N/A")&gt;0,IF(SUMIF(E225:E230,"N/A",Z225:Z230)&gt;=CM008LM1,"CUMPLE","NO CUMPLE"),IF(SUMIF(E225:E230,"SI",Z225:Z230)&gt;=CM008LM1,"CUMPLE","NO CUMPLE"))),"")</f>
        <v>CUMPLE</v>
      </c>
      <c r="AC225" s="490" t="str">
        <f t="shared" si="27"/>
        <v>CUMPLE</v>
      </c>
      <c r="AD225" s="452">
        <v>5</v>
      </c>
      <c r="AE225" s="881" t="s">
        <v>8</v>
      </c>
      <c r="AF225" s="881"/>
      <c r="AG225" s="881"/>
      <c r="AH225" s="881" t="s">
        <v>8</v>
      </c>
      <c r="AI225" s="881"/>
      <c r="AJ225" s="881"/>
      <c r="AK225" s="881" t="s">
        <v>8</v>
      </c>
      <c r="AL225" s="881"/>
      <c r="AM225" s="881"/>
      <c r="AN225" s="655" t="str">
        <f t="shared" si="31"/>
        <v>SI</v>
      </c>
      <c r="AO225" s="868" t="s">
        <v>333</v>
      </c>
      <c r="AP225" s="758"/>
      <c r="AQ225" s="307"/>
      <c r="AW225" s="287"/>
    </row>
    <row r="226" spans="1:49" s="279" customFormat="1" ht="30" customHeight="1" x14ac:dyDescent="0.25">
      <c r="A226" s="876"/>
      <c r="B226" s="12" t="s">
        <v>318</v>
      </c>
      <c r="C226" s="156">
        <v>82</v>
      </c>
      <c r="D226" s="13" t="str">
        <f>IFERROR(INDEX(DESEMPATE!$D$3:$D$124,MATCH('EXP GEN.'!B226,DESEMPATE!$C$3:$C$124,0)),"")</f>
        <v>CELQO SAS</v>
      </c>
      <c r="E226" s="306" t="str">
        <f>IFERROR(IF(D226="","",IF(VLOOKUP(D226,DESEMPATE!D$3:$E$124,2,FALSE)=1,"N/A",IF(VLOOKUP(D226,DESEMPATE!D$3:$E$124,2,FALSE)&gt;=0.51,"SI","NO"))),"")</f>
        <v>N/A</v>
      </c>
      <c r="F226" s="381" t="s">
        <v>8</v>
      </c>
      <c r="G226" s="23" t="s">
        <v>654</v>
      </c>
      <c r="H226" s="291" t="s">
        <v>432</v>
      </c>
      <c r="I226" s="23" t="s">
        <v>657</v>
      </c>
      <c r="J226" s="14" t="s">
        <v>658</v>
      </c>
      <c r="K226" s="23" t="s">
        <v>8</v>
      </c>
      <c r="L226" s="406" t="s">
        <v>8</v>
      </c>
      <c r="M226" s="406" t="s">
        <v>8</v>
      </c>
      <c r="N226" s="716">
        <v>0.75</v>
      </c>
      <c r="O226" s="18">
        <v>38650</v>
      </c>
      <c r="P226" s="18">
        <v>39808</v>
      </c>
      <c r="Q226" s="19">
        <f t="shared" si="33"/>
        <v>2008</v>
      </c>
      <c r="R226" s="20">
        <f>IFERROR(INDEX(PARAMETROS!$B$53:$B$79,MATCH(Q226,PARAMETROS!$A$53:$A$79,0)),"")</f>
        <v>461500</v>
      </c>
      <c r="S226" s="339">
        <v>1649106224</v>
      </c>
      <c r="T226" s="21" t="s">
        <v>23</v>
      </c>
      <c r="U226" s="11" t="str">
        <f>IFERROR(IF(T226="","",IF(T226="COP","N/A",IF(OR(T226="USD",T226="US"),1,IF(T226="EUR",VLOOKUP(P226,'SH EURO'!$A$6:$B$6338,2,FALSE),"INGRESAR TASA")))),"")</f>
        <v>N/A</v>
      </c>
      <c r="V226" s="596" t="str">
        <f t="shared" si="28"/>
        <v>N/A</v>
      </c>
      <c r="W226" s="22">
        <f>IFERROR(IF(T226="","",IF(T226="COP",1,IF(U226&lt;&gt;"N/A",VLOOKUP(P226,'SH TRM'!$A$9:$B$8912,2,FALSE),"REVISAR"))),"")</f>
        <v>1</v>
      </c>
      <c r="X226" s="600">
        <f t="shared" si="29"/>
        <v>1649106224</v>
      </c>
      <c r="Y226" s="11">
        <f t="shared" si="30"/>
        <v>3573.3612654387866</v>
      </c>
      <c r="Z226" s="11">
        <f t="shared" si="26"/>
        <v>2680.0209490790899</v>
      </c>
      <c r="AA226" s="879"/>
      <c r="AB226" s="879"/>
      <c r="AC226" s="446" t="str">
        <f t="shared" si="27"/>
        <v>CUMPLE</v>
      </c>
      <c r="AD226" s="452">
        <v>6</v>
      </c>
      <c r="AE226" s="873" t="s">
        <v>8</v>
      </c>
      <c r="AF226" s="873"/>
      <c r="AG226" s="873"/>
      <c r="AH226" s="873" t="s">
        <v>8</v>
      </c>
      <c r="AI226" s="873"/>
      <c r="AJ226" s="873"/>
      <c r="AK226" s="873" t="s">
        <v>8</v>
      </c>
      <c r="AL226" s="873"/>
      <c r="AM226" s="873"/>
      <c r="AN226" s="653" t="str">
        <f t="shared" si="31"/>
        <v>SI</v>
      </c>
      <c r="AO226" s="869"/>
      <c r="AP226" s="759"/>
      <c r="AQ226" s="307"/>
      <c r="AW226" s="287"/>
    </row>
    <row r="227" spans="1:49" s="279" customFormat="1" ht="30" customHeight="1" x14ac:dyDescent="0.25">
      <c r="A227" s="876"/>
      <c r="B227" s="12" t="s">
        <v>318</v>
      </c>
      <c r="C227" s="156">
        <v>110</v>
      </c>
      <c r="D227" s="13" t="str">
        <f>IFERROR(INDEX(DESEMPATE!$D$3:$D$124,MATCH('EXP GEN.'!B227,DESEMPATE!$C$3:$C$124,0)),"")</f>
        <v>CELQO SAS</v>
      </c>
      <c r="E227" s="306" t="str">
        <f>IFERROR(IF(D227="","",IF(VLOOKUP(D227,DESEMPATE!D$3:$E$124,2,FALSE)=1,"N/A",IF(VLOOKUP(D227,DESEMPATE!D$3:$E$124,2,FALSE)&gt;=0.51,"SI","NO"))),"")</f>
        <v>N/A</v>
      </c>
      <c r="F227" s="381" t="s">
        <v>8</v>
      </c>
      <c r="G227" s="23" t="s">
        <v>625</v>
      </c>
      <c r="H227" s="291" t="s">
        <v>432</v>
      </c>
      <c r="I227" s="23" t="s">
        <v>659</v>
      </c>
      <c r="J227" s="14" t="s">
        <v>660</v>
      </c>
      <c r="K227" s="23" t="s">
        <v>8</v>
      </c>
      <c r="L227" s="406" t="s">
        <v>8</v>
      </c>
      <c r="M227" s="406" t="s">
        <v>8</v>
      </c>
      <c r="N227" s="716">
        <v>0.95</v>
      </c>
      <c r="O227" s="18">
        <v>39909</v>
      </c>
      <c r="P227" s="18">
        <v>40364</v>
      </c>
      <c r="Q227" s="19">
        <f t="shared" si="33"/>
        <v>2010</v>
      </c>
      <c r="R227" s="20">
        <f>IFERROR(INDEX(PARAMETROS!$B$53:$B$79,MATCH(Q227,PARAMETROS!$A$53:$A$79,0)),"")</f>
        <v>515000</v>
      </c>
      <c r="S227" s="339">
        <v>422858781</v>
      </c>
      <c r="T227" s="21" t="s">
        <v>23</v>
      </c>
      <c r="U227" s="11" t="str">
        <f>IFERROR(IF(T227="","",IF(T227="COP","N/A",IF(OR(T227="USD",T227="US"),1,IF(T227="EUR",VLOOKUP(P227,'SH EURO'!$A$6:$B$6338,2,FALSE),"INGRESAR TASA")))),"")</f>
        <v>N/A</v>
      </c>
      <c r="V227" s="596" t="str">
        <f t="shared" si="28"/>
        <v>N/A</v>
      </c>
      <c r="W227" s="22">
        <f>IFERROR(IF(T227="","",IF(T227="COP",1,IF(U227&lt;&gt;"N/A",VLOOKUP(P227,'SH TRM'!$A$9:$B$8912,2,FALSE),"REVISAR"))),"")</f>
        <v>1</v>
      </c>
      <c r="X227" s="600">
        <f t="shared" si="29"/>
        <v>422858781</v>
      </c>
      <c r="Y227" s="11">
        <f t="shared" si="30"/>
        <v>821.0850116504854</v>
      </c>
      <c r="Z227" s="11">
        <f t="shared" si="26"/>
        <v>780.03076106796107</v>
      </c>
      <c r="AA227" s="879"/>
      <c r="AB227" s="879"/>
      <c r="AC227" s="446" t="str">
        <f t="shared" si="27"/>
        <v>CUMPLE</v>
      </c>
      <c r="AD227" s="452">
        <v>3</v>
      </c>
      <c r="AE227" s="873" t="s">
        <v>8</v>
      </c>
      <c r="AF227" s="873"/>
      <c r="AG227" s="873"/>
      <c r="AH227" s="873" t="s">
        <v>8</v>
      </c>
      <c r="AI227" s="873"/>
      <c r="AJ227" s="873"/>
      <c r="AK227" s="873" t="s">
        <v>8</v>
      </c>
      <c r="AL227" s="873"/>
      <c r="AM227" s="873"/>
      <c r="AN227" s="653" t="str">
        <f t="shared" si="31"/>
        <v>SI</v>
      </c>
      <c r="AO227" s="869"/>
      <c r="AP227" s="304"/>
      <c r="AQ227" s="307"/>
      <c r="AW227" s="287"/>
    </row>
    <row r="228" spans="1:49" s="279" customFormat="1" ht="30" customHeight="1" x14ac:dyDescent="0.25">
      <c r="A228" s="876"/>
      <c r="B228" s="12" t="s">
        <v>318</v>
      </c>
      <c r="C228" s="156">
        <v>133</v>
      </c>
      <c r="D228" s="13" t="str">
        <f>IFERROR(INDEX(DESEMPATE!$D$3:$D$124,MATCH('EXP GEN.'!B228,DESEMPATE!$C$3:$C$124,0)),"")</f>
        <v>CELQO SAS</v>
      </c>
      <c r="E228" s="306" t="str">
        <f>IFERROR(IF(D228="","",IF(VLOOKUP(D228,DESEMPATE!D$3:$E$124,2,FALSE)=1,"N/A",IF(VLOOKUP(D228,DESEMPATE!D$3:$E$124,2,FALSE)&gt;=0.51,"SI","NO"))),"")</f>
        <v>N/A</v>
      </c>
      <c r="F228" s="381" t="s">
        <v>8</v>
      </c>
      <c r="G228" s="23" t="s">
        <v>661</v>
      </c>
      <c r="H228" s="291" t="s">
        <v>432</v>
      </c>
      <c r="I228" s="23" t="s">
        <v>662</v>
      </c>
      <c r="J228" s="14" t="s">
        <v>663</v>
      </c>
      <c r="K228" s="23" t="s">
        <v>8</v>
      </c>
      <c r="L228" s="406" t="s">
        <v>8</v>
      </c>
      <c r="M228" s="406" t="s">
        <v>8</v>
      </c>
      <c r="N228" s="716">
        <v>0.51</v>
      </c>
      <c r="O228" s="18" t="s">
        <v>664</v>
      </c>
      <c r="P228" s="18">
        <v>42363</v>
      </c>
      <c r="Q228" s="19">
        <f t="shared" si="33"/>
        <v>2015</v>
      </c>
      <c r="R228" s="20">
        <f>IFERROR(INDEX(PARAMETROS!$B$53:$B$79,MATCH(Q228,PARAMETROS!$A$53:$A$79,0)),"")</f>
        <v>644350</v>
      </c>
      <c r="S228" s="339">
        <v>497203843</v>
      </c>
      <c r="T228" s="21" t="s">
        <v>23</v>
      </c>
      <c r="U228" s="11" t="str">
        <f>IFERROR(IF(T228="","",IF(T228="COP","N/A",IF(OR(T228="USD",T228="US"),1,IF(T228="EUR",VLOOKUP(P228,'SH EURO'!$A$6:$B$6338,2,FALSE),"INGRESAR TASA")))),"")</f>
        <v>N/A</v>
      </c>
      <c r="V228" s="596" t="str">
        <f t="shared" si="28"/>
        <v>N/A</v>
      </c>
      <c r="W228" s="22">
        <f>IFERROR(IF(T228="","",IF(T228="COP",1,IF(U228&lt;&gt;"N/A",VLOOKUP(P228,'SH TRM'!$A$9:$B$8912,2,FALSE),"REVISAR"))),"")</f>
        <v>1</v>
      </c>
      <c r="X228" s="600">
        <f t="shared" si="29"/>
        <v>497203843</v>
      </c>
      <c r="Y228" s="11">
        <f t="shared" si="30"/>
        <v>771.63628928377432</v>
      </c>
      <c r="Z228" s="11">
        <f t="shared" si="26"/>
        <v>393.53450753472492</v>
      </c>
      <c r="AA228" s="879"/>
      <c r="AB228" s="879"/>
      <c r="AC228" s="446" t="str">
        <f t="shared" si="27"/>
        <v>CUMPLE</v>
      </c>
      <c r="AD228" s="452">
        <v>19</v>
      </c>
      <c r="AE228" s="873" t="s">
        <v>8</v>
      </c>
      <c r="AF228" s="873"/>
      <c r="AG228" s="873"/>
      <c r="AH228" s="873" t="s">
        <v>8</v>
      </c>
      <c r="AI228" s="873"/>
      <c r="AJ228" s="873"/>
      <c r="AK228" s="873" t="s">
        <v>8</v>
      </c>
      <c r="AL228" s="873"/>
      <c r="AM228" s="873"/>
      <c r="AN228" s="653" t="str">
        <f t="shared" si="31"/>
        <v>SI</v>
      </c>
      <c r="AO228" s="869"/>
      <c r="AP228" s="302"/>
      <c r="AQ228" s="307"/>
      <c r="AW228" s="287"/>
    </row>
    <row r="229" spans="1:49" s="279" customFormat="1" ht="30" customHeight="1" x14ac:dyDescent="0.25">
      <c r="A229" s="876"/>
      <c r="B229" s="12"/>
      <c r="C229" s="156"/>
      <c r="D229" s="13" t="str">
        <f>IFERROR(INDEX(DESEMPATE!$D$3:$D$124,MATCH('EXP GEN.'!B229,DESEMPATE!$C$3:$C$124,0)),"")</f>
        <v/>
      </c>
      <c r="E229" s="306" t="str">
        <f>IFERROR(IF(D229="","",IF(VLOOKUP(D229,DESEMPATE!D$3:$E$124,2,FALSE)=1,"N/A",IF(VLOOKUP(D229,DESEMPATE!D$3:$E$124,2,FALSE)&gt;=0.51,"SI","NO"))),"")</f>
        <v/>
      </c>
      <c r="F229" s="381"/>
      <c r="G229" s="23"/>
      <c r="H229" s="291"/>
      <c r="I229" s="23"/>
      <c r="J229" s="14"/>
      <c r="K229" s="23"/>
      <c r="L229" s="406"/>
      <c r="M229" s="406" t="str">
        <f t="shared" si="32"/>
        <v/>
      </c>
      <c r="N229" s="716"/>
      <c r="O229" s="18"/>
      <c r="P229" s="18"/>
      <c r="Q229" s="19" t="str">
        <f t="shared" si="33"/>
        <v/>
      </c>
      <c r="R229" s="20" t="str">
        <f>IFERROR(INDEX(PARAMETROS!$B$53:$B$79,MATCH(Q229,PARAMETROS!$A$53:$A$79,0)),"")</f>
        <v/>
      </c>
      <c r="S229" s="339"/>
      <c r="T229" s="21"/>
      <c r="U229" s="11" t="str">
        <f>IFERROR(IF(T229="","",IF(T229="COP","N/A",IF(OR(T229="USD",T229="US"),1,IF(T229="EUR",VLOOKUP(P229,'SH EURO'!$A$6:$B$6338,2,FALSE),"INGRESAR TASA")))),"")</f>
        <v/>
      </c>
      <c r="V229" s="596" t="str">
        <f t="shared" si="28"/>
        <v/>
      </c>
      <c r="W229" s="22" t="str">
        <f>IFERROR(IF(T229="","",IF(T229="COP",1,IF(U229&lt;&gt;"N/A",VLOOKUP(P229,'SH TRM'!$A$9:$B$8912,2,FALSE),"REVISAR"))),"")</f>
        <v/>
      </c>
      <c r="X229" s="600" t="str">
        <f t="shared" si="29"/>
        <v/>
      </c>
      <c r="Y229" s="11" t="str">
        <f t="shared" si="30"/>
        <v/>
      </c>
      <c r="Z229" s="11" t="str">
        <f t="shared" si="26"/>
        <v/>
      </c>
      <c r="AA229" s="879"/>
      <c r="AB229" s="879"/>
      <c r="AC229" s="446" t="str">
        <f t="shared" si="27"/>
        <v/>
      </c>
      <c r="AD229" s="450"/>
      <c r="AE229" s="873"/>
      <c r="AF229" s="873"/>
      <c r="AG229" s="873"/>
      <c r="AH229" s="873"/>
      <c r="AI229" s="873"/>
      <c r="AJ229" s="873"/>
      <c r="AK229" s="873"/>
      <c r="AL229" s="873"/>
      <c r="AM229" s="873"/>
      <c r="AN229" s="406" t="str">
        <f t="shared" si="31"/>
        <v/>
      </c>
      <c r="AO229" s="869"/>
      <c r="AP229" s="304"/>
      <c r="AQ229" s="307"/>
      <c r="AW229" s="287"/>
    </row>
    <row r="230" spans="1:49" s="279" customFormat="1" ht="30" customHeight="1" thickBot="1" x14ac:dyDescent="0.3">
      <c r="A230" s="877"/>
      <c r="B230" s="48"/>
      <c r="C230" s="157"/>
      <c r="D230" s="64" t="str">
        <f>IFERROR(INDEX(DESEMPATE!$D$3:$D$124,MATCH('EXP GEN.'!B230,DESEMPATE!$C$3:$C$124,0)),"")</f>
        <v/>
      </c>
      <c r="E230" s="398" t="str">
        <f>IFERROR(IF(D230="","",IF(VLOOKUP(D230,DESEMPATE!D$3:$E$124,2,FALSE)=1,"N/A",IF(VLOOKUP(D230,DESEMPATE!D$3:$E$124,2,FALSE)&gt;=0.51,"SI","NO"))),"")</f>
        <v/>
      </c>
      <c r="F230" s="382"/>
      <c r="G230" s="159"/>
      <c r="H230" s="298"/>
      <c r="I230" s="159"/>
      <c r="J230" s="49"/>
      <c r="K230" s="159"/>
      <c r="L230" s="407"/>
      <c r="M230" s="407" t="str">
        <f t="shared" si="32"/>
        <v/>
      </c>
      <c r="N230" s="733"/>
      <c r="O230" s="494"/>
      <c r="P230" s="494"/>
      <c r="Q230" s="53" t="str">
        <f t="shared" si="33"/>
        <v/>
      </c>
      <c r="R230" s="54" t="str">
        <f>IFERROR(INDEX(PARAMETROS!$B$53:$B$79,MATCH(Q230,PARAMETROS!$A$53:$A$79,0)),"")</f>
        <v/>
      </c>
      <c r="S230" s="495"/>
      <c r="T230" s="55"/>
      <c r="U230" s="57" t="str">
        <f>IFERROR(IF(T230="","",IF(T230="COP","N/A",IF(OR(T230="USD",T230="US"),1,IF(T230="EUR",VLOOKUP(P230,'SH EURO'!$A$6:$B$6338,2,FALSE),"INGRESAR TASA")))),"")</f>
        <v/>
      </c>
      <c r="V230" s="597" t="str">
        <f t="shared" si="28"/>
        <v/>
      </c>
      <c r="W230" s="56" t="str">
        <f>IFERROR(IF(T230="","",IF(T230="COP",1,IF(U230&lt;&gt;"N/A",VLOOKUP(P230,'SH TRM'!$A$9:$B$8912,2,FALSE),"REVISAR"))),"")</f>
        <v/>
      </c>
      <c r="X230" s="601" t="str">
        <f t="shared" si="29"/>
        <v/>
      </c>
      <c r="Y230" s="57" t="str">
        <f t="shared" si="30"/>
        <v/>
      </c>
      <c r="Z230" s="57" t="str">
        <f t="shared" si="26"/>
        <v/>
      </c>
      <c r="AA230" s="880"/>
      <c r="AB230" s="880"/>
      <c r="AC230" s="455" t="str">
        <f t="shared" si="27"/>
        <v/>
      </c>
      <c r="AD230" s="449"/>
      <c r="AE230" s="874"/>
      <c r="AF230" s="874"/>
      <c r="AG230" s="874"/>
      <c r="AH230" s="874"/>
      <c r="AI230" s="874"/>
      <c r="AJ230" s="874"/>
      <c r="AK230" s="874"/>
      <c r="AL230" s="874"/>
      <c r="AM230" s="874"/>
      <c r="AN230" s="407" t="str">
        <f t="shared" si="31"/>
        <v/>
      </c>
      <c r="AO230" s="870"/>
      <c r="AP230" s="303"/>
      <c r="AQ230" s="307"/>
      <c r="AW230" s="287"/>
    </row>
    <row r="231" spans="1:49" s="279" customFormat="1" ht="30" customHeight="1" x14ac:dyDescent="0.25">
      <c r="A231" s="875" t="s">
        <v>219</v>
      </c>
      <c r="B231" s="35" t="s">
        <v>319</v>
      </c>
      <c r="C231" s="155">
        <v>59</v>
      </c>
      <c r="D231" s="36" t="str">
        <f>IFERROR(INDEX(DESEMPATE!$D$3:$D$124,MATCH('EXP GEN.'!B231,DESEMPATE!$C$3:$C$124,0)),"")</f>
        <v>CONSULTORES TECNICOS Y ECONOMICOS S.A.</v>
      </c>
      <c r="E231" s="400" t="str">
        <f>IFERROR(IF(D231="","",IF(VLOOKUP(D231,DESEMPATE!D$3:$E$124,2,FALSE)=1,"N/A",IF(VLOOKUP(D231,DESEMPATE!D$3:$E$124,2,FALSE)&gt;=0.51,"SI","NO"))),"")</f>
        <v>N/A</v>
      </c>
      <c r="F231" s="380" t="s">
        <v>8</v>
      </c>
      <c r="G231" s="47" t="s">
        <v>610</v>
      </c>
      <c r="H231" s="290" t="s">
        <v>432</v>
      </c>
      <c r="I231" s="47" t="s">
        <v>665</v>
      </c>
      <c r="J231" s="37" t="s">
        <v>666</v>
      </c>
      <c r="K231" s="47" t="s">
        <v>8</v>
      </c>
      <c r="L231" s="405" t="s">
        <v>8</v>
      </c>
      <c r="M231" s="405" t="s">
        <v>8</v>
      </c>
      <c r="N231" s="734">
        <v>0.5</v>
      </c>
      <c r="O231" s="491">
        <v>40142</v>
      </c>
      <c r="P231" s="491">
        <v>40726</v>
      </c>
      <c r="Q231" s="61">
        <f t="shared" si="33"/>
        <v>2011</v>
      </c>
      <c r="R231" s="32">
        <f>IFERROR(INDEX(PARAMETROS!$B$53:$B$79,MATCH(Q231,PARAMETROS!$A$53:$A$79,0)),"")</f>
        <v>535600</v>
      </c>
      <c r="S231" s="492">
        <v>740997547</v>
      </c>
      <c r="T231" s="33" t="s">
        <v>23</v>
      </c>
      <c r="U231" s="493" t="str">
        <f>IFERROR(IF(T231="","",IF(T231="COP","N/A",IF(OR(T231="USD",T231="US"),1,IF(T231="EUR",VLOOKUP(P231,'SH EURO'!$A$6:$B$6338,2,FALSE),"INGRESAR TASA")))),"")</f>
        <v>N/A</v>
      </c>
      <c r="V231" s="598" t="str">
        <f t="shared" si="28"/>
        <v>N/A</v>
      </c>
      <c r="W231" s="34">
        <f>IFERROR(IF(T231="","",IF(T231="COP",1,IF(U231&lt;&gt;"N/A",VLOOKUP(P231,'SH TRM'!$A$9:$B$8912,2,FALSE),"REVISAR"))),"")</f>
        <v>1</v>
      </c>
      <c r="X231" s="602">
        <f t="shared" si="29"/>
        <v>740997547</v>
      </c>
      <c r="Y231" s="493">
        <f t="shared" si="30"/>
        <v>1383.4905657206871</v>
      </c>
      <c r="Z231" s="493">
        <f t="shared" si="26"/>
        <v>691.74528286034354</v>
      </c>
      <c r="AA231" s="878" t="str">
        <f>IFERROR(IF(COUNTIF(Z231:Z236,"")=6,"",IF(SUM(Z231:Z236)&gt;=CM008M1,"CUMPLE","NO CUMPLE")),"")</f>
        <v>CUMPLE</v>
      </c>
      <c r="AB231" s="878" t="str">
        <f>IFERROR(IF(COUNTIF(Z231:Z236,"")=6,"",IF(COUNTIF(E231:E236,"N/A")&gt;0,IF(SUMIF(E231:E236,"N/A",Z231:Z236)&gt;=CM008LM1,"CUMPLE","NO CUMPLE"),IF(SUMIF(E231:E236,"SI",Z231:Z236)&gt;=CM008LM1,"CUMPLE","NO CUMPLE"))),"")</f>
        <v>CUMPLE</v>
      </c>
      <c r="AC231" s="490" t="str">
        <f t="shared" si="27"/>
        <v>CUMPLE</v>
      </c>
      <c r="AD231" s="451">
        <v>41</v>
      </c>
      <c r="AE231" s="881" t="s">
        <v>9</v>
      </c>
      <c r="AF231" s="881"/>
      <c r="AG231" s="881"/>
      <c r="AH231" s="881" t="s">
        <v>8</v>
      </c>
      <c r="AI231" s="881"/>
      <c r="AJ231" s="881"/>
      <c r="AK231" s="881" t="s">
        <v>8</v>
      </c>
      <c r="AL231" s="881"/>
      <c r="AM231" s="881"/>
      <c r="AN231" s="655" t="str">
        <f t="shared" si="31"/>
        <v>SI</v>
      </c>
      <c r="AO231" s="865" t="s">
        <v>333</v>
      </c>
      <c r="AP231" s="305"/>
      <c r="AQ231" s="307"/>
      <c r="AW231" s="287"/>
    </row>
    <row r="232" spans="1:49" s="279" customFormat="1" ht="30" customHeight="1" x14ac:dyDescent="0.25">
      <c r="A232" s="876"/>
      <c r="B232" s="12" t="s">
        <v>319</v>
      </c>
      <c r="C232" s="156">
        <v>68</v>
      </c>
      <c r="D232" s="13" t="str">
        <f>IFERROR(INDEX(DESEMPATE!$D$3:$D$124,MATCH('EXP GEN.'!B232,DESEMPATE!$C$3:$C$124,0)),"")</f>
        <v>CONSULTORES TECNICOS Y ECONOMICOS S.A.</v>
      </c>
      <c r="E232" s="306" t="str">
        <f>IFERROR(IF(D232="","",IF(VLOOKUP(D232,DESEMPATE!D$3:$E$124,2,FALSE)=1,"N/A",IF(VLOOKUP(D232,DESEMPATE!D$3:$E$124,2,FALSE)&gt;=0.51,"SI","NO"))),"")</f>
        <v>N/A</v>
      </c>
      <c r="F232" s="381" t="s">
        <v>8</v>
      </c>
      <c r="G232" s="23" t="s">
        <v>661</v>
      </c>
      <c r="H232" s="291" t="s">
        <v>432</v>
      </c>
      <c r="I232" s="23" t="s">
        <v>667</v>
      </c>
      <c r="J232" s="14" t="s">
        <v>668</v>
      </c>
      <c r="K232" s="23" t="s">
        <v>8</v>
      </c>
      <c r="L232" s="406" t="s">
        <v>8</v>
      </c>
      <c r="M232" s="406" t="s">
        <v>8</v>
      </c>
      <c r="N232" s="716">
        <v>0.75</v>
      </c>
      <c r="O232" s="18">
        <v>38374</v>
      </c>
      <c r="P232" s="18">
        <v>39512</v>
      </c>
      <c r="Q232" s="19">
        <f t="shared" si="33"/>
        <v>2008</v>
      </c>
      <c r="R232" s="20">
        <f>IFERROR(INDEX(PARAMETROS!$B$53:$B$79,MATCH(Q232,PARAMETROS!$A$53:$A$79,0)),"")</f>
        <v>461500</v>
      </c>
      <c r="S232" s="339">
        <v>4505935152</v>
      </c>
      <c r="T232" s="21" t="s">
        <v>23</v>
      </c>
      <c r="U232" s="11" t="str">
        <f>IFERROR(IF(T232="","",IF(T232="COP","N/A",IF(OR(T232="USD",T232="US"),1,IF(T232="EUR",VLOOKUP(P232,'SH EURO'!$A$6:$B$6338,2,FALSE),"INGRESAR TASA")))),"")</f>
        <v>N/A</v>
      </c>
      <c r="V232" s="596" t="str">
        <f t="shared" si="28"/>
        <v>N/A</v>
      </c>
      <c r="W232" s="22">
        <f>IFERROR(IF(T232="","",IF(T232="COP",1,IF(U232&lt;&gt;"N/A",VLOOKUP(P232,'SH TRM'!$A$9:$B$8912,2,FALSE),"REVISAR"))),"")</f>
        <v>1</v>
      </c>
      <c r="X232" s="600">
        <f t="shared" si="29"/>
        <v>4505935152</v>
      </c>
      <c r="Y232" s="11">
        <f t="shared" si="30"/>
        <v>9763.6731354279527</v>
      </c>
      <c r="Z232" s="11">
        <f t="shared" si="26"/>
        <v>7322.7548515709641</v>
      </c>
      <c r="AA232" s="879"/>
      <c r="AB232" s="879"/>
      <c r="AC232" s="446" t="str">
        <f t="shared" si="27"/>
        <v>CUMPLE</v>
      </c>
      <c r="AD232" s="452">
        <v>26</v>
      </c>
      <c r="AE232" s="873" t="s">
        <v>8</v>
      </c>
      <c r="AF232" s="873"/>
      <c r="AG232" s="873"/>
      <c r="AH232" s="873" t="s">
        <v>8</v>
      </c>
      <c r="AI232" s="873"/>
      <c r="AJ232" s="873"/>
      <c r="AK232" s="873" t="s">
        <v>8</v>
      </c>
      <c r="AL232" s="873"/>
      <c r="AM232" s="873"/>
      <c r="AN232" s="653" t="str">
        <f t="shared" si="31"/>
        <v>SI</v>
      </c>
      <c r="AO232" s="866"/>
      <c r="AP232" s="304"/>
      <c r="AQ232" s="307"/>
      <c r="AW232" s="287"/>
    </row>
    <row r="233" spans="1:49" s="279" customFormat="1" ht="30" customHeight="1" x14ac:dyDescent="0.25">
      <c r="A233" s="876"/>
      <c r="B233" s="12" t="s">
        <v>319</v>
      </c>
      <c r="C233" s="156">
        <v>76</v>
      </c>
      <c r="D233" s="13" t="str">
        <f>IFERROR(INDEX(DESEMPATE!$D$3:$D$124,MATCH('EXP GEN.'!B233,DESEMPATE!$C$3:$C$124,0)),"")</f>
        <v>CONSULTORES TECNICOS Y ECONOMICOS S.A.</v>
      </c>
      <c r="E233" s="306" t="str">
        <f>IFERROR(IF(D233="","",IF(VLOOKUP(D233,DESEMPATE!D$3:$E$124,2,FALSE)=1,"N/A",IF(VLOOKUP(D233,DESEMPATE!D$3:$E$124,2,FALSE)&gt;=0.51,"SI","NO"))),"")</f>
        <v>N/A</v>
      </c>
      <c r="F233" s="381" t="s">
        <v>8</v>
      </c>
      <c r="G233" s="23" t="s">
        <v>661</v>
      </c>
      <c r="H233" s="291" t="s">
        <v>432</v>
      </c>
      <c r="I233" s="23" t="s">
        <v>669</v>
      </c>
      <c r="J233" s="14" t="s">
        <v>670</v>
      </c>
      <c r="K233" s="23" t="s">
        <v>8</v>
      </c>
      <c r="L233" s="406" t="s">
        <v>8</v>
      </c>
      <c r="M233" s="406" t="s">
        <v>8</v>
      </c>
      <c r="N233" s="716">
        <v>0.75</v>
      </c>
      <c r="O233" s="18">
        <v>38177</v>
      </c>
      <c r="P233" s="18">
        <v>39760</v>
      </c>
      <c r="Q233" s="19">
        <f t="shared" si="33"/>
        <v>2008</v>
      </c>
      <c r="R233" s="20">
        <f>IFERROR(INDEX(PARAMETROS!$B$53:$B$79,MATCH(Q233,PARAMETROS!$A$53:$A$79,0)),"")</f>
        <v>461500</v>
      </c>
      <c r="S233" s="339">
        <v>2312554221</v>
      </c>
      <c r="T233" s="21" t="s">
        <v>23</v>
      </c>
      <c r="U233" s="11" t="str">
        <f>IFERROR(IF(T233="","",IF(T233="COP","N/A",IF(OR(T233="USD",T233="US"),1,IF(T233="EUR",VLOOKUP(P233,'SH EURO'!$A$6:$B$6338,2,FALSE),"INGRESAR TASA")))),"")</f>
        <v>N/A</v>
      </c>
      <c r="V233" s="596" t="str">
        <f t="shared" si="28"/>
        <v>N/A</v>
      </c>
      <c r="W233" s="22">
        <f>IFERROR(IF(T233="","",IF(T233="COP",1,IF(U233&lt;&gt;"N/A",VLOOKUP(P233,'SH TRM'!$A$9:$B$8912,2,FALSE),"REVISAR"))),"")</f>
        <v>1</v>
      </c>
      <c r="X233" s="600">
        <f t="shared" si="29"/>
        <v>2312554221</v>
      </c>
      <c r="Y233" s="11">
        <f t="shared" si="30"/>
        <v>5010.9517248104012</v>
      </c>
      <c r="Z233" s="11">
        <f t="shared" si="26"/>
        <v>3758.2137936078007</v>
      </c>
      <c r="AA233" s="879"/>
      <c r="AB233" s="879"/>
      <c r="AC233" s="446" t="str">
        <f t="shared" si="27"/>
        <v>CUMPLE</v>
      </c>
      <c r="AD233" s="452">
        <v>25</v>
      </c>
      <c r="AE233" s="873" t="s">
        <v>8</v>
      </c>
      <c r="AF233" s="873"/>
      <c r="AG233" s="873"/>
      <c r="AH233" s="873" t="s">
        <v>8</v>
      </c>
      <c r="AI233" s="873"/>
      <c r="AJ233" s="873"/>
      <c r="AK233" s="873" t="s">
        <v>8</v>
      </c>
      <c r="AL233" s="873"/>
      <c r="AM233" s="873"/>
      <c r="AN233" s="653" t="str">
        <f t="shared" si="31"/>
        <v>SI</v>
      </c>
      <c r="AO233" s="866"/>
      <c r="AP233" s="304"/>
      <c r="AQ233" s="307"/>
      <c r="AW233" s="287"/>
    </row>
    <row r="234" spans="1:49" s="279" customFormat="1" ht="30" customHeight="1" x14ac:dyDescent="0.25">
      <c r="A234" s="876"/>
      <c r="B234" s="12" t="s">
        <v>319</v>
      </c>
      <c r="C234" s="156">
        <v>79</v>
      </c>
      <c r="D234" s="13" t="str">
        <f>IFERROR(INDEX(DESEMPATE!$D$3:$D$124,MATCH('EXP GEN.'!B234,DESEMPATE!$C$3:$C$124,0)),"")</f>
        <v>CONSULTORES TECNICOS Y ECONOMICOS S.A.</v>
      </c>
      <c r="E234" s="306" t="str">
        <f>IFERROR(IF(D234="","",IF(VLOOKUP(D234,DESEMPATE!D$3:$E$124,2,FALSE)=1,"N/A",IF(VLOOKUP(D234,DESEMPATE!D$3:$E$124,2,FALSE)&gt;=0.51,"SI","NO"))),"")</f>
        <v>N/A</v>
      </c>
      <c r="F234" s="381" t="s">
        <v>8</v>
      </c>
      <c r="G234" s="23" t="s">
        <v>610</v>
      </c>
      <c r="H234" s="291" t="s">
        <v>432</v>
      </c>
      <c r="I234" s="23" t="s">
        <v>671</v>
      </c>
      <c r="J234" s="14" t="s">
        <v>672</v>
      </c>
      <c r="K234" s="23" t="s">
        <v>8</v>
      </c>
      <c r="L234" s="406" t="s">
        <v>8</v>
      </c>
      <c r="M234" s="406" t="s">
        <v>8</v>
      </c>
      <c r="N234" s="716">
        <v>0.5</v>
      </c>
      <c r="O234" s="18">
        <v>38034</v>
      </c>
      <c r="P234" s="18">
        <v>40770</v>
      </c>
      <c r="Q234" s="19">
        <f t="shared" si="33"/>
        <v>2011</v>
      </c>
      <c r="R234" s="20">
        <f>IFERROR(INDEX(PARAMETROS!$B$53:$B$79,MATCH(Q234,PARAMETROS!$A$53:$A$79,0)),"")</f>
        <v>535600</v>
      </c>
      <c r="S234" s="339">
        <v>9131630030</v>
      </c>
      <c r="T234" s="21" t="s">
        <v>23</v>
      </c>
      <c r="U234" s="11" t="str">
        <f>IFERROR(IF(T234="","",IF(T234="COP","N/A",IF(OR(T234="USD",T234="US"),1,IF(T234="EUR",VLOOKUP(P234,'SH EURO'!$A$6:$B$6338,2,FALSE),"INGRESAR TASA")))),"")</f>
        <v>N/A</v>
      </c>
      <c r="V234" s="596" t="str">
        <f t="shared" si="28"/>
        <v>N/A</v>
      </c>
      <c r="W234" s="22">
        <f>IFERROR(IF(T234="","",IF(T234="COP",1,IF(U234&lt;&gt;"N/A",VLOOKUP(P234,'SH TRM'!$A$9:$B$8912,2,FALSE),"REVISAR"))),"")</f>
        <v>1</v>
      </c>
      <c r="X234" s="600">
        <f t="shared" si="29"/>
        <v>9131630030</v>
      </c>
      <c r="Y234" s="11">
        <f t="shared" si="30"/>
        <v>17049.346583271097</v>
      </c>
      <c r="Z234" s="11">
        <f t="shared" si="26"/>
        <v>8524.6732916355486</v>
      </c>
      <c r="AA234" s="879"/>
      <c r="AB234" s="879"/>
      <c r="AC234" s="446" t="str">
        <f t="shared" si="27"/>
        <v>CUMPLE</v>
      </c>
      <c r="AD234" s="452">
        <v>37</v>
      </c>
      <c r="AE234" s="873" t="s">
        <v>8</v>
      </c>
      <c r="AF234" s="873"/>
      <c r="AG234" s="873"/>
      <c r="AH234" s="873" t="s">
        <v>8</v>
      </c>
      <c r="AI234" s="873"/>
      <c r="AJ234" s="873"/>
      <c r="AK234" s="873" t="s">
        <v>8</v>
      </c>
      <c r="AL234" s="873"/>
      <c r="AM234" s="873"/>
      <c r="AN234" s="653" t="str">
        <f t="shared" si="31"/>
        <v>SI</v>
      </c>
      <c r="AO234" s="866"/>
      <c r="AP234" s="304"/>
      <c r="AQ234" s="307"/>
      <c r="AW234" s="287"/>
    </row>
    <row r="235" spans="1:49" s="279" customFormat="1" ht="30" customHeight="1" x14ac:dyDescent="0.25">
      <c r="A235" s="876"/>
      <c r="B235" s="12"/>
      <c r="C235" s="156"/>
      <c r="D235" s="13" t="str">
        <f>IFERROR(INDEX(DESEMPATE!$D$3:$D$124,MATCH('EXP GEN.'!B235,DESEMPATE!$C$3:$C$124,0)),"")</f>
        <v/>
      </c>
      <c r="E235" s="306" t="str">
        <f>IFERROR(IF(D235="","",IF(VLOOKUP(D235,DESEMPATE!D$3:$E$124,2,FALSE)=1,"N/A",IF(VLOOKUP(D235,DESEMPATE!D$3:$E$124,2,FALSE)&gt;=0.51,"SI","NO"))),"")</f>
        <v/>
      </c>
      <c r="F235" s="381"/>
      <c r="G235" s="23"/>
      <c r="H235" s="291"/>
      <c r="I235" s="23"/>
      <c r="J235" s="14"/>
      <c r="K235" s="23"/>
      <c r="L235" s="406"/>
      <c r="M235" s="406" t="str">
        <f t="shared" si="32"/>
        <v/>
      </c>
      <c r="N235" s="716"/>
      <c r="O235" s="18"/>
      <c r="P235" s="18"/>
      <c r="Q235" s="19" t="str">
        <f t="shared" si="33"/>
        <v/>
      </c>
      <c r="R235" s="20" t="str">
        <f>IFERROR(INDEX(PARAMETROS!$B$53:$B$79,MATCH(Q235,PARAMETROS!$A$53:$A$79,0)),"")</f>
        <v/>
      </c>
      <c r="S235" s="339"/>
      <c r="T235" s="21"/>
      <c r="U235" s="11" t="str">
        <f>IFERROR(IF(T235="","",IF(T235="COP","N/A",IF(OR(T235="USD",T235="US"),1,IF(T235="EUR",VLOOKUP(P235,'SH EURO'!$A$6:$B$6338,2,FALSE),"INGRESAR TASA")))),"")</f>
        <v/>
      </c>
      <c r="V235" s="596" t="str">
        <f t="shared" si="28"/>
        <v/>
      </c>
      <c r="W235" s="22" t="str">
        <f>IFERROR(IF(T235="","",IF(T235="COP",1,IF(U235&lt;&gt;"N/A",VLOOKUP(P235,'SH TRM'!$A$9:$B$8912,2,FALSE),"REVISAR"))),"")</f>
        <v/>
      </c>
      <c r="X235" s="600" t="str">
        <f t="shared" si="29"/>
        <v/>
      </c>
      <c r="Y235" s="11" t="str">
        <f t="shared" si="30"/>
        <v/>
      </c>
      <c r="Z235" s="11" t="str">
        <f t="shared" si="26"/>
        <v/>
      </c>
      <c r="AA235" s="879"/>
      <c r="AB235" s="879"/>
      <c r="AC235" s="446" t="str">
        <f t="shared" si="27"/>
        <v/>
      </c>
      <c r="AD235" s="450"/>
      <c r="AE235" s="873"/>
      <c r="AF235" s="873"/>
      <c r="AG235" s="873"/>
      <c r="AH235" s="873"/>
      <c r="AI235" s="873"/>
      <c r="AJ235" s="873"/>
      <c r="AK235" s="873"/>
      <c r="AL235" s="873"/>
      <c r="AM235" s="873"/>
      <c r="AN235" s="406" t="str">
        <f t="shared" si="31"/>
        <v/>
      </c>
      <c r="AO235" s="866"/>
      <c r="AP235" s="304"/>
      <c r="AQ235" s="307"/>
      <c r="AW235" s="287"/>
    </row>
    <row r="236" spans="1:49" s="279" customFormat="1" ht="30" customHeight="1" thickBot="1" x14ac:dyDescent="0.3">
      <c r="A236" s="877"/>
      <c r="B236" s="48"/>
      <c r="C236" s="157"/>
      <c r="D236" s="64" t="str">
        <f>IFERROR(INDEX(DESEMPATE!$D$3:$D$124,MATCH('EXP GEN.'!B236,DESEMPATE!$C$3:$C$124,0)),"")</f>
        <v/>
      </c>
      <c r="E236" s="398" t="str">
        <f>IFERROR(IF(D236="","",IF(VLOOKUP(D236,DESEMPATE!D$3:$E$124,2,FALSE)=1,"N/A",IF(VLOOKUP(D236,DESEMPATE!D$3:$E$124,2,FALSE)&gt;=0.51,"SI","NO"))),"")</f>
        <v/>
      </c>
      <c r="F236" s="382"/>
      <c r="G236" s="159"/>
      <c r="H236" s="298"/>
      <c r="I236" s="159"/>
      <c r="J236" s="49"/>
      <c r="K236" s="159"/>
      <c r="L236" s="407"/>
      <c r="M236" s="407" t="str">
        <f t="shared" si="32"/>
        <v/>
      </c>
      <c r="N236" s="733"/>
      <c r="O236" s="494"/>
      <c r="P236" s="494"/>
      <c r="Q236" s="53" t="str">
        <f t="shared" si="33"/>
        <v/>
      </c>
      <c r="R236" s="54" t="str">
        <f>IFERROR(INDEX(PARAMETROS!$B$53:$B$79,MATCH(Q236,PARAMETROS!$A$53:$A$79,0)),"")</f>
        <v/>
      </c>
      <c r="S236" s="495"/>
      <c r="T236" s="55"/>
      <c r="U236" s="57" t="str">
        <f>IFERROR(IF(T236="","",IF(T236="COP","N/A",IF(OR(T236="USD",T236="US"),1,IF(T236="EUR",VLOOKUP(P236,'SH EURO'!$A$6:$B$6338,2,FALSE),"INGRESAR TASA")))),"")</f>
        <v/>
      </c>
      <c r="V236" s="597" t="str">
        <f t="shared" si="28"/>
        <v/>
      </c>
      <c r="W236" s="56" t="str">
        <f>IFERROR(IF(T236="","",IF(T236="COP",1,IF(U236&lt;&gt;"N/A",VLOOKUP(P236,'SH TRM'!$A$9:$B$8912,2,FALSE),"REVISAR"))),"")</f>
        <v/>
      </c>
      <c r="X236" s="601" t="str">
        <f t="shared" si="29"/>
        <v/>
      </c>
      <c r="Y236" s="57" t="str">
        <f t="shared" si="30"/>
        <v/>
      </c>
      <c r="Z236" s="57" t="str">
        <f t="shared" si="26"/>
        <v/>
      </c>
      <c r="AA236" s="880"/>
      <c r="AB236" s="880"/>
      <c r="AC236" s="455" t="str">
        <f t="shared" si="27"/>
        <v/>
      </c>
      <c r="AD236" s="449"/>
      <c r="AE236" s="874"/>
      <c r="AF236" s="874"/>
      <c r="AG236" s="874"/>
      <c r="AH236" s="874"/>
      <c r="AI236" s="874"/>
      <c r="AJ236" s="874"/>
      <c r="AK236" s="874"/>
      <c r="AL236" s="874"/>
      <c r="AM236" s="874"/>
      <c r="AN236" s="407" t="str">
        <f t="shared" si="31"/>
        <v/>
      </c>
      <c r="AO236" s="867"/>
      <c r="AP236" s="303"/>
      <c r="AQ236" s="307"/>
      <c r="AW236" s="287"/>
    </row>
    <row r="237" spans="1:49" s="279" customFormat="1" ht="30" customHeight="1" x14ac:dyDescent="0.25">
      <c r="A237" s="875" t="s">
        <v>220</v>
      </c>
      <c r="B237" s="35" t="s">
        <v>320</v>
      </c>
      <c r="C237" s="155">
        <v>149</v>
      </c>
      <c r="D237" s="36" t="str">
        <f>IFERROR(INDEX(DESEMPATE!$D$3:$D$124,MATCH('EXP GEN.'!B237,DESEMPATE!$C$3:$C$124,0)),"")</f>
        <v>INTERDISEÑOS INTERNACIONAL S.A.S.</v>
      </c>
      <c r="E237" s="400" t="str">
        <f>IFERROR(IF(D237="","",IF(VLOOKUP(D237,DESEMPATE!D$3:$E$124,2,FALSE)=1,"N/A",IF(VLOOKUP(D237,DESEMPATE!D$3:$E$124,2,FALSE)&gt;=0.51,"SI","NO"))),"")</f>
        <v>N/A</v>
      </c>
      <c r="F237" s="380" t="s">
        <v>8</v>
      </c>
      <c r="G237" s="47" t="s">
        <v>908</v>
      </c>
      <c r="H237" s="290" t="s">
        <v>432</v>
      </c>
      <c r="I237" s="47" t="s">
        <v>909</v>
      </c>
      <c r="J237" s="37" t="s">
        <v>910</v>
      </c>
      <c r="K237" s="47" t="s">
        <v>8</v>
      </c>
      <c r="L237" s="405" t="s">
        <v>8</v>
      </c>
      <c r="M237" s="405" t="s">
        <v>8</v>
      </c>
      <c r="N237" s="734">
        <v>1</v>
      </c>
      <c r="O237" s="491">
        <v>39934</v>
      </c>
      <c r="P237" s="491">
        <v>40724</v>
      </c>
      <c r="Q237" s="61">
        <f t="shared" si="33"/>
        <v>2011</v>
      </c>
      <c r="R237" s="32">
        <f>IFERROR(INDEX(PARAMETROS!$B$53:$B$79,MATCH(Q237,PARAMETROS!$A$53:$A$79,0)),"")</f>
        <v>535600</v>
      </c>
      <c r="S237" s="492">
        <v>9389034669</v>
      </c>
      <c r="T237" s="33" t="s">
        <v>23</v>
      </c>
      <c r="U237" s="493" t="str">
        <f>IFERROR(IF(T237="","",IF(T237="COP","N/A",IF(OR(T237="USD",T237="US"),1,IF(T237="EUR",VLOOKUP(P237,'SH EURO'!$A$6:$B$6338,2,FALSE),"INGRESAR TASA")))),"")</f>
        <v>N/A</v>
      </c>
      <c r="V237" s="598" t="str">
        <f t="shared" si="28"/>
        <v>N/A</v>
      </c>
      <c r="W237" s="34">
        <f>IFERROR(IF(T237="","",IF(T237="COP",1,IF(U237&lt;&gt;"N/A",VLOOKUP(P237,'SH TRM'!$A$9:$B$8912,2,FALSE),"REVISAR"))),"")</f>
        <v>1</v>
      </c>
      <c r="X237" s="602">
        <f t="shared" si="29"/>
        <v>9389034669</v>
      </c>
      <c r="Y237" s="493">
        <f t="shared" si="30"/>
        <v>17529.937768857355</v>
      </c>
      <c r="Z237" s="493">
        <f t="shared" si="26"/>
        <v>17529.937768857355</v>
      </c>
      <c r="AA237" s="878" t="str">
        <f>IFERROR(IF(COUNTIF(Z237:Z242,"")=6,"",IF(SUM(Z237:Z242)&gt;=CM008M1,"CUMPLE","NO CUMPLE")),"")</f>
        <v>CUMPLE</v>
      </c>
      <c r="AB237" s="878" t="str">
        <f>IFERROR(IF(COUNTIF(Z237:Z242,"")=6,"",IF(COUNTIF(E237:E242,"N/A")&gt;0,IF(SUMIF(E237:E242,"N/A",Z237:Z242)&gt;=CM008LM1,"CUMPLE","NO CUMPLE"),IF(SUMIF(E237:E242,"SI",Z237:Z242)&gt;=CM008LM1,"CUMPLE","NO CUMPLE"))),"")</f>
        <v>CUMPLE</v>
      </c>
      <c r="AC237" s="490" t="str">
        <f t="shared" si="27"/>
        <v>CUMPLE</v>
      </c>
      <c r="AD237" s="454" t="s">
        <v>958</v>
      </c>
      <c r="AE237" s="881" t="s">
        <v>8</v>
      </c>
      <c r="AF237" s="881"/>
      <c r="AG237" s="881"/>
      <c r="AH237" s="881" t="s">
        <v>8</v>
      </c>
      <c r="AI237" s="881"/>
      <c r="AJ237" s="881"/>
      <c r="AK237" s="881" t="s">
        <v>8</v>
      </c>
      <c r="AL237" s="881"/>
      <c r="AM237" s="881"/>
      <c r="AN237" s="655" t="s">
        <v>8</v>
      </c>
      <c r="AO237" s="865" t="s">
        <v>333</v>
      </c>
      <c r="AP237" s="305"/>
      <c r="AQ237" s="307"/>
      <c r="AW237" s="287"/>
    </row>
    <row r="238" spans="1:49" s="279" customFormat="1" ht="30" customHeight="1" x14ac:dyDescent="0.25">
      <c r="A238" s="876"/>
      <c r="B238" s="12" t="s">
        <v>320</v>
      </c>
      <c r="C238" s="156">
        <v>256</v>
      </c>
      <c r="D238" s="13" t="str">
        <f>IFERROR(INDEX(DESEMPATE!$D$3:$D$124,MATCH('EXP GEN.'!B238,DESEMPATE!$C$3:$C$124,0)),"")</f>
        <v>INTERDISEÑOS INTERNACIONAL S.A.S.</v>
      </c>
      <c r="E238" s="306" t="str">
        <f>IFERROR(IF(D238="","",IF(VLOOKUP(D238,DESEMPATE!D$3:$E$124,2,FALSE)=1,"N/A",IF(VLOOKUP(D238,DESEMPATE!D$3:$E$124,2,FALSE)&gt;=0.51,"SI","NO"))),"")</f>
        <v>N/A</v>
      </c>
      <c r="F238" s="381" t="s">
        <v>8</v>
      </c>
      <c r="G238" s="23" t="s">
        <v>429</v>
      </c>
      <c r="H238" s="291" t="s">
        <v>432</v>
      </c>
      <c r="I238" s="23" t="s">
        <v>911</v>
      </c>
      <c r="J238" s="14" t="s">
        <v>912</v>
      </c>
      <c r="K238" s="23" t="s">
        <v>8</v>
      </c>
      <c r="L238" s="406" t="s">
        <v>8</v>
      </c>
      <c r="M238" s="406" t="s">
        <v>8</v>
      </c>
      <c r="N238" s="716">
        <v>0.5</v>
      </c>
      <c r="O238" s="18">
        <v>37411</v>
      </c>
      <c r="P238" s="18">
        <v>38776</v>
      </c>
      <c r="Q238" s="19">
        <f t="shared" si="33"/>
        <v>2006</v>
      </c>
      <c r="R238" s="20">
        <f>IFERROR(INDEX(PARAMETROS!$B$53:$B$79,MATCH(Q238,PARAMETROS!$A$53:$A$79,0)),"")</f>
        <v>408000</v>
      </c>
      <c r="S238" s="339">
        <v>3791186167</v>
      </c>
      <c r="T238" s="21" t="s">
        <v>23</v>
      </c>
      <c r="U238" s="11" t="str">
        <f>IFERROR(IF(T238="","",IF(T238="COP","N/A",IF(OR(T238="USD",T238="US"),1,IF(T238="EUR",VLOOKUP(P238,'SH EURO'!$A$6:$B$6338,2,FALSE),"INGRESAR TASA")))),"")</f>
        <v>N/A</v>
      </c>
      <c r="V238" s="596" t="str">
        <f t="shared" si="28"/>
        <v>N/A</v>
      </c>
      <c r="W238" s="22">
        <f>IFERROR(IF(T238="","",IF(T238="COP",1,IF(U238&lt;&gt;"N/A",VLOOKUP(P238,'SH TRM'!$A$9:$B$8912,2,FALSE),"REVISAR"))),"")</f>
        <v>1</v>
      </c>
      <c r="X238" s="600">
        <f t="shared" si="29"/>
        <v>3791186167</v>
      </c>
      <c r="Y238" s="11">
        <f t="shared" si="30"/>
        <v>9292.1229583333334</v>
      </c>
      <c r="Z238" s="11">
        <f t="shared" si="26"/>
        <v>4646.0614791666667</v>
      </c>
      <c r="AA238" s="879"/>
      <c r="AB238" s="879"/>
      <c r="AC238" s="446" t="str">
        <f t="shared" si="27"/>
        <v>CUMPLE</v>
      </c>
      <c r="AD238" s="450" t="s">
        <v>959</v>
      </c>
      <c r="AE238" s="873" t="s">
        <v>8</v>
      </c>
      <c r="AF238" s="873"/>
      <c r="AG238" s="873"/>
      <c r="AH238" s="873" t="s">
        <v>8</v>
      </c>
      <c r="AI238" s="873"/>
      <c r="AJ238" s="873"/>
      <c r="AK238" s="873" t="s">
        <v>8</v>
      </c>
      <c r="AL238" s="873"/>
      <c r="AM238" s="873"/>
      <c r="AN238" s="653" t="s">
        <v>8</v>
      </c>
      <c r="AO238" s="866"/>
      <c r="AP238" s="304"/>
      <c r="AQ238" s="307"/>
      <c r="AW238" s="287"/>
    </row>
    <row r="239" spans="1:49" s="279" customFormat="1" ht="30" customHeight="1" x14ac:dyDescent="0.25">
      <c r="A239" s="876"/>
      <c r="B239" s="12" t="s">
        <v>320</v>
      </c>
      <c r="C239" s="156">
        <v>291</v>
      </c>
      <c r="D239" s="13" t="str">
        <f>IFERROR(INDEX(DESEMPATE!$D$3:$D$124,MATCH('EXP GEN.'!B239,DESEMPATE!$C$3:$C$124,0)),"")</f>
        <v>INTERDISEÑOS INTERNACIONAL S.A.S.</v>
      </c>
      <c r="E239" s="306" t="str">
        <f>IFERROR(IF(D239="","",IF(VLOOKUP(D239,DESEMPATE!D$3:$E$124,2,FALSE)=1,"N/A",IF(VLOOKUP(D239,DESEMPATE!D$3:$E$124,2,FALSE)&gt;=0.51,"SI","NO"))),"")</f>
        <v>N/A</v>
      </c>
      <c r="F239" s="381" t="s">
        <v>8</v>
      </c>
      <c r="G239" s="23" t="s">
        <v>442</v>
      </c>
      <c r="H239" s="291" t="s">
        <v>432</v>
      </c>
      <c r="I239" s="23" t="s">
        <v>913</v>
      </c>
      <c r="J239" s="14" t="s">
        <v>914</v>
      </c>
      <c r="K239" s="23" t="s">
        <v>8</v>
      </c>
      <c r="L239" s="406" t="s">
        <v>8</v>
      </c>
      <c r="M239" s="406" t="s">
        <v>8</v>
      </c>
      <c r="N239" s="716">
        <v>0.6</v>
      </c>
      <c r="O239" s="18">
        <v>37978</v>
      </c>
      <c r="P239" s="18">
        <v>40748</v>
      </c>
      <c r="Q239" s="19">
        <f t="shared" si="33"/>
        <v>2011</v>
      </c>
      <c r="R239" s="20">
        <f>IFERROR(INDEX(PARAMETROS!$B$53:$B$79,MATCH(Q239,PARAMETROS!$A$53:$A$79,0)),"")</f>
        <v>535600</v>
      </c>
      <c r="S239" s="339">
        <v>8047782363</v>
      </c>
      <c r="T239" s="21" t="s">
        <v>23</v>
      </c>
      <c r="U239" s="11" t="str">
        <f>IFERROR(IF(T239="","",IF(T239="COP","N/A",IF(OR(T239="USD",T239="US"),1,IF(T239="EUR",VLOOKUP(P239,'SH EURO'!$A$6:$B$6338,2,FALSE),"INGRESAR TASA")))),"")</f>
        <v>N/A</v>
      </c>
      <c r="V239" s="596" t="str">
        <f t="shared" si="28"/>
        <v>N/A</v>
      </c>
      <c r="W239" s="22">
        <f>IFERROR(IF(T239="","",IF(T239="COP",1,IF(U239&lt;&gt;"N/A",VLOOKUP(P239,'SH TRM'!$A$9:$B$8912,2,FALSE),"REVISAR"))),"")</f>
        <v>1</v>
      </c>
      <c r="X239" s="600">
        <f t="shared" si="29"/>
        <v>8047782363</v>
      </c>
      <c r="Y239" s="11">
        <f t="shared" si="30"/>
        <v>15025.73256721434</v>
      </c>
      <c r="Z239" s="11">
        <f t="shared" si="26"/>
        <v>9015.4395403286035</v>
      </c>
      <c r="AA239" s="879"/>
      <c r="AB239" s="879"/>
      <c r="AC239" s="446" t="str">
        <f t="shared" si="27"/>
        <v>CUMPLE</v>
      </c>
      <c r="AD239" s="450" t="s">
        <v>960</v>
      </c>
      <c r="AE239" s="873" t="s">
        <v>8</v>
      </c>
      <c r="AF239" s="873"/>
      <c r="AG239" s="873"/>
      <c r="AH239" s="873" t="s">
        <v>8</v>
      </c>
      <c r="AI239" s="873"/>
      <c r="AJ239" s="873"/>
      <c r="AK239" s="873" t="s">
        <v>8</v>
      </c>
      <c r="AL239" s="873"/>
      <c r="AM239" s="873"/>
      <c r="AN239" s="653" t="s">
        <v>8</v>
      </c>
      <c r="AO239" s="866"/>
      <c r="AP239" s="304"/>
      <c r="AQ239" s="307"/>
      <c r="AW239" s="287"/>
    </row>
    <row r="240" spans="1:49" s="279" customFormat="1" ht="30" customHeight="1" x14ac:dyDescent="0.25">
      <c r="A240" s="876"/>
      <c r="B240" s="12"/>
      <c r="C240" s="156"/>
      <c r="D240" s="13" t="str">
        <f>IFERROR(INDEX(DESEMPATE!$D$3:$D$124,MATCH('EXP GEN.'!B240,DESEMPATE!$C$3:$C$124,0)),"")</f>
        <v/>
      </c>
      <c r="E240" s="306" t="str">
        <f>IFERROR(IF(D240="","",IF(VLOOKUP(D240,DESEMPATE!D$3:$E$124,2,FALSE)=1,"N/A",IF(VLOOKUP(D240,DESEMPATE!D$3:$E$124,2,FALSE)&gt;=0.51,"SI","NO"))),"")</f>
        <v/>
      </c>
      <c r="F240" s="381"/>
      <c r="G240" s="23"/>
      <c r="H240" s="291"/>
      <c r="I240" s="23"/>
      <c r="J240" s="14"/>
      <c r="K240" s="23"/>
      <c r="L240" s="406"/>
      <c r="M240" s="406" t="s">
        <v>120</v>
      </c>
      <c r="N240" s="716"/>
      <c r="O240" s="18"/>
      <c r="P240" s="18"/>
      <c r="Q240" s="19" t="str">
        <f t="shared" si="33"/>
        <v/>
      </c>
      <c r="R240" s="20" t="str">
        <f>IFERROR(INDEX(PARAMETROS!$B$53:$B$79,MATCH(Q240,PARAMETROS!$A$53:$A$79,0)),"")</f>
        <v/>
      </c>
      <c r="S240" s="339"/>
      <c r="T240" s="21"/>
      <c r="U240" s="11" t="str">
        <f>IFERROR(IF(T240="","",IF(T240="COP","N/A",IF(OR(T240="USD",T240="US"),1,IF(T240="EUR",VLOOKUP(P240,'SH EURO'!$A$6:$B$6338,2,FALSE),"INGRESAR TASA")))),"")</f>
        <v/>
      </c>
      <c r="V240" s="596" t="str">
        <f t="shared" si="28"/>
        <v/>
      </c>
      <c r="W240" s="22" t="str">
        <f>IFERROR(IF(T240="","",IF(T240="COP",1,IF(U240&lt;&gt;"N/A",VLOOKUP(P240,'SH TRM'!$A$9:$B$8912,2,FALSE),"REVISAR"))),"")</f>
        <v/>
      </c>
      <c r="X240" s="600" t="str">
        <f t="shared" si="29"/>
        <v/>
      </c>
      <c r="Y240" s="11" t="str">
        <f t="shared" si="30"/>
        <v/>
      </c>
      <c r="Z240" s="11" t="str">
        <f t="shared" si="26"/>
        <v/>
      </c>
      <c r="AA240" s="879"/>
      <c r="AB240" s="879"/>
      <c r="AC240" s="446" t="str">
        <f t="shared" si="27"/>
        <v/>
      </c>
      <c r="AD240" s="450"/>
      <c r="AE240" s="873"/>
      <c r="AF240" s="873"/>
      <c r="AG240" s="873"/>
      <c r="AH240" s="873"/>
      <c r="AI240" s="873"/>
      <c r="AJ240" s="873"/>
      <c r="AK240" s="873"/>
      <c r="AL240" s="873"/>
      <c r="AM240" s="873"/>
      <c r="AN240" s="653" t="str">
        <f t="shared" ref="AN240:AN284" si="34">IFERROR(IF(AD240="","",IF(ISNUMBER(AD240),IF(COUNTIF(AE240:AM240,"SI")&gt;0,"SI","NO"),AD240)),"")</f>
        <v/>
      </c>
      <c r="AO240" s="866"/>
      <c r="AP240" s="304"/>
      <c r="AQ240" s="307"/>
      <c r="AW240" s="287"/>
    </row>
    <row r="241" spans="1:49" s="279" customFormat="1" ht="30" customHeight="1" x14ac:dyDescent="0.25">
      <c r="A241" s="876"/>
      <c r="B241" s="12"/>
      <c r="C241" s="156"/>
      <c r="D241" s="13" t="str">
        <f>IFERROR(INDEX(DESEMPATE!$D$3:$D$124,MATCH('EXP GEN.'!B241,DESEMPATE!$C$3:$C$124,0)),"")</f>
        <v/>
      </c>
      <c r="E241" s="306" t="str">
        <f>IFERROR(IF(D241="","",IF(VLOOKUP(D241,DESEMPATE!D$3:$E$124,2,FALSE)=1,"N/A",IF(VLOOKUP(D241,DESEMPATE!D$3:$E$124,2,FALSE)&gt;=0.51,"SI","NO"))),"")</f>
        <v/>
      </c>
      <c r="F241" s="381"/>
      <c r="G241" s="23"/>
      <c r="H241" s="291"/>
      <c r="I241" s="23"/>
      <c r="J241" s="14"/>
      <c r="K241" s="23"/>
      <c r="L241" s="406"/>
      <c r="M241" s="406" t="s">
        <v>120</v>
      </c>
      <c r="N241" s="716"/>
      <c r="O241" s="18"/>
      <c r="P241" s="18"/>
      <c r="Q241" s="19" t="str">
        <f t="shared" si="33"/>
        <v/>
      </c>
      <c r="R241" s="20" t="str">
        <f>IFERROR(INDEX(PARAMETROS!$B$53:$B$79,MATCH(Q241,PARAMETROS!$A$53:$A$79,0)),"")</f>
        <v/>
      </c>
      <c r="S241" s="339"/>
      <c r="T241" s="21"/>
      <c r="U241" s="11" t="str">
        <f>IFERROR(IF(T241="","",IF(T241="COP","N/A",IF(OR(T241="USD",T241="US"),1,IF(T241="EUR",VLOOKUP(P241,'SH EURO'!$A$6:$B$6338,2,FALSE),"INGRESAR TASA")))),"")</f>
        <v/>
      </c>
      <c r="V241" s="596" t="str">
        <f t="shared" si="28"/>
        <v/>
      </c>
      <c r="W241" s="22" t="str">
        <f>IFERROR(IF(T241="","",IF(T241="COP",1,IF(U241&lt;&gt;"N/A",VLOOKUP(P241,'SH TRM'!$A$9:$B$8912,2,FALSE),"REVISAR"))),"")</f>
        <v/>
      </c>
      <c r="X241" s="600" t="str">
        <f t="shared" si="29"/>
        <v/>
      </c>
      <c r="Y241" s="11" t="str">
        <f t="shared" si="30"/>
        <v/>
      </c>
      <c r="Z241" s="11" t="str">
        <f t="shared" si="26"/>
        <v/>
      </c>
      <c r="AA241" s="879"/>
      <c r="AB241" s="879"/>
      <c r="AC241" s="446" t="str">
        <f t="shared" si="27"/>
        <v/>
      </c>
      <c r="AD241" s="450"/>
      <c r="AE241" s="873"/>
      <c r="AF241" s="873"/>
      <c r="AG241" s="873"/>
      <c r="AH241" s="873"/>
      <c r="AI241" s="873"/>
      <c r="AJ241" s="873"/>
      <c r="AK241" s="873"/>
      <c r="AL241" s="873"/>
      <c r="AM241" s="873"/>
      <c r="AN241" s="653" t="str">
        <f t="shared" si="34"/>
        <v/>
      </c>
      <c r="AO241" s="866"/>
      <c r="AP241" s="304"/>
      <c r="AQ241" s="307"/>
      <c r="AW241" s="287"/>
    </row>
    <row r="242" spans="1:49" s="279" customFormat="1" ht="30" customHeight="1" thickBot="1" x14ac:dyDescent="0.3">
      <c r="A242" s="877"/>
      <c r="B242" s="48"/>
      <c r="C242" s="157"/>
      <c r="D242" s="64" t="str">
        <f>IFERROR(INDEX(DESEMPATE!$D$3:$D$124,MATCH('EXP GEN.'!B242,DESEMPATE!$C$3:$C$124,0)),"")</f>
        <v/>
      </c>
      <c r="E242" s="398" t="str">
        <f>IFERROR(IF(D242="","",IF(VLOOKUP(D242,DESEMPATE!D$3:$E$124,2,FALSE)=1,"N/A",IF(VLOOKUP(D242,DESEMPATE!D$3:$E$124,2,FALSE)&gt;=0.51,"SI","NO"))),"")</f>
        <v/>
      </c>
      <c r="F242" s="382"/>
      <c r="G242" s="159"/>
      <c r="H242" s="298"/>
      <c r="I242" s="159"/>
      <c r="J242" s="49"/>
      <c r="K242" s="159"/>
      <c r="L242" s="407"/>
      <c r="M242" s="407" t="s">
        <v>120</v>
      </c>
      <c r="N242" s="733"/>
      <c r="O242" s="494"/>
      <c r="P242" s="494"/>
      <c r="Q242" s="53" t="str">
        <f t="shared" si="33"/>
        <v/>
      </c>
      <c r="R242" s="54" t="str">
        <f>IFERROR(INDEX(PARAMETROS!$B$53:$B$79,MATCH(Q242,PARAMETROS!$A$53:$A$79,0)),"")</f>
        <v/>
      </c>
      <c r="S242" s="495"/>
      <c r="T242" s="55"/>
      <c r="U242" s="57" t="str">
        <f>IFERROR(IF(T242="","",IF(T242="COP","N/A",IF(OR(T242="USD",T242="US"),1,IF(T242="EUR",VLOOKUP(P242,'SH EURO'!$A$6:$B$6338,2,FALSE),"INGRESAR TASA")))),"")</f>
        <v/>
      </c>
      <c r="V242" s="597" t="str">
        <f t="shared" si="28"/>
        <v/>
      </c>
      <c r="W242" s="56" t="str">
        <f>IFERROR(IF(T242="","",IF(T242="COP",1,IF(U242&lt;&gt;"N/A",VLOOKUP(P242,'SH TRM'!$A$9:$B$8912,2,FALSE),"REVISAR"))),"")</f>
        <v/>
      </c>
      <c r="X242" s="601" t="str">
        <f t="shared" si="29"/>
        <v/>
      </c>
      <c r="Y242" s="57" t="str">
        <f t="shared" si="30"/>
        <v/>
      </c>
      <c r="Z242" s="57" t="str">
        <f t="shared" si="26"/>
        <v/>
      </c>
      <c r="AA242" s="880"/>
      <c r="AB242" s="880"/>
      <c r="AC242" s="455" t="str">
        <f t="shared" si="27"/>
        <v/>
      </c>
      <c r="AD242" s="449"/>
      <c r="AE242" s="874"/>
      <c r="AF242" s="874"/>
      <c r="AG242" s="874"/>
      <c r="AH242" s="874"/>
      <c r="AI242" s="874"/>
      <c r="AJ242" s="874"/>
      <c r="AK242" s="874"/>
      <c r="AL242" s="874"/>
      <c r="AM242" s="874"/>
      <c r="AN242" s="654" t="str">
        <f t="shared" si="34"/>
        <v/>
      </c>
      <c r="AO242" s="867"/>
      <c r="AP242" s="303"/>
      <c r="AQ242" s="307"/>
      <c r="AW242" s="287"/>
    </row>
    <row r="243" spans="1:49" s="279" customFormat="1" ht="30" customHeight="1" x14ac:dyDescent="0.25">
      <c r="A243" s="875" t="s">
        <v>221</v>
      </c>
      <c r="B243" s="35" t="s">
        <v>322</v>
      </c>
      <c r="C243" s="155">
        <v>55</v>
      </c>
      <c r="D243" s="36" t="str">
        <f>IFERROR(INDEX(DESEMPATE!$D$3:$D$124,MATCH('EXP GEN.'!B243,DESEMPATE!$C$3:$C$124,0)),"")</f>
        <v>INGENIERIA E HIDROSISTEMAS GRUPO DE CONSULTORIA S.A.</v>
      </c>
      <c r="E243" s="400" t="str">
        <f>IFERROR(IF(D243="","",IF(VLOOKUP(D243,DESEMPATE!D$3:$E$124,2,FALSE)=1,"N/A",IF(VLOOKUP(D243,DESEMPATE!D$3:$E$124,2,FALSE)&gt;=0.51,"SI","NO"))),"")</f>
        <v>N/A</v>
      </c>
      <c r="F243" s="380" t="s">
        <v>8</v>
      </c>
      <c r="G243" s="47" t="s">
        <v>442</v>
      </c>
      <c r="H243" s="290" t="s">
        <v>432</v>
      </c>
      <c r="I243" s="47" t="s">
        <v>915</v>
      </c>
      <c r="J243" s="37" t="s">
        <v>916</v>
      </c>
      <c r="K243" s="47" t="s">
        <v>8</v>
      </c>
      <c r="L243" s="405" t="s">
        <v>8</v>
      </c>
      <c r="M243" s="405" t="s">
        <v>8</v>
      </c>
      <c r="N243" s="734">
        <v>0.4</v>
      </c>
      <c r="O243" s="491">
        <v>39161</v>
      </c>
      <c r="P243" s="491">
        <v>39891</v>
      </c>
      <c r="Q243" s="61">
        <f t="shared" si="33"/>
        <v>2009</v>
      </c>
      <c r="R243" s="32">
        <f>IFERROR(INDEX(PARAMETROS!$B$53:$B$79,MATCH(Q243,PARAMETROS!$A$53:$A$79,0)),"")</f>
        <v>496900</v>
      </c>
      <c r="S243" s="492">
        <v>1225098097</v>
      </c>
      <c r="T243" s="33" t="s">
        <v>23</v>
      </c>
      <c r="U243" s="493" t="str">
        <f>IFERROR(IF(T243="","",IF(T243="COP","N/A",IF(OR(T243="USD",T243="US"),1,IF(T243="EUR",VLOOKUP(P243,'SH EURO'!$A$6:$B$6338,2,FALSE),"INGRESAR TASA")))),"")</f>
        <v>N/A</v>
      </c>
      <c r="V243" s="598" t="str">
        <f t="shared" si="28"/>
        <v>N/A</v>
      </c>
      <c r="W243" s="34">
        <f>IFERROR(IF(T243="","",IF(T243="COP",1,IF(U243&lt;&gt;"N/A",VLOOKUP(P243,'SH TRM'!$A$9:$B$8912,2,FALSE),"REVISAR"))),"")</f>
        <v>1</v>
      </c>
      <c r="X243" s="602">
        <f t="shared" si="29"/>
        <v>1225098097</v>
      </c>
      <c r="Y243" s="493">
        <f t="shared" si="30"/>
        <v>2465.4821835379353</v>
      </c>
      <c r="Z243" s="493">
        <f t="shared" si="26"/>
        <v>986.19287341517418</v>
      </c>
      <c r="AA243" s="878" t="str">
        <f>IFERROR(IF(COUNTIF(Z243:Z248,"")=6,"",IF(SUM(Z243:Z248)&gt;=CM008M1,"CUMPLE","NO CUMPLE")),"")</f>
        <v>CUMPLE</v>
      </c>
      <c r="AB243" s="878" t="str">
        <f>IFERROR(IF(COUNTIF(Z243:Z248,"")=6,"",IF(COUNTIF(E243:E248,"N/A")&gt;0,IF(SUMIF(E243:E248,"N/A",Z243:Z248)&gt;=CM008LM1,"CUMPLE","NO CUMPLE"),IF(SUMIF(E243:E248,"SI",Z243:Z248)&gt;=CM008LM1,"CUMPLE","NO CUMPLE"))),"")</f>
        <v>CUMPLE</v>
      </c>
      <c r="AC243" s="490" t="str">
        <f t="shared" si="27"/>
        <v>CUMPLE</v>
      </c>
      <c r="AD243" s="454" t="s">
        <v>961</v>
      </c>
      <c r="AE243" s="881" t="s">
        <v>9</v>
      </c>
      <c r="AF243" s="881"/>
      <c r="AG243" s="881"/>
      <c r="AH243" s="881" t="s">
        <v>8</v>
      </c>
      <c r="AI243" s="881"/>
      <c r="AJ243" s="881"/>
      <c r="AK243" s="881" t="s">
        <v>8</v>
      </c>
      <c r="AL243" s="881"/>
      <c r="AM243" s="881"/>
      <c r="AN243" s="655" t="s">
        <v>8</v>
      </c>
      <c r="AO243" s="865" t="s">
        <v>333</v>
      </c>
      <c r="AP243" s="305"/>
      <c r="AQ243" s="307"/>
      <c r="AW243" s="287"/>
    </row>
    <row r="244" spans="1:49" s="279" customFormat="1" ht="30" customHeight="1" x14ac:dyDescent="0.25">
      <c r="A244" s="876"/>
      <c r="B244" s="12"/>
      <c r="C244" s="156"/>
      <c r="D244" s="13" t="str">
        <f>IFERROR(INDEX(DESEMPATE!$D$3:$D$124,MATCH('EXP GEN.'!B244,DESEMPATE!$C$3:$C$124,0)),"")</f>
        <v/>
      </c>
      <c r="E244" s="306" t="str">
        <f>IFERROR(IF(D244="","",IF(VLOOKUP(D244,DESEMPATE!D$3:$E$124,2,FALSE)=1,"N/A",IF(VLOOKUP(D244,DESEMPATE!D$3:$E$124,2,FALSE)&gt;=0.51,"SI","NO"))),"")</f>
        <v/>
      </c>
      <c r="F244" s="381"/>
      <c r="G244" s="23"/>
      <c r="H244" s="291"/>
      <c r="I244" s="23"/>
      <c r="J244" s="14"/>
      <c r="K244" s="23"/>
      <c r="L244" s="406"/>
      <c r="M244" s="406" t="s">
        <v>120</v>
      </c>
      <c r="N244" s="716"/>
      <c r="O244" s="18"/>
      <c r="P244" s="18"/>
      <c r="Q244" s="19" t="str">
        <f t="shared" si="33"/>
        <v/>
      </c>
      <c r="R244" s="20" t="str">
        <f>IFERROR(INDEX(PARAMETROS!$B$53:$B$79,MATCH(Q244,PARAMETROS!$A$53:$A$79,0)),"")</f>
        <v/>
      </c>
      <c r="S244" s="339"/>
      <c r="T244" s="21"/>
      <c r="U244" s="11" t="str">
        <f>IFERROR(IF(T244="","",IF(T244="COP","N/A",IF(OR(T244="USD",T244="US"),1,IF(T244="EUR",VLOOKUP(P244,'SH EURO'!$A$6:$B$6338,2,FALSE),"INGRESAR TASA")))),"")</f>
        <v/>
      </c>
      <c r="V244" s="596" t="str">
        <f t="shared" si="28"/>
        <v/>
      </c>
      <c r="W244" s="22" t="str">
        <f>IFERROR(IF(T244="","",IF(T244="COP",1,IF(U244&lt;&gt;"N/A",VLOOKUP(P244,'SH TRM'!$A$9:$B$8912,2,FALSE),"REVISAR"))),"")</f>
        <v/>
      </c>
      <c r="X244" s="600" t="str">
        <f t="shared" si="29"/>
        <v/>
      </c>
      <c r="Y244" s="11" t="str">
        <f t="shared" si="30"/>
        <v/>
      </c>
      <c r="Z244" s="11" t="str">
        <f t="shared" si="26"/>
        <v/>
      </c>
      <c r="AA244" s="879"/>
      <c r="AB244" s="879"/>
      <c r="AC244" s="446" t="str">
        <f t="shared" si="27"/>
        <v/>
      </c>
      <c r="AD244" s="450"/>
      <c r="AE244" s="873"/>
      <c r="AF244" s="873"/>
      <c r="AG244" s="873"/>
      <c r="AH244" s="873"/>
      <c r="AI244" s="873"/>
      <c r="AJ244" s="873"/>
      <c r="AK244" s="873"/>
      <c r="AL244" s="873"/>
      <c r="AM244" s="873"/>
      <c r="AN244" s="653" t="str">
        <f t="shared" si="34"/>
        <v/>
      </c>
      <c r="AO244" s="866"/>
      <c r="AP244" s="304"/>
      <c r="AQ244" s="307"/>
      <c r="AW244" s="287"/>
    </row>
    <row r="245" spans="1:49" s="279" customFormat="1" ht="30" customHeight="1" x14ac:dyDescent="0.25">
      <c r="A245" s="876"/>
      <c r="B245" s="12"/>
      <c r="C245" s="156"/>
      <c r="D245" s="13" t="str">
        <f>IFERROR(INDEX(DESEMPATE!$D$3:$D$124,MATCH('EXP GEN.'!B245,DESEMPATE!$C$3:$C$124,0)),"")</f>
        <v/>
      </c>
      <c r="E245" s="306" t="str">
        <f>IFERROR(IF(D245="","",IF(VLOOKUP(D245,DESEMPATE!D$3:$E$124,2,FALSE)=1,"N/A",IF(VLOOKUP(D245,DESEMPATE!D$3:$E$124,2,FALSE)&gt;=0.51,"SI","NO"))),"")</f>
        <v/>
      </c>
      <c r="F245" s="381"/>
      <c r="G245" s="23"/>
      <c r="H245" s="291"/>
      <c r="I245" s="23"/>
      <c r="J245" s="14"/>
      <c r="K245" s="23"/>
      <c r="L245" s="406"/>
      <c r="M245" s="406" t="s">
        <v>120</v>
      </c>
      <c r="N245" s="716"/>
      <c r="O245" s="18"/>
      <c r="P245" s="18"/>
      <c r="Q245" s="19" t="str">
        <f t="shared" si="33"/>
        <v/>
      </c>
      <c r="R245" s="20" t="str">
        <f>IFERROR(INDEX(PARAMETROS!$B$53:$B$79,MATCH(Q245,PARAMETROS!$A$53:$A$79,0)),"")</f>
        <v/>
      </c>
      <c r="S245" s="339"/>
      <c r="T245" s="21"/>
      <c r="U245" s="11" t="str">
        <f>IFERROR(IF(T245="","",IF(T245="COP","N/A",IF(OR(T245="USD",T245="US"),1,IF(T245="EUR",VLOOKUP(P245,'SH EURO'!$A$6:$B$6338,2,FALSE),"INGRESAR TASA")))),"")</f>
        <v/>
      </c>
      <c r="V245" s="596" t="str">
        <f t="shared" si="28"/>
        <v/>
      </c>
      <c r="W245" s="22" t="str">
        <f>IFERROR(IF(T245="","",IF(T245="COP",1,IF(U245&lt;&gt;"N/A",VLOOKUP(P245,'SH TRM'!$A$9:$B$8912,2,FALSE),"REVISAR"))),"")</f>
        <v/>
      </c>
      <c r="X245" s="600" t="str">
        <f t="shared" si="29"/>
        <v/>
      </c>
      <c r="Y245" s="11" t="str">
        <f t="shared" si="30"/>
        <v/>
      </c>
      <c r="Z245" s="11" t="str">
        <f t="shared" si="26"/>
        <v/>
      </c>
      <c r="AA245" s="879"/>
      <c r="AB245" s="879"/>
      <c r="AC245" s="446" t="str">
        <f t="shared" si="27"/>
        <v/>
      </c>
      <c r="AD245" s="450"/>
      <c r="AE245" s="873"/>
      <c r="AF245" s="873"/>
      <c r="AG245" s="873"/>
      <c r="AH245" s="873"/>
      <c r="AI245" s="873"/>
      <c r="AJ245" s="873"/>
      <c r="AK245" s="873"/>
      <c r="AL245" s="873"/>
      <c r="AM245" s="873"/>
      <c r="AN245" s="653" t="str">
        <f t="shared" si="34"/>
        <v/>
      </c>
      <c r="AO245" s="866"/>
      <c r="AP245" s="304"/>
      <c r="AQ245" s="307"/>
      <c r="AW245" s="287"/>
    </row>
    <row r="246" spans="1:49" s="279" customFormat="1" ht="30" customHeight="1" x14ac:dyDescent="0.25">
      <c r="A246" s="876"/>
      <c r="B246" s="12"/>
      <c r="C246" s="156"/>
      <c r="D246" s="13" t="str">
        <f>IFERROR(INDEX(DESEMPATE!$D$3:$D$124,MATCH('EXP GEN.'!B246,DESEMPATE!$C$3:$C$124,0)),"")</f>
        <v/>
      </c>
      <c r="E246" s="306" t="str">
        <f>IFERROR(IF(D246="","",IF(VLOOKUP(D246,DESEMPATE!D$3:$E$124,2,FALSE)=1,"N/A",IF(VLOOKUP(D246,DESEMPATE!D$3:$E$124,2,FALSE)&gt;=0.51,"SI","NO"))),"")</f>
        <v/>
      </c>
      <c r="F246" s="381"/>
      <c r="G246" s="23"/>
      <c r="H246" s="291"/>
      <c r="I246" s="23"/>
      <c r="J246" s="14"/>
      <c r="K246" s="23"/>
      <c r="L246" s="406"/>
      <c r="M246" s="406" t="s">
        <v>120</v>
      </c>
      <c r="N246" s="716"/>
      <c r="O246" s="18"/>
      <c r="P246" s="18"/>
      <c r="Q246" s="19" t="str">
        <f t="shared" si="33"/>
        <v/>
      </c>
      <c r="R246" s="20" t="str">
        <f>IFERROR(INDEX(PARAMETROS!$B$53:$B$79,MATCH(Q246,PARAMETROS!$A$53:$A$79,0)),"")</f>
        <v/>
      </c>
      <c r="S246" s="339"/>
      <c r="T246" s="21"/>
      <c r="U246" s="11" t="str">
        <f>IFERROR(IF(T246="","",IF(T246="COP","N/A",IF(OR(T246="USD",T246="US"),1,IF(T246="EUR",VLOOKUP(P246,'SH EURO'!$A$6:$B$6338,2,FALSE),"INGRESAR TASA")))),"")</f>
        <v/>
      </c>
      <c r="V246" s="596" t="str">
        <f t="shared" si="28"/>
        <v/>
      </c>
      <c r="W246" s="22" t="str">
        <f>IFERROR(IF(T246="","",IF(T246="COP",1,IF(U246&lt;&gt;"N/A",VLOOKUP(P246,'SH TRM'!$A$9:$B$8912,2,FALSE),"REVISAR"))),"")</f>
        <v/>
      </c>
      <c r="X246" s="600" t="str">
        <f t="shared" si="29"/>
        <v/>
      </c>
      <c r="Y246" s="11" t="str">
        <f t="shared" si="30"/>
        <v/>
      </c>
      <c r="Z246" s="11" t="str">
        <f t="shared" si="26"/>
        <v/>
      </c>
      <c r="AA246" s="879"/>
      <c r="AB246" s="879"/>
      <c r="AC246" s="446" t="str">
        <f t="shared" si="27"/>
        <v/>
      </c>
      <c r="AD246" s="450"/>
      <c r="AE246" s="873"/>
      <c r="AF246" s="873"/>
      <c r="AG246" s="873"/>
      <c r="AH246" s="873"/>
      <c r="AI246" s="873"/>
      <c r="AJ246" s="873"/>
      <c r="AK246" s="873"/>
      <c r="AL246" s="873"/>
      <c r="AM246" s="873"/>
      <c r="AN246" s="653" t="str">
        <f t="shared" si="34"/>
        <v/>
      </c>
      <c r="AO246" s="866"/>
      <c r="AP246" s="304"/>
      <c r="AQ246" s="307"/>
      <c r="AW246" s="287"/>
    </row>
    <row r="247" spans="1:49" s="279" customFormat="1" ht="30" customHeight="1" x14ac:dyDescent="0.25">
      <c r="A247" s="876"/>
      <c r="B247" s="12"/>
      <c r="C247" s="156"/>
      <c r="D247" s="13" t="str">
        <f>IFERROR(INDEX(DESEMPATE!$D$3:$D$124,MATCH('EXP GEN.'!B247,DESEMPATE!$C$3:$C$124,0)),"")</f>
        <v/>
      </c>
      <c r="E247" s="306" t="str">
        <f>IFERROR(IF(D247="","",IF(VLOOKUP(D247,DESEMPATE!D$3:$E$124,2,FALSE)=1,"N/A",IF(VLOOKUP(D247,DESEMPATE!D$3:$E$124,2,FALSE)&gt;=0.51,"SI","NO"))),"")</f>
        <v/>
      </c>
      <c r="F247" s="381"/>
      <c r="G247" s="23"/>
      <c r="H247" s="291"/>
      <c r="I247" s="23"/>
      <c r="J247" s="14"/>
      <c r="K247" s="23"/>
      <c r="L247" s="406"/>
      <c r="M247" s="406" t="s">
        <v>120</v>
      </c>
      <c r="N247" s="716"/>
      <c r="O247" s="18"/>
      <c r="P247" s="18"/>
      <c r="Q247" s="19" t="str">
        <f t="shared" si="33"/>
        <v/>
      </c>
      <c r="R247" s="20" t="str">
        <f>IFERROR(INDEX(PARAMETROS!$B$53:$B$79,MATCH(Q247,PARAMETROS!$A$53:$A$79,0)),"")</f>
        <v/>
      </c>
      <c r="S247" s="339"/>
      <c r="T247" s="21"/>
      <c r="U247" s="11" t="str">
        <f>IFERROR(IF(T247="","",IF(T247="COP","N/A",IF(OR(T247="USD",T247="US"),1,IF(T247="EUR",VLOOKUP(P247,'SH EURO'!$A$6:$B$6338,2,FALSE),"INGRESAR TASA")))),"")</f>
        <v/>
      </c>
      <c r="V247" s="596" t="str">
        <f t="shared" si="28"/>
        <v/>
      </c>
      <c r="W247" s="22" t="str">
        <f>IFERROR(IF(T247="","",IF(T247="COP",1,IF(U247&lt;&gt;"N/A",VLOOKUP(P247,'SH TRM'!$A$9:$B$8912,2,FALSE),"REVISAR"))),"")</f>
        <v/>
      </c>
      <c r="X247" s="600" t="str">
        <f t="shared" si="29"/>
        <v/>
      </c>
      <c r="Y247" s="11" t="str">
        <f t="shared" si="30"/>
        <v/>
      </c>
      <c r="Z247" s="11" t="str">
        <f t="shared" si="26"/>
        <v/>
      </c>
      <c r="AA247" s="879"/>
      <c r="AB247" s="879"/>
      <c r="AC247" s="446" t="str">
        <f t="shared" si="27"/>
        <v/>
      </c>
      <c r="AD247" s="450"/>
      <c r="AE247" s="873"/>
      <c r="AF247" s="873"/>
      <c r="AG247" s="873"/>
      <c r="AH247" s="873"/>
      <c r="AI247" s="873"/>
      <c r="AJ247" s="873"/>
      <c r="AK247" s="873"/>
      <c r="AL247" s="873"/>
      <c r="AM247" s="873"/>
      <c r="AN247" s="653" t="str">
        <f t="shared" si="34"/>
        <v/>
      </c>
      <c r="AO247" s="866"/>
      <c r="AP247" s="304"/>
      <c r="AQ247" s="307"/>
      <c r="AW247" s="287"/>
    </row>
    <row r="248" spans="1:49" s="279" customFormat="1" ht="30" customHeight="1" thickBot="1" x14ac:dyDescent="0.3">
      <c r="A248" s="877"/>
      <c r="B248" s="48"/>
      <c r="C248" s="157"/>
      <c r="D248" s="64" t="str">
        <f>IFERROR(INDEX(DESEMPATE!$D$3:$D$124,MATCH('EXP GEN.'!B248,DESEMPATE!$C$3:$C$124,0)),"")</f>
        <v/>
      </c>
      <c r="E248" s="398" t="str">
        <f>IFERROR(IF(D248="","",IF(VLOOKUP(D248,DESEMPATE!D$3:$E$124,2,FALSE)=1,"N/A",IF(VLOOKUP(D248,DESEMPATE!D$3:$E$124,2,FALSE)&gt;=0.51,"SI","NO"))),"")</f>
        <v/>
      </c>
      <c r="F248" s="382"/>
      <c r="G248" s="159"/>
      <c r="H248" s="298"/>
      <c r="I248" s="159"/>
      <c r="J248" s="49"/>
      <c r="K248" s="159"/>
      <c r="L248" s="407"/>
      <c r="M248" s="407" t="s">
        <v>120</v>
      </c>
      <c r="N248" s="733"/>
      <c r="O248" s="494"/>
      <c r="P248" s="494"/>
      <c r="Q248" s="53" t="str">
        <f t="shared" si="33"/>
        <v/>
      </c>
      <c r="R248" s="54" t="str">
        <f>IFERROR(INDEX(PARAMETROS!$B$53:$B$79,MATCH(Q248,PARAMETROS!$A$53:$A$79,0)),"")</f>
        <v/>
      </c>
      <c r="S248" s="495"/>
      <c r="T248" s="55"/>
      <c r="U248" s="57" t="str">
        <f>IFERROR(IF(T248="","",IF(T248="COP","N/A",IF(OR(T248="USD",T248="US"),1,IF(T248="EUR",VLOOKUP(P248,'SH EURO'!$A$6:$B$6338,2,FALSE),"INGRESAR TASA")))),"")</f>
        <v/>
      </c>
      <c r="V248" s="597" t="str">
        <f t="shared" si="28"/>
        <v/>
      </c>
      <c r="W248" s="56" t="str">
        <f>IFERROR(IF(T248="","",IF(T248="COP",1,IF(U248&lt;&gt;"N/A",VLOOKUP(P248,'SH TRM'!$A$9:$B$8912,2,FALSE),"REVISAR"))),"")</f>
        <v/>
      </c>
      <c r="X248" s="601" t="str">
        <f t="shared" si="29"/>
        <v/>
      </c>
      <c r="Y248" s="57" t="str">
        <f t="shared" si="30"/>
        <v/>
      </c>
      <c r="Z248" s="57" t="str">
        <f t="shared" si="26"/>
        <v/>
      </c>
      <c r="AA248" s="880"/>
      <c r="AB248" s="880"/>
      <c r="AC248" s="455" t="str">
        <f t="shared" si="27"/>
        <v/>
      </c>
      <c r="AD248" s="449"/>
      <c r="AE248" s="874"/>
      <c r="AF248" s="874"/>
      <c r="AG248" s="874"/>
      <c r="AH248" s="874"/>
      <c r="AI248" s="874"/>
      <c r="AJ248" s="874"/>
      <c r="AK248" s="874"/>
      <c r="AL248" s="874"/>
      <c r="AM248" s="874"/>
      <c r="AN248" s="654" t="str">
        <f t="shared" si="34"/>
        <v/>
      </c>
      <c r="AO248" s="867"/>
      <c r="AP248" s="303"/>
      <c r="AQ248" s="307"/>
      <c r="AW248" s="287"/>
    </row>
    <row r="249" spans="1:49" s="279" customFormat="1" ht="30" customHeight="1" x14ac:dyDescent="0.25">
      <c r="A249" s="875" t="s">
        <v>236</v>
      </c>
      <c r="B249" s="35" t="s">
        <v>297</v>
      </c>
      <c r="C249" s="155">
        <v>139</v>
      </c>
      <c r="D249" s="36" t="str">
        <f>IFERROR(INDEX(DESEMPATE!$D$3:$D$124,MATCH('EXP GEN.'!B249,DESEMPATE!$C$3:$C$124,0)),"")</f>
        <v>INTERSA S.A.</v>
      </c>
      <c r="E249" s="400" t="str">
        <f>IFERROR(IF(D249="","",IF(VLOOKUP(D249,DESEMPATE!D$3:$E$124,2,FALSE)=1,"N/A",IF(VLOOKUP(D249,DESEMPATE!D$3:$E$124,2,FALSE)&gt;=0.51,"SI","NO"))),"")</f>
        <v>N/A</v>
      </c>
      <c r="F249" s="380" t="s">
        <v>8</v>
      </c>
      <c r="G249" s="47" t="s">
        <v>442</v>
      </c>
      <c r="H249" s="290" t="s">
        <v>432</v>
      </c>
      <c r="I249" s="47" t="s">
        <v>917</v>
      </c>
      <c r="J249" s="37" t="s">
        <v>918</v>
      </c>
      <c r="K249" s="47" t="s">
        <v>8</v>
      </c>
      <c r="L249" s="405" t="s">
        <v>8</v>
      </c>
      <c r="M249" s="405" t="s">
        <v>8</v>
      </c>
      <c r="N249" s="734">
        <v>1</v>
      </c>
      <c r="O249" s="491">
        <v>39007</v>
      </c>
      <c r="P249" s="491">
        <v>39464</v>
      </c>
      <c r="Q249" s="61">
        <f t="shared" si="33"/>
        <v>2008</v>
      </c>
      <c r="R249" s="32">
        <f>IFERROR(INDEX(PARAMETROS!$B$53:$B$79,MATCH(Q249,PARAMETROS!$A$53:$A$79,0)),"")</f>
        <v>461500</v>
      </c>
      <c r="S249" s="492">
        <v>612451450</v>
      </c>
      <c r="T249" s="33" t="s">
        <v>23</v>
      </c>
      <c r="U249" s="493" t="str">
        <f>IFERROR(IF(T249="","",IF(T249="COP","N/A",IF(OR(T249="USD",T249="US"),1,IF(T249="EUR",VLOOKUP(P249,'SH EURO'!$A$6:$B$6338,2,FALSE),"INGRESAR TASA")))),"")</f>
        <v>N/A</v>
      </c>
      <c r="V249" s="598" t="str">
        <f t="shared" si="28"/>
        <v>N/A</v>
      </c>
      <c r="W249" s="34">
        <f>IFERROR(IF(T249="","",IF(T249="COP",1,IF(U249&lt;&gt;"N/A",VLOOKUP(P249,'SH TRM'!$A$9:$B$8912,2,FALSE),"REVISAR"))),"")</f>
        <v>1</v>
      </c>
      <c r="X249" s="602">
        <f t="shared" si="29"/>
        <v>612451450</v>
      </c>
      <c r="Y249" s="493">
        <f t="shared" si="30"/>
        <v>1327.0887323943662</v>
      </c>
      <c r="Z249" s="493">
        <f t="shared" si="26"/>
        <v>1327.0887323943662</v>
      </c>
      <c r="AA249" s="878" t="str">
        <f>IFERROR(IF(COUNTIF(Z249:Z254,"")=6,"",IF(SUM(Z249:Z254)&gt;=CM008M1,"CUMPLE","NO CUMPLE")),"")</f>
        <v>CUMPLE</v>
      </c>
      <c r="AB249" s="878" t="str">
        <f>IFERROR(IF(COUNTIF(Z249:Z254,"")=6,"",IF(COUNTIF(E249:E254,"N/A")&gt;0,IF(SUMIF(E249:E254,"N/A",Z249:Z254)&gt;=CM008LM1,"CUMPLE","NO CUMPLE"),IF(SUMIF(E249:E254,"SI",Z249:Z254)&gt;=CM008LM1,"CUMPLE","NO CUMPLE"))),"")</f>
        <v>CUMPLE</v>
      </c>
      <c r="AC249" s="490" t="str">
        <f t="shared" si="27"/>
        <v>CUMPLE</v>
      </c>
      <c r="AD249" s="454" t="s">
        <v>962</v>
      </c>
      <c r="AE249" s="881" t="s">
        <v>8</v>
      </c>
      <c r="AF249" s="881"/>
      <c r="AG249" s="881"/>
      <c r="AH249" s="881" t="s">
        <v>8</v>
      </c>
      <c r="AI249" s="881"/>
      <c r="AJ249" s="881"/>
      <c r="AK249" s="881" t="s">
        <v>8</v>
      </c>
      <c r="AL249" s="881"/>
      <c r="AM249" s="881"/>
      <c r="AN249" s="655" t="s">
        <v>8</v>
      </c>
      <c r="AO249" s="865" t="s">
        <v>333</v>
      </c>
      <c r="AP249" s="305"/>
      <c r="AQ249" s="307"/>
      <c r="AW249" s="287"/>
    </row>
    <row r="250" spans="1:49" s="279" customFormat="1" ht="30" customHeight="1" x14ac:dyDescent="0.25">
      <c r="A250" s="876"/>
      <c r="B250" s="12" t="s">
        <v>297</v>
      </c>
      <c r="C250" s="156">
        <v>142</v>
      </c>
      <c r="D250" s="13" t="str">
        <f>IFERROR(INDEX(DESEMPATE!$D$3:$D$124,MATCH('EXP GEN.'!B250,DESEMPATE!$C$3:$C$124,0)),"")</f>
        <v>INTERSA S.A.</v>
      </c>
      <c r="E250" s="306" t="str">
        <f>IFERROR(IF(D250="","",IF(VLOOKUP(D250,DESEMPATE!D$3:$E$124,2,FALSE)=1,"N/A",IF(VLOOKUP(D250,DESEMPATE!D$3:$E$124,2,FALSE)&gt;=0.51,"SI","NO"))),"")</f>
        <v>N/A</v>
      </c>
      <c r="F250" s="381" t="s">
        <v>8</v>
      </c>
      <c r="G250" s="23" t="s">
        <v>442</v>
      </c>
      <c r="H250" s="291" t="s">
        <v>432</v>
      </c>
      <c r="I250" s="23" t="s">
        <v>919</v>
      </c>
      <c r="J250" s="14" t="s">
        <v>920</v>
      </c>
      <c r="K250" s="23" t="s">
        <v>8</v>
      </c>
      <c r="L250" s="406" t="s">
        <v>8</v>
      </c>
      <c r="M250" s="406" t="s">
        <v>8</v>
      </c>
      <c r="N250" s="716">
        <v>1</v>
      </c>
      <c r="O250" s="18">
        <v>38943</v>
      </c>
      <c r="P250" s="18">
        <v>39427</v>
      </c>
      <c r="Q250" s="19">
        <f t="shared" si="33"/>
        <v>2007</v>
      </c>
      <c r="R250" s="20">
        <f>IFERROR(INDEX(PARAMETROS!$B$53:$B$79,MATCH(Q250,PARAMETROS!$A$53:$A$79,0)),"")</f>
        <v>433700</v>
      </c>
      <c r="S250" s="339">
        <v>597270687</v>
      </c>
      <c r="T250" s="21" t="s">
        <v>23</v>
      </c>
      <c r="U250" s="11" t="str">
        <f>IFERROR(IF(T250="","",IF(T250="COP","N/A",IF(OR(T250="USD",T250="US"),1,IF(T250="EUR",VLOOKUP(P250,'SH EURO'!$A$6:$B$6338,2,FALSE),"INGRESAR TASA")))),"")</f>
        <v>N/A</v>
      </c>
      <c r="V250" s="596" t="str">
        <f t="shared" si="28"/>
        <v>N/A</v>
      </c>
      <c r="W250" s="22">
        <f>IFERROR(IF(T250="","",IF(T250="COP",1,IF(U250&lt;&gt;"N/A",VLOOKUP(P250,'SH TRM'!$A$9:$B$8912,2,FALSE),"REVISAR"))),"")</f>
        <v>1</v>
      </c>
      <c r="X250" s="600">
        <f t="shared" si="29"/>
        <v>597270687</v>
      </c>
      <c r="Y250" s="11">
        <f t="shared" si="30"/>
        <v>1377.1516878026287</v>
      </c>
      <c r="Z250" s="11">
        <f t="shared" si="26"/>
        <v>1377.1516878026287</v>
      </c>
      <c r="AA250" s="879"/>
      <c r="AB250" s="879"/>
      <c r="AC250" s="446" t="str">
        <f t="shared" si="27"/>
        <v>CUMPLE</v>
      </c>
      <c r="AD250" s="450" t="s">
        <v>963</v>
      </c>
      <c r="AE250" s="873" t="s">
        <v>8</v>
      </c>
      <c r="AF250" s="873"/>
      <c r="AG250" s="873"/>
      <c r="AH250" s="873" t="s">
        <v>8</v>
      </c>
      <c r="AI250" s="873"/>
      <c r="AJ250" s="873"/>
      <c r="AK250" s="873" t="s">
        <v>8</v>
      </c>
      <c r="AL250" s="873"/>
      <c r="AM250" s="873"/>
      <c r="AN250" s="653" t="s">
        <v>8</v>
      </c>
      <c r="AO250" s="866"/>
      <c r="AP250" s="304"/>
      <c r="AQ250" s="307"/>
      <c r="AW250" s="287"/>
    </row>
    <row r="251" spans="1:49" s="279" customFormat="1" ht="30" customHeight="1" x14ac:dyDescent="0.25">
      <c r="A251" s="876"/>
      <c r="B251" s="12" t="s">
        <v>297</v>
      </c>
      <c r="C251" s="156">
        <v>149</v>
      </c>
      <c r="D251" s="13" t="str">
        <f>IFERROR(INDEX(DESEMPATE!$D$3:$D$124,MATCH('EXP GEN.'!B251,DESEMPATE!$C$3:$C$124,0)),"")</f>
        <v>INTERSA S.A.</v>
      </c>
      <c r="E251" s="306" t="str">
        <f>IFERROR(IF(D251="","",IF(VLOOKUP(D251,DESEMPATE!D$3:$E$124,2,FALSE)=1,"N/A",IF(VLOOKUP(D251,DESEMPATE!D$3:$E$124,2,FALSE)&gt;=0.51,"SI","NO"))),"")</f>
        <v>N/A</v>
      </c>
      <c r="F251" s="381" t="s">
        <v>8</v>
      </c>
      <c r="G251" s="23" t="s">
        <v>429</v>
      </c>
      <c r="H251" s="291" t="s">
        <v>432</v>
      </c>
      <c r="I251" s="23" t="s">
        <v>921</v>
      </c>
      <c r="J251" s="14" t="s">
        <v>922</v>
      </c>
      <c r="K251" s="23" t="s">
        <v>8</v>
      </c>
      <c r="L251" s="406" t="s">
        <v>8</v>
      </c>
      <c r="M251" s="406" t="s">
        <v>8</v>
      </c>
      <c r="N251" s="716">
        <v>1</v>
      </c>
      <c r="O251" s="18">
        <v>38230</v>
      </c>
      <c r="P251" s="18">
        <v>38543</v>
      </c>
      <c r="Q251" s="19">
        <f t="shared" si="33"/>
        <v>2005</v>
      </c>
      <c r="R251" s="20">
        <f>IFERROR(INDEX(PARAMETROS!$B$53:$B$79,MATCH(Q251,PARAMETROS!$A$53:$A$79,0)),"")</f>
        <v>381500</v>
      </c>
      <c r="S251" s="339">
        <v>389690354</v>
      </c>
      <c r="T251" s="21" t="s">
        <v>23</v>
      </c>
      <c r="U251" s="11" t="str">
        <f>IFERROR(IF(T251="","",IF(T251="COP","N/A",IF(OR(T251="USD",T251="US"),1,IF(T251="EUR",VLOOKUP(P251,'SH EURO'!$A$6:$B$6338,2,FALSE),"INGRESAR TASA")))),"")</f>
        <v>N/A</v>
      </c>
      <c r="V251" s="596" t="str">
        <f t="shared" si="28"/>
        <v>N/A</v>
      </c>
      <c r="W251" s="22">
        <f>IFERROR(IF(T251="","",IF(T251="COP",1,IF(U251&lt;&gt;"N/A",VLOOKUP(P251,'SH TRM'!$A$9:$B$8912,2,FALSE),"REVISAR"))),"")</f>
        <v>1</v>
      </c>
      <c r="X251" s="600">
        <f t="shared" si="29"/>
        <v>389690354</v>
      </c>
      <c r="Y251" s="11">
        <f t="shared" si="30"/>
        <v>1021.4688178243774</v>
      </c>
      <c r="Z251" s="11">
        <f t="shared" si="26"/>
        <v>1021.4688178243774</v>
      </c>
      <c r="AA251" s="879"/>
      <c r="AB251" s="879"/>
      <c r="AC251" s="446" t="str">
        <f t="shared" si="27"/>
        <v>CUMPLE</v>
      </c>
      <c r="AD251" s="450" t="s">
        <v>964</v>
      </c>
      <c r="AE251" s="873" t="s">
        <v>9</v>
      </c>
      <c r="AF251" s="873"/>
      <c r="AG251" s="873"/>
      <c r="AH251" s="873" t="s">
        <v>8</v>
      </c>
      <c r="AI251" s="873"/>
      <c r="AJ251" s="873"/>
      <c r="AK251" s="873" t="s">
        <v>8</v>
      </c>
      <c r="AL251" s="873"/>
      <c r="AM251" s="873"/>
      <c r="AN251" s="653" t="s">
        <v>8</v>
      </c>
      <c r="AO251" s="866"/>
      <c r="AP251" s="304"/>
      <c r="AQ251" s="307"/>
      <c r="AW251" s="287"/>
    </row>
    <row r="252" spans="1:49" s="279" customFormat="1" ht="30" customHeight="1" x14ac:dyDescent="0.25">
      <c r="A252" s="876"/>
      <c r="B252" s="12" t="s">
        <v>297</v>
      </c>
      <c r="C252" s="156">
        <v>157</v>
      </c>
      <c r="D252" s="13" t="str">
        <f>IFERROR(INDEX(DESEMPATE!$D$3:$D$124,MATCH('EXP GEN.'!B252,DESEMPATE!$C$3:$C$124,0)),"")</f>
        <v>INTERSA S.A.</v>
      </c>
      <c r="E252" s="306" t="str">
        <f>IFERROR(IF(D252="","",IF(VLOOKUP(D252,DESEMPATE!D$3:$E$124,2,FALSE)=1,"N/A",IF(VLOOKUP(D252,DESEMPATE!D$3:$E$124,2,FALSE)&gt;=0.51,"SI","NO"))),"")</f>
        <v>N/A</v>
      </c>
      <c r="F252" s="381" t="s">
        <v>8</v>
      </c>
      <c r="G252" s="23" t="s">
        <v>429</v>
      </c>
      <c r="H252" s="291" t="s">
        <v>432</v>
      </c>
      <c r="I252" s="23" t="s">
        <v>923</v>
      </c>
      <c r="J252" s="14" t="s">
        <v>924</v>
      </c>
      <c r="K252" s="23" t="s">
        <v>8</v>
      </c>
      <c r="L252" s="406" t="s">
        <v>8</v>
      </c>
      <c r="M252" s="406" t="s">
        <v>8</v>
      </c>
      <c r="N252" s="716">
        <v>0.5</v>
      </c>
      <c r="O252" s="18">
        <v>36542</v>
      </c>
      <c r="P252" s="18">
        <v>37242</v>
      </c>
      <c r="Q252" s="19">
        <f t="shared" si="33"/>
        <v>2001</v>
      </c>
      <c r="R252" s="20">
        <f>IFERROR(INDEX(PARAMETROS!$B$53:$B$79,MATCH(Q252,PARAMETROS!$A$53:$A$79,0)),"")</f>
        <v>286000</v>
      </c>
      <c r="S252" s="339">
        <v>1510998107</v>
      </c>
      <c r="T252" s="21" t="s">
        <v>23</v>
      </c>
      <c r="U252" s="11" t="str">
        <f>IFERROR(IF(T252="","",IF(T252="COP","N/A",IF(OR(T252="USD",T252="US"),1,IF(T252="EUR",VLOOKUP(P252,'SH EURO'!$A$6:$B$6338,2,FALSE),"INGRESAR TASA")))),"")</f>
        <v>N/A</v>
      </c>
      <c r="V252" s="596" t="str">
        <f t="shared" si="28"/>
        <v>N/A</v>
      </c>
      <c r="W252" s="22">
        <f>IFERROR(IF(T252="","",IF(T252="COP",1,IF(U252&lt;&gt;"N/A",VLOOKUP(P252,'SH TRM'!$A$9:$B$8912,2,FALSE),"REVISAR"))),"")</f>
        <v>1</v>
      </c>
      <c r="X252" s="600">
        <f t="shared" si="29"/>
        <v>1510998107</v>
      </c>
      <c r="Y252" s="11">
        <f t="shared" si="30"/>
        <v>5283.2101643356646</v>
      </c>
      <c r="Z252" s="11">
        <f t="shared" si="26"/>
        <v>2641.6050821678323</v>
      </c>
      <c r="AA252" s="879"/>
      <c r="AB252" s="879"/>
      <c r="AC252" s="446" t="str">
        <f t="shared" si="27"/>
        <v>CUMPLE</v>
      </c>
      <c r="AD252" s="450" t="s">
        <v>965</v>
      </c>
      <c r="AE252" s="873" t="s">
        <v>9</v>
      </c>
      <c r="AF252" s="873"/>
      <c r="AG252" s="873"/>
      <c r="AH252" s="873" t="s">
        <v>8</v>
      </c>
      <c r="AI252" s="873"/>
      <c r="AJ252" s="873"/>
      <c r="AK252" s="873" t="s">
        <v>8</v>
      </c>
      <c r="AL252" s="873"/>
      <c r="AM252" s="873"/>
      <c r="AN252" s="653" t="s">
        <v>8</v>
      </c>
      <c r="AO252" s="866"/>
      <c r="AP252" s="304"/>
      <c r="AQ252" s="307"/>
      <c r="AW252" s="287"/>
    </row>
    <row r="253" spans="1:49" s="279" customFormat="1" ht="30" customHeight="1" x14ac:dyDescent="0.25">
      <c r="A253" s="876"/>
      <c r="B253" s="12"/>
      <c r="C253" s="156"/>
      <c r="D253" s="13" t="str">
        <f>IFERROR(INDEX(DESEMPATE!$D$3:$D$124,MATCH('EXP GEN.'!B253,DESEMPATE!$C$3:$C$124,0)),"")</f>
        <v/>
      </c>
      <c r="E253" s="306" t="str">
        <f>IFERROR(IF(D253="","",IF(VLOOKUP(D253,DESEMPATE!D$3:$E$124,2,FALSE)=1,"N/A",IF(VLOOKUP(D253,DESEMPATE!D$3:$E$124,2,FALSE)&gt;=0.51,"SI","NO"))),"")</f>
        <v/>
      </c>
      <c r="F253" s="381"/>
      <c r="G253" s="23"/>
      <c r="H253" s="291"/>
      <c r="I253" s="23"/>
      <c r="J253" s="14"/>
      <c r="K253" s="23"/>
      <c r="L253" s="406"/>
      <c r="M253" s="406" t="s">
        <v>120</v>
      </c>
      <c r="N253" s="716"/>
      <c r="O253" s="18"/>
      <c r="P253" s="18"/>
      <c r="Q253" s="19" t="str">
        <f t="shared" si="33"/>
        <v/>
      </c>
      <c r="R253" s="20" t="str">
        <f>IFERROR(INDEX(PARAMETROS!$B$53:$B$79,MATCH(Q253,PARAMETROS!$A$53:$A$79,0)),"")</f>
        <v/>
      </c>
      <c r="S253" s="339"/>
      <c r="T253" s="21"/>
      <c r="U253" s="11" t="str">
        <f>IFERROR(IF(T253="","",IF(T253="COP","N/A",IF(OR(T253="USD",T253="US"),1,IF(T253="EUR",VLOOKUP(P253,'SH EURO'!$A$6:$B$6338,2,FALSE),"INGRESAR TASA")))),"")</f>
        <v/>
      </c>
      <c r="V253" s="596" t="str">
        <f t="shared" si="28"/>
        <v/>
      </c>
      <c r="W253" s="22" t="str">
        <f>IFERROR(IF(T253="","",IF(T253="COP",1,IF(U253&lt;&gt;"N/A",VLOOKUP(P253,'SH TRM'!$A$9:$B$8912,2,FALSE),"REVISAR"))),"")</f>
        <v/>
      </c>
      <c r="X253" s="600" t="str">
        <f t="shared" si="29"/>
        <v/>
      </c>
      <c r="Y253" s="11" t="str">
        <f t="shared" si="30"/>
        <v/>
      </c>
      <c r="Z253" s="11" t="str">
        <f t="shared" si="26"/>
        <v/>
      </c>
      <c r="AA253" s="879"/>
      <c r="AB253" s="879"/>
      <c r="AC253" s="446" t="str">
        <f t="shared" si="27"/>
        <v/>
      </c>
      <c r="AD253" s="450"/>
      <c r="AE253" s="873"/>
      <c r="AF253" s="873"/>
      <c r="AG253" s="873"/>
      <c r="AH253" s="873"/>
      <c r="AI253" s="873"/>
      <c r="AJ253" s="873"/>
      <c r="AK253" s="873"/>
      <c r="AL253" s="873"/>
      <c r="AM253" s="873"/>
      <c r="AN253" s="653" t="str">
        <f t="shared" si="34"/>
        <v/>
      </c>
      <c r="AO253" s="866"/>
      <c r="AP253" s="304"/>
      <c r="AQ253" s="307"/>
      <c r="AW253" s="287"/>
    </row>
    <row r="254" spans="1:49" s="279" customFormat="1" ht="30" customHeight="1" thickBot="1" x14ac:dyDescent="0.3">
      <c r="A254" s="877"/>
      <c r="B254" s="48"/>
      <c r="C254" s="157"/>
      <c r="D254" s="64" t="str">
        <f>IFERROR(INDEX(DESEMPATE!$D$3:$D$124,MATCH('EXP GEN.'!B254,DESEMPATE!$C$3:$C$124,0)),"")</f>
        <v/>
      </c>
      <c r="E254" s="398" t="str">
        <f>IFERROR(IF(D254="","",IF(VLOOKUP(D254,DESEMPATE!D$3:$E$124,2,FALSE)=1,"N/A",IF(VLOOKUP(D254,DESEMPATE!D$3:$E$124,2,FALSE)&gt;=0.51,"SI","NO"))),"")</f>
        <v/>
      </c>
      <c r="F254" s="382"/>
      <c r="G254" s="159"/>
      <c r="H254" s="298"/>
      <c r="I254" s="159"/>
      <c r="J254" s="49"/>
      <c r="K254" s="159"/>
      <c r="L254" s="407"/>
      <c r="M254" s="407" t="s">
        <v>120</v>
      </c>
      <c r="N254" s="733"/>
      <c r="O254" s="494"/>
      <c r="P254" s="494"/>
      <c r="Q254" s="53" t="str">
        <f t="shared" si="33"/>
        <v/>
      </c>
      <c r="R254" s="54" t="str">
        <f>IFERROR(INDEX(PARAMETROS!$B$53:$B$79,MATCH(Q254,PARAMETROS!$A$53:$A$79,0)),"")</f>
        <v/>
      </c>
      <c r="S254" s="495"/>
      <c r="T254" s="55"/>
      <c r="U254" s="57" t="str">
        <f>IFERROR(IF(T254="","",IF(T254="COP","N/A",IF(OR(T254="USD",T254="US"),1,IF(T254="EUR",VLOOKUP(P254,'SH EURO'!$A$6:$B$6338,2,FALSE),"INGRESAR TASA")))),"")</f>
        <v/>
      </c>
      <c r="V254" s="597" t="str">
        <f t="shared" si="28"/>
        <v/>
      </c>
      <c r="W254" s="56" t="str">
        <f>IFERROR(IF(T254="","",IF(T254="COP",1,IF(U254&lt;&gt;"N/A",VLOOKUP(P254,'SH TRM'!$A$9:$B$8912,2,FALSE),"REVISAR"))),"")</f>
        <v/>
      </c>
      <c r="X254" s="601" t="str">
        <f t="shared" si="29"/>
        <v/>
      </c>
      <c r="Y254" s="57" t="str">
        <f t="shared" si="30"/>
        <v/>
      </c>
      <c r="Z254" s="57" t="str">
        <f t="shared" si="26"/>
        <v/>
      </c>
      <c r="AA254" s="880"/>
      <c r="AB254" s="880"/>
      <c r="AC254" s="455" t="str">
        <f t="shared" si="27"/>
        <v/>
      </c>
      <c r="AD254" s="449"/>
      <c r="AE254" s="874"/>
      <c r="AF254" s="874"/>
      <c r="AG254" s="874"/>
      <c r="AH254" s="874"/>
      <c r="AI254" s="874"/>
      <c r="AJ254" s="874"/>
      <c r="AK254" s="874"/>
      <c r="AL254" s="874"/>
      <c r="AM254" s="874"/>
      <c r="AN254" s="654" t="str">
        <f t="shared" si="34"/>
        <v/>
      </c>
      <c r="AO254" s="867"/>
      <c r="AP254" s="303"/>
      <c r="AQ254" s="307"/>
      <c r="AW254" s="287"/>
    </row>
    <row r="255" spans="1:49" s="279" customFormat="1" ht="30" customHeight="1" x14ac:dyDescent="0.25">
      <c r="A255" s="875" t="s">
        <v>237</v>
      </c>
      <c r="B255" s="35" t="s">
        <v>298</v>
      </c>
      <c r="C255" s="155">
        <v>147</v>
      </c>
      <c r="D255" s="36" t="str">
        <f>IFERROR(INDEX(DESEMPATE!$D$3:$D$124,MATCH('EXP GEN.'!B255,DESEMPATE!$C$3:$C$124,0)),"")</f>
        <v>DESARRROLLO EN INGENIERIA SOCIEDAD ANONIMA (DIN S.A.)</v>
      </c>
      <c r="E255" s="400" t="str">
        <f>IFERROR(IF(D255="","",IF(VLOOKUP(D255,DESEMPATE!D$3:$E$124,2,FALSE)=1,"N/A",IF(VLOOKUP(D255,DESEMPATE!D$3:$E$124,2,FALSE)&gt;=0.51,"SI","NO"))),"")</f>
        <v>N/A</v>
      </c>
      <c r="F255" s="380" t="s">
        <v>8</v>
      </c>
      <c r="G255" s="47" t="s">
        <v>429</v>
      </c>
      <c r="H255" s="290" t="s">
        <v>432</v>
      </c>
      <c r="I255" s="47" t="s">
        <v>925</v>
      </c>
      <c r="J255" s="37" t="s">
        <v>926</v>
      </c>
      <c r="K255" s="47" t="s">
        <v>8</v>
      </c>
      <c r="L255" s="405" t="s">
        <v>8</v>
      </c>
      <c r="M255" s="405" t="s">
        <v>8</v>
      </c>
      <c r="N255" s="734">
        <v>1</v>
      </c>
      <c r="O255" s="491">
        <v>39013</v>
      </c>
      <c r="P255" s="491">
        <v>39269</v>
      </c>
      <c r="Q255" s="61">
        <f t="shared" si="33"/>
        <v>2007</v>
      </c>
      <c r="R255" s="32">
        <f>IFERROR(INDEX(PARAMETROS!$B$53:$B$79,MATCH(Q255,PARAMETROS!$A$53:$A$79,0)),"")</f>
        <v>433700</v>
      </c>
      <c r="S255" s="492">
        <v>149863960</v>
      </c>
      <c r="T255" s="33" t="s">
        <v>23</v>
      </c>
      <c r="U255" s="493" t="str">
        <f>IFERROR(IF(T255="","",IF(T255="COP","N/A",IF(OR(T255="USD",T255="US"),1,IF(T255="EUR",VLOOKUP(P255,'SH EURO'!$A$6:$B$6338,2,FALSE),"INGRESAR TASA")))),"")</f>
        <v>N/A</v>
      </c>
      <c r="V255" s="598" t="str">
        <f t="shared" si="28"/>
        <v>N/A</v>
      </c>
      <c r="W255" s="34">
        <f>IFERROR(IF(T255="","",IF(T255="COP",1,IF(U255&lt;&gt;"N/A",VLOOKUP(P255,'SH TRM'!$A$9:$B$8912,2,FALSE),"REVISAR"))),"")</f>
        <v>1</v>
      </c>
      <c r="X255" s="602">
        <f t="shared" si="29"/>
        <v>149863960</v>
      </c>
      <c r="Y255" s="493">
        <f t="shared" si="30"/>
        <v>345.547521328107</v>
      </c>
      <c r="Z255" s="493">
        <f t="shared" si="26"/>
        <v>345.547521328107</v>
      </c>
      <c r="AA255" s="878" t="str">
        <f>IFERROR(IF(COUNTIF(Z255:Z260,"")=6,"",IF(SUM(Z255:Z260)&gt;=CM008M1,"CUMPLE","NO CUMPLE")),"")</f>
        <v>CUMPLE</v>
      </c>
      <c r="AB255" s="878" t="str">
        <f>IFERROR(IF(COUNTIF(Z255:Z260,"")=6,"",IF(COUNTIF(E255:E260,"N/A")&gt;0,IF(SUMIF(E255:E260,"N/A",Z255:Z260)&gt;=CM008LM1,"CUMPLE","NO CUMPLE"),IF(SUMIF(E255:E260,"SI",Z255:Z260)&gt;=CM008LM1,"CUMPLE","NO CUMPLE"))),"")</f>
        <v>CUMPLE</v>
      </c>
      <c r="AC255" s="490" t="str">
        <f t="shared" si="27"/>
        <v>CUMPLE</v>
      </c>
      <c r="AD255" s="756" t="s">
        <v>966</v>
      </c>
      <c r="AE255" s="881" t="s">
        <v>8</v>
      </c>
      <c r="AF255" s="881"/>
      <c r="AG255" s="881"/>
      <c r="AH255" s="881" t="s">
        <v>8</v>
      </c>
      <c r="AI255" s="881"/>
      <c r="AJ255" s="881"/>
      <c r="AK255" s="881" t="s">
        <v>8</v>
      </c>
      <c r="AL255" s="881"/>
      <c r="AM255" s="881"/>
      <c r="AN255" s="655" t="str">
        <f t="shared" si="34"/>
        <v>6 FOLIO 31</v>
      </c>
      <c r="AO255" s="865" t="s">
        <v>333</v>
      </c>
      <c r="AP255" s="305"/>
      <c r="AQ255" s="307"/>
      <c r="AW255" s="287"/>
    </row>
    <row r="256" spans="1:49" s="279" customFormat="1" ht="30" customHeight="1" x14ac:dyDescent="0.25">
      <c r="A256" s="876"/>
      <c r="B256" s="12" t="s">
        <v>298</v>
      </c>
      <c r="C256" s="156">
        <v>154</v>
      </c>
      <c r="D256" s="13" t="str">
        <f>IFERROR(INDEX(DESEMPATE!$D$3:$D$124,MATCH('EXP GEN.'!B256,DESEMPATE!$C$3:$C$124,0)),"")</f>
        <v>DESARRROLLO EN INGENIERIA SOCIEDAD ANONIMA (DIN S.A.)</v>
      </c>
      <c r="E256" s="306" t="str">
        <f>IFERROR(IF(D256="","",IF(VLOOKUP(D256,DESEMPATE!D$3:$E$124,2,FALSE)=1,"N/A",IF(VLOOKUP(D256,DESEMPATE!D$3:$E$124,2,FALSE)&gt;=0.51,"SI","NO"))),"")</f>
        <v>N/A</v>
      </c>
      <c r="F256" s="381" t="s">
        <v>8</v>
      </c>
      <c r="G256" s="23" t="s">
        <v>429</v>
      </c>
      <c r="H256" s="291" t="s">
        <v>432</v>
      </c>
      <c r="I256" s="23" t="s">
        <v>490</v>
      </c>
      <c r="J256" s="14" t="s">
        <v>927</v>
      </c>
      <c r="K256" s="23" t="s">
        <v>8</v>
      </c>
      <c r="L256" s="406" t="s">
        <v>8</v>
      </c>
      <c r="M256" s="406" t="s">
        <v>8</v>
      </c>
      <c r="N256" s="716">
        <v>0.4</v>
      </c>
      <c r="O256" s="18">
        <v>40787</v>
      </c>
      <c r="P256" s="18">
        <v>41104</v>
      </c>
      <c r="Q256" s="19">
        <f t="shared" si="33"/>
        <v>2012</v>
      </c>
      <c r="R256" s="20">
        <f>IFERROR(INDEX(PARAMETROS!$B$53:$B$79,MATCH(Q256,PARAMETROS!$A$53:$A$79,0)),"")</f>
        <v>566700</v>
      </c>
      <c r="S256" s="339">
        <v>654205153.88</v>
      </c>
      <c r="T256" s="21" t="s">
        <v>23</v>
      </c>
      <c r="U256" s="11" t="str">
        <f>IFERROR(IF(T256="","",IF(T256="COP","N/A",IF(OR(T256="USD",T256="US"),1,IF(T256="EUR",VLOOKUP(P256,'SH EURO'!$A$6:$B$6338,2,FALSE),"INGRESAR TASA")))),"")</f>
        <v>N/A</v>
      </c>
      <c r="V256" s="596" t="str">
        <f t="shared" si="28"/>
        <v>N/A</v>
      </c>
      <c r="W256" s="22">
        <f>IFERROR(IF(T256="","",IF(T256="COP",1,IF(U256&lt;&gt;"N/A",VLOOKUP(P256,'SH TRM'!$A$9:$B$8912,2,FALSE),"REVISAR"))),"")</f>
        <v>1</v>
      </c>
      <c r="X256" s="600">
        <f t="shared" si="29"/>
        <v>654205153.88</v>
      </c>
      <c r="Y256" s="11">
        <f t="shared" si="30"/>
        <v>1154.4117767425446</v>
      </c>
      <c r="Z256" s="11">
        <f t="shared" si="26"/>
        <v>461.76471069701785</v>
      </c>
      <c r="AA256" s="879"/>
      <c r="AB256" s="879"/>
      <c r="AC256" s="446" t="str">
        <f t="shared" si="27"/>
        <v>CUMPLE</v>
      </c>
      <c r="AD256" s="757" t="s">
        <v>967</v>
      </c>
      <c r="AE256" s="873" t="s">
        <v>8</v>
      </c>
      <c r="AF256" s="873"/>
      <c r="AG256" s="873"/>
      <c r="AH256" s="873" t="s">
        <v>8</v>
      </c>
      <c r="AI256" s="873"/>
      <c r="AJ256" s="873"/>
      <c r="AK256" s="873" t="s">
        <v>8</v>
      </c>
      <c r="AL256" s="873"/>
      <c r="AM256" s="873"/>
      <c r="AN256" s="653" t="str">
        <f t="shared" si="34"/>
        <v>33 FOLIO  55</v>
      </c>
      <c r="AO256" s="866"/>
      <c r="AP256" s="512"/>
      <c r="AQ256" s="307"/>
      <c r="AW256" s="287"/>
    </row>
    <row r="257" spans="1:49" s="279" customFormat="1" ht="30" customHeight="1" x14ac:dyDescent="0.25">
      <c r="A257" s="876"/>
      <c r="B257" s="12" t="s">
        <v>298</v>
      </c>
      <c r="C257" s="156">
        <v>164</v>
      </c>
      <c r="D257" s="13" t="str">
        <f>IFERROR(INDEX(DESEMPATE!$D$3:$D$124,MATCH('EXP GEN.'!B257,DESEMPATE!$C$3:$C$124,0)),"")</f>
        <v>DESARRROLLO EN INGENIERIA SOCIEDAD ANONIMA (DIN S.A.)</v>
      </c>
      <c r="E257" s="306" t="str">
        <f>IFERROR(IF(D257="","",IF(VLOOKUP(D257,DESEMPATE!D$3:$E$124,2,FALSE)=1,"N/A",IF(VLOOKUP(D257,DESEMPATE!D$3:$E$124,2,FALSE)&gt;=0.51,"SI","NO"))),"")</f>
        <v>N/A</v>
      </c>
      <c r="F257" s="381" t="s">
        <v>8</v>
      </c>
      <c r="G257" s="23" t="s">
        <v>429</v>
      </c>
      <c r="H257" s="291" t="s">
        <v>432</v>
      </c>
      <c r="I257" s="23" t="s">
        <v>928</v>
      </c>
      <c r="J257" s="14" t="s">
        <v>929</v>
      </c>
      <c r="K257" s="23" t="s">
        <v>8</v>
      </c>
      <c r="L257" s="406" t="s">
        <v>8</v>
      </c>
      <c r="M257" s="406" t="s">
        <v>8</v>
      </c>
      <c r="N257" s="716">
        <v>1</v>
      </c>
      <c r="O257" s="18">
        <v>40541</v>
      </c>
      <c r="P257" s="18">
        <v>40747</v>
      </c>
      <c r="Q257" s="19">
        <f t="shared" si="33"/>
        <v>2011</v>
      </c>
      <c r="R257" s="20">
        <f>IFERROR(INDEX(PARAMETROS!$B$53:$B$79,MATCH(Q257,PARAMETROS!$A$53:$A$79,0)),"")</f>
        <v>535600</v>
      </c>
      <c r="S257" s="339">
        <v>177524660</v>
      </c>
      <c r="T257" s="21" t="s">
        <v>23</v>
      </c>
      <c r="U257" s="11" t="str">
        <f>IFERROR(IF(T257="","",IF(T257="COP","N/A",IF(OR(T257="USD",T257="US"),1,IF(T257="EUR",VLOOKUP(P257,'SH EURO'!$A$6:$B$6338,2,FALSE),"INGRESAR TASA")))),"")</f>
        <v>N/A</v>
      </c>
      <c r="V257" s="596" t="str">
        <f t="shared" si="28"/>
        <v>N/A</v>
      </c>
      <c r="W257" s="22">
        <f>IFERROR(IF(T257="","",IF(T257="COP",1,IF(U257&lt;&gt;"N/A",VLOOKUP(P257,'SH TRM'!$A$9:$B$8912,2,FALSE),"REVISAR"))),"")</f>
        <v>1</v>
      </c>
      <c r="X257" s="600">
        <f t="shared" si="29"/>
        <v>177524660</v>
      </c>
      <c r="Y257" s="11">
        <f t="shared" si="30"/>
        <v>331.45007468259894</v>
      </c>
      <c r="Z257" s="11">
        <f t="shared" si="26"/>
        <v>331.45007468259894</v>
      </c>
      <c r="AA257" s="879"/>
      <c r="AB257" s="879"/>
      <c r="AC257" s="446" t="str">
        <f t="shared" si="27"/>
        <v>CUMPLE</v>
      </c>
      <c r="AD257" s="757" t="s">
        <v>968</v>
      </c>
      <c r="AE257" s="873" t="s">
        <v>8</v>
      </c>
      <c r="AF257" s="873"/>
      <c r="AG257" s="873"/>
      <c r="AH257" s="873" t="s">
        <v>8</v>
      </c>
      <c r="AI257" s="873"/>
      <c r="AJ257" s="873"/>
      <c r="AK257" s="873" t="s">
        <v>8</v>
      </c>
      <c r="AL257" s="873"/>
      <c r="AM257" s="873"/>
      <c r="AN257" s="653" t="str">
        <f t="shared" si="34"/>
        <v>3 FOLIO 28</v>
      </c>
      <c r="AO257" s="866"/>
      <c r="AP257" s="304"/>
      <c r="AQ257" s="307"/>
      <c r="AW257" s="287"/>
    </row>
    <row r="258" spans="1:49" s="279" customFormat="1" ht="30" customHeight="1" x14ac:dyDescent="0.25">
      <c r="A258" s="876"/>
      <c r="B258" s="12" t="s">
        <v>298</v>
      </c>
      <c r="C258" s="156">
        <v>172</v>
      </c>
      <c r="D258" s="13" t="str">
        <f>IFERROR(INDEX(DESEMPATE!$D$3:$D$124,MATCH('EXP GEN.'!B258,DESEMPATE!$C$3:$C$124,0)),"")</f>
        <v>DESARRROLLO EN INGENIERIA SOCIEDAD ANONIMA (DIN S.A.)</v>
      </c>
      <c r="E258" s="306" t="str">
        <f>IFERROR(IF(D258="","",IF(VLOOKUP(D258,DESEMPATE!D$3:$E$124,2,FALSE)=1,"N/A",IF(VLOOKUP(D258,DESEMPATE!D$3:$E$124,2,FALSE)&gt;=0.51,"SI","NO"))),"")</f>
        <v>N/A</v>
      </c>
      <c r="F258" s="381" t="s">
        <v>8</v>
      </c>
      <c r="G258" s="23" t="s">
        <v>429</v>
      </c>
      <c r="H258" s="291" t="s">
        <v>432</v>
      </c>
      <c r="I258" s="23" t="s">
        <v>930</v>
      </c>
      <c r="J258" s="14" t="s">
        <v>931</v>
      </c>
      <c r="K258" s="23" t="s">
        <v>8</v>
      </c>
      <c r="L258" s="406" t="s">
        <v>8</v>
      </c>
      <c r="M258" s="406" t="s">
        <v>8</v>
      </c>
      <c r="N258" s="716">
        <v>1</v>
      </c>
      <c r="O258" s="18">
        <v>38999</v>
      </c>
      <c r="P258" s="18">
        <v>39282</v>
      </c>
      <c r="Q258" s="19">
        <f t="shared" si="33"/>
        <v>2007</v>
      </c>
      <c r="R258" s="20">
        <f>IFERROR(INDEX(PARAMETROS!$B$53:$B$79,MATCH(Q258,PARAMETROS!$A$53:$A$79,0)),"")</f>
        <v>433700</v>
      </c>
      <c r="S258" s="339">
        <f>307861885</f>
        <v>307861885</v>
      </c>
      <c r="T258" s="21" t="s">
        <v>23</v>
      </c>
      <c r="U258" s="11" t="str">
        <f>IFERROR(IF(T258="","",IF(T258="COP","N/A",IF(OR(T258="USD",T258="US"),1,IF(T258="EUR",VLOOKUP(P258,'SH EURO'!$A$6:$B$6338,2,FALSE),"INGRESAR TASA")))),"")</f>
        <v>N/A</v>
      </c>
      <c r="V258" s="596" t="str">
        <f t="shared" si="28"/>
        <v>N/A</v>
      </c>
      <c r="W258" s="22">
        <f>IFERROR(IF(T258="","",IF(T258="COP",1,IF(U258&lt;&gt;"N/A",VLOOKUP(P258,'SH TRM'!$A$9:$B$8912,2,FALSE),"REVISAR"))),"")</f>
        <v>1</v>
      </c>
      <c r="X258" s="600">
        <f t="shared" si="29"/>
        <v>307861885</v>
      </c>
      <c r="Y258" s="11">
        <f t="shared" si="30"/>
        <v>709.8498616555222</v>
      </c>
      <c r="Z258" s="11">
        <f t="shared" si="26"/>
        <v>709.8498616555222</v>
      </c>
      <c r="AA258" s="879"/>
      <c r="AB258" s="879"/>
      <c r="AC258" s="446" t="str">
        <f t="shared" si="27"/>
        <v>CUMPLE</v>
      </c>
      <c r="AD258" s="757" t="s">
        <v>969</v>
      </c>
      <c r="AE258" s="873" t="s">
        <v>8</v>
      </c>
      <c r="AF258" s="873"/>
      <c r="AG258" s="873"/>
      <c r="AH258" s="873" t="s">
        <v>8</v>
      </c>
      <c r="AI258" s="873"/>
      <c r="AJ258" s="873"/>
      <c r="AK258" s="873" t="s">
        <v>8</v>
      </c>
      <c r="AL258" s="873"/>
      <c r="AM258" s="873"/>
      <c r="AN258" s="653" t="str">
        <f t="shared" si="34"/>
        <v>4 FOLIO 29</v>
      </c>
      <c r="AO258" s="866"/>
      <c r="AP258" s="304"/>
      <c r="AQ258" s="307"/>
      <c r="AW258" s="287"/>
    </row>
    <row r="259" spans="1:49" s="279" customFormat="1" ht="30" customHeight="1" x14ac:dyDescent="0.25">
      <c r="A259" s="876"/>
      <c r="B259" s="12"/>
      <c r="C259" s="156"/>
      <c r="D259" s="13" t="str">
        <f>IFERROR(INDEX(DESEMPATE!$D$3:$D$124,MATCH('EXP GEN.'!B259,DESEMPATE!$C$3:$C$124,0)),"")</f>
        <v/>
      </c>
      <c r="E259" s="306" t="str">
        <f>IFERROR(IF(D259="","",IF(VLOOKUP(D259,DESEMPATE!D$3:$E$124,2,FALSE)=1,"N/A",IF(VLOOKUP(D259,DESEMPATE!D$3:$E$124,2,FALSE)&gt;=0.51,"SI","NO"))),"")</f>
        <v/>
      </c>
      <c r="F259" s="381"/>
      <c r="G259" s="23"/>
      <c r="H259" s="291"/>
      <c r="I259" s="23"/>
      <c r="J259" s="14"/>
      <c r="K259" s="23"/>
      <c r="L259" s="406"/>
      <c r="M259" s="406" t="s">
        <v>120</v>
      </c>
      <c r="N259" s="716"/>
      <c r="O259" s="18"/>
      <c r="P259" s="18"/>
      <c r="Q259" s="19" t="str">
        <f t="shared" si="33"/>
        <v/>
      </c>
      <c r="R259" s="20" t="str">
        <f>IFERROR(INDEX(PARAMETROS!$B$53:$B$79,MATCH(Q259,PARAMETROS!$A$53:$A$79,0)),"")</f>
        <v/>
      </c>
      <c r="S259" s="339"/>
      <c r="T259" s="21"/>
      <c r="U259" s="11" t="str">
        <f>IFERROR(IF(T259="","",IF(T259="COP","N/A",IF(OR(T259="USD",T259="US"),1,IF(T259="EUR",VLOOKUP(P259,'SH EURO'!$A$6:$B$6338,2,FALSE),"INGRESAR TASA")))),"")</f>
        <v/>
      </c>
      <c r="V259" s="596" t="str">
        <f t="shared" si="28"/>
        <v/>
      </c>
      <c r="W259" s="22" t="str">
        <f>IFERROR(IF(T259="","",IF(T259="COP",1,IF(U259&lt;&gt;"N/A",VLOOKUP(P259,'SH TRM'!$A$9:$B$8912,2,FALSE),"REVISAR"))),"")</f>
        <v/>
      </c>
      <c r="X259" s="600" t="str">
        <f t="shared" si="29"/>
        <v/>
      </c>
      <c r="Y259" s="11" t="str">
        <f t="shared" si="30"/>
        <v/>
      </c>
      <c r="Z259" s="11" t="str">
        <f t="shared" ref="Z259:Z322" si="35">IFERROR(IF(OR(K259="",K259="NO"),"",IF(F259="SI",IFERROR(Y259*N259,""),"")),"")</f>
        <v/>
      </c>
      <c r="AA259" s="879"/>
      <c r="AB259" s="879"/>
      <c r="AC259" s="446" t="str">
        <f t="shared" ref="AC259:AC322" si="36">IFERROR(IF(Z259="","",IF(Z259&gt;=CM008EMM1,"CUMPLE","NO CUMPLE")),"")</f>
        <v/>
      </c>
      <c r="AD259" s="450"/>
      <c r="AE259" s="873"/>
      <c r="AF259" s="873"/>
      <c r="AG259" s="873"/>
      <c r="AH259" s="873"/>
      <c r="AI259" s="873"/>
      <c r="AJ259" s="873"/>
      <c r="AK259" s="873"/>
      <c r="AL259" s="873"/>
      <c r="AM259" s="873"/>
      <c r="AN259" s="653" t="str">
        <f t="shared" si="34"/>
        <v/>
      </c>
      <c r="AO259" s="866"/>
      <c r="AP259" s="304"/>
      <c r="AQ259" s="307"/>
      <c r="AW259" s="287"/>
    </row>
    <row r="260" spans="1:49" s="279" customFormat="1" ht="30" customHeight="1" thickBot="1" x14ac:dyDescent="0.3">
      <c r="A260" s="877"/>
      <c r="B260" s="48"/>
      <c r="C260" s="157"/>
      <c r="D260" s="64" t="str">
        <f>IFERROR(INDEX(DESEMPATE!$D$3:$D$124,MATCH('EXP GEN.'!B260,DESEMPATE!$C$3:$C$124,0)),"")</f>
        <v/>
      </c>
      <c r="E260" s="398" t="str">
        <f>IFERROR(IF(D260="","",IF(VLOOKUP(D260,DESEMPATE!D$3:$E$124,2,FALSE)=1,"N/A",IF(VLOOKUP(D260,DESEMPATE!D$3:$E$124,2,FALSE)&gt;=0.51,"SI","NO"))),"")</f>
        <v/>
      </c>
      <c r="F260" s="382"/>
      <c r="G260" s="159"/>
      <c r="H260" s="298"/>
      <c r="I260" s="159"/>
      <c r="J260" s="49"/>
      <c r="K260" s="159"/>
      <c r="L260" s="407"/>
      <c r="M260" s="407" t="s">
        <v>120</v>
      </c>
      <c r="N260" s="733"/>
      <c r="O260" s="494"/>
      <c r="P260" s="494"/>
      <c r="Q260" s="53" t="str">
        <f t="shared" si="33"/>
        <v/>
      </c>
      <c r="R260" s="54" t="str">
        <f>IFERROR(INDEX(PARAMETROS!$B$53:$B$79,MATCH(Q260,PARAMETROS!$A$53:$A$79,0)),"")</f>
        <v/>
      </c>
      <c r="S260" s="495"/>
      <c r="T260" s="55"/>
      <c r="U260" s="57" t="str">
        <f>IFERROR(IF(T260="","",IF(T260="COP","N/A",IF(OR(T260="USD",T260="US"),1,IF(T260="EUR",VLOOKUP(P260,'SH EURO'!$A$6:$B$6338,2,FALSE),"INGRESAR TASA")))),"")</f>
        <v/>
      </c>
      <c r="V260" s="597" t="str">
        <f t="shared" ref="V260:V323" si="37">IFERROR(IF(S260="","",IF(U260="INGRESAR TASA","INGRESAR TASA USD",IF(U260="N/A","N/A",U260*S260))),"")</f>
        <v/>
      </c>
      <c r="W260" s="56" t="str">
        <f>IFERROR(IF(T260="","",IF(T260="COP",1,IF(U260&lt;&gt;"N/A",VLOOKUP(P260,'SH TRM'!$A$9:$B$8912,2,FALSE),"REVISAR"))),"")</f>
        <v/>
      </c>
      <c r="X260" s="601" t="str">
        <f t="shared" ref="X260:X323" si="38">IFERROR(IF(W260&lt;&gt;"",IF(T260&lt;&gt;"COP",V260*W260,S260),""),"")</f>
        <v/>
      </c>
      <c r="Y260" s="57" t="str">
        <f t="shared" ref="Y260:Y323" si="39">IFERROR(X260/R260,"")</f>
        <v/>
      </c>
      <c r="Z260" s="57" t="str">
        <f t="shared" si="35"/>
        <v/>
      </c>
      <c r="AA260" s="880"/>
      <c r="AB260" s="880"/>
      <c r="AC260" s="455" t="str">
        <f t="shared" si="36"/>
        <v/>
      </c>
      <c r="AD260" s="449"/>
      <c r="AE260" s="874"/>
      <c r="AF260" s="874"/>
      <c r="AG260" s="874"/>
      <c r="AH260" s="874"/>
      <c r="AI260" s="874"/>
      <c r="AJ260" s="874"/>
      <c r="AK260" s="874"/>
      <c r="AL260" s="874"/>
      <c r="AM260" s="874"/>
      <c r="AN260" s="654" t="str">
        <f t="shared" si="34"/>
        <v/>
      </c>
      <c r="AO260" s="867"/>
      <c r="AP260" s="303"/>
      <c r="AQ260" s="307"/>
      <c r="AW260" s="287"/>
    </row>
    <row r="261" spans="1:49" s="279" customFormat="1" ht="30" customHeight="1" x14ac:dyDescent="0.25">
      <c r="A261" s="875" t="s">
        <v>238</v>
      </c>
      <c r="B261" s="35" t="s">
        <v>323</v>
      </c>
      <c r="C261" s="155">
        <v>174</v>
      </c>
      <c r="D261" s="36" t="str">
        <f>IFERROR(INDEX(DESEMPATE!$D$3:$D$124,MATCH('EXP GEN.'!B261,DESEMPATE!$C$3:$C$124,0)),"")</f>
        <v>BATEMAN INGENIERIA S.A.</v>
      </c>
      <c r="E261" s="400" t="str">
        <f>IFERROR(IF(D261="","",IF(VLOOKUP(D261,DESEMPATE!D$3:$E$124,2,FALSE)=1,"N/A",IF(VLOOKUP(D261,DESEMPATE!D$3:$E$124,2,FALSE)&gt;=0.51,"SI","NO"))),"")</f>
        <v>SI</v>
      </c>
      <c r="F261" s="380" t="s">
        <v>8</v>
      </c>
      <c r="G261" s="47" t="s">
        <v>932</v>
      </c>
      <c r="H261" s="290" t="s">
        <v>432</v>
      </c>
      <c r="I261" s="47" t="s">
        <v>933</v>
      </c>
      <c r="J261" s="37" t="s">
        <v>934</v>
      </c>
      <c r="K261" s="47" t="s">
        <v>8</v>
      </c>
      <c r="L261" s="405" t="s">
        <v>8</v>
      </c>
      <c r="M261" s="405" t="s">
        <v>8</v>
      </c>
      <c r="N261" s="734">
        <v>0.5</v>
      </c>
      <c r="O261" s="491">
        <v>40099</v>
      </c>
      <c r="P261" s="491">
        <v>40558</v>
      </c>
      <c r="Q261" s="61">
        <f t="shared" si="33"/>
        <v>2011</v>
      </c>
      <c r="R261" s="32">
        <f>IFERROR(INDEX(PARAMETROS!$B$53:$B$79,MATCH(Q261,PARAMETROS!$A$53:$A$79,0)),"")</f>
        <v>535600</v>
      </c>
      <c r="S261" s="492">
        <v>4561047955</v>
      </c>
      <c r="T261" s="33" t="s">
        <v>23</v>
      </c>
      <c r="U261" s="493" t="str">
        <f>IFERROR(IF(T261="","",IF(T261="COP","N/A",IF(OR(T261="USD",T261="US"),1,IF(T261="EUR",VLOOKUP(P261,'SH EURO'!$A$6:$B$6338,2,FALSE),"INGRESAR TASA")))),"")</f>
        <v>N/A</v>
      </c>
      <c r="V261" s="598" t="str">
        <f t="shared" si="37"/>
        <v>N/A</v>
      </c>
      <c r="W261" s="34">
        <f>IFERROR(IF(T261="","",IF(T261="COP",1,IF(U261&lt;&gt;"N/A",VLOOKUP(P261,'SH TRM'!$A$9:$B$8912,2,FALSE),"REVISAR"))),"")</f>
        <v>1</v>
      </c>
      <c r="X261" s="602">
        <f t="shared" si="38"/>
        <v>4561047955</v>
      </c>
      <c r="Y261" s="493">
        <f t="shared" si="39"/>
        <v>8515.7728808812553</v>
      </c>
      <c r="Z261" s="493">
        <f t="shared" si="35"/>
        <v>4257.8864404406277</v>
      </c>
      <c r="AA261" s="878" t="str">
        <f>IFERROR(IF(COUNTIF(Z261:Z266,"")=6,"",IF(SUM(Z261:Z266)&gt;=CM008M1,"CUMPLE","NO CUMPLE")),"")</f>
        <v>CUMPLE</v>
      </c>
      <c r="AB261" s="878" t="str">
        <f>IFERROR(IF(COUNTIF(Z261:Z266,"")=6,"",IF(COUNTIF(E261:E266,"N/A")&gt;0,IF(SUMIF(E261:E266,"N/A",Z261:Z266)&gt;=CM008LM1,"CUMPLE","NO CUMPLE"),IF(SUMIF(E261:E266,"SI",Z261:Z266)&gt;=CM008LM1,"CUMPLE","NO CUMPLE"))),"")</f>
        <v>CUMPLE</v>
      </c>
      <c r="AC261" s="490" t="str">
        <f t="shared" si="36"/>
        <v>CUMPLE</v>
      </c>
      <c r="AD261" s="748" t="s">
        <v>970</v>
      </c>
      <c r="AE261" s="873" t="s">
        <v>8</v>
      </c>
      <c r="AF261" s="873"/>
      <c r="AG261" s="873"/>
      <c r="AH261" s="873" t="s">
        <v>8</v>
      </c>
      <c r="AI261" s="873"/>
      <c r="AJ261" s="873"/>
      <c r="AK261" s="873" t="s">
        <v>8</v>
      </c>
      <c r="AL261" s="873"/>
      <c r="AM261" s="873"/>
      <c r="AN261" s="655" t="s">
        <v>8</v>
      </c>
      <c r="AO261" s="865" t="s">
        <v>333</v>
      </c>
      <c r="AP261" s="305"/>
      <c r="AQ261" s="307"/>
      <c r="AW261" s="287"/>
    </row>
    <row r="262" spans="1:49" s="279" customFormat="1" ht="30" customHeight="1" x14ac:dyDescent="0.25">
      <c r="A262" s="876"/>
      <c r="B262" s="12" t="s">
        <v>323</v>
      </c>
      <c r="C262" s="156">
        <v>187</v>
      </c>
      <c r="D262" s="13" t="str">
        <f>IFERROR(INDEX(DESEMPATE!$D$3:$D$124,MATCH('EXP GEN.'!B262,DESEMPATE!$C$3:$C$124,0)),"")</f>
        <v>BATEMAN INGENIERIA S.A.</v>
      </c>
      <c r="E262" s="306" t="str">
        <f>IFERROR(IF(D262="","",IF(VLOOKUP(D262,DESEMPATE!D$3:$E$124,2,FALSE)=1,"N/A",IF(VLOOKUP(D262,DESEMPATE!D$3:$E$124,2,FALSE)&gt;=0.51,"SI","NO"))),"")</f>
        <v>SI</v>
      </c>
      <c r="F262" s="381" t="s">
        <v>8</v>
      </c>
      <c r="G262" s="23" t="s">
        <v>442</v>
      </c>
      <c r="H262" s="291" t="s">
        <v>432</v>
      </c>
      <c r="I262" s="23" t="s">
        <v>935</v>
      </c>
      <c r="J262" s="14" t="s">
        <v>936</v>
      </c>
      <c r="K262" s="23" t="s">
        <v>8</v>
      </c>
      <c r="L262" s="406" t="s">
        <v>8</v>
      </c>
      <c r="M262" s="406" t="s">
        <v>8</v>
      </c>
      <c r="N262" s="716">
        <v>1</v>
      </c>
      <c r="O262" s="18">
        <v>39142</v>
      </c>
      <c r="P262" s="18">
        <v>39679</v>
      </c>
      <c r="Q262" s="19">
        <f t="shared" si="33"/>
        <v>2008</v>
      </c>
      <c r="R262" s="20">
        <f>IFERROR(INDEX(PARAMETROS!$B$53:$B$79,MATCH(Q262,PARAMETROS!$A$53:$A$79,0)),"")</f>
        <v>461500</v>
      </c>
      <c r="S262" s="339">
        <v>954770476</v>
      </c>
      <c r="T262" s="21" t="s">
        <v>23</v>
      </c>
      <c r="U262" s="11" t="str">
        <f>IFERROR(IF(T262="","",IF(T262="COP","N/A",IF(OR(T262="USD",T262="US"),1,IF(T262="EUR",VLOOKUP(P262,'SH EURO'!$A$6:$B$6338,2,FALSE),"INGRESAR TASA")))),"")</f>
        <v>N/A</v>
      </c>
      <c r="V262" s="596" t="str">
        <f t="shared" si="37"/>
        <v>N/A</v>
      </c>
      <c r="W262" s="22">
        <f>IFERROR(IF(T262="","",IF(T262="COP",1,IF(U262&lt;&gt;"N/A",VLOOKUP(P262,'SH TRM'!$A$9:$B$8912,2,FALSE),"REVISAR"))),"")</f>
        <v>1</v>
      </c>
      <c r="X262" s="600">
        <f t="shared" si="38"/>
        <v>954770476</v>
      </c>
      <c r="Y262" s="11">
        <f t="shared" si="39"/>
        <v>2068.8417681473456</v>
      </c>
      <c r="Z262" s="11">
        <f t="shared" si="35"/>
        <v>2068.8417681473456</v>
      </c>
      <c r="AA262" s="879"/>
      <c r="AB262" s="879"/>
      <c r="AC262" s="446" t="str">
        <f t="shared" si="36"/>
        <v>CUMPLE</v>
      </c>
      <c r="AD262" s="450" t="s">
        <v>971</v>
      </c>
      <c r="AE262" s="873" t="s">
        <v>8</v>
      </c>
      <c r="AF262" s="873"/>
      <c r="AG262" s="873"/>
      <c r="AH262" s="873" t="s">
        <v>8</v>
      </c>
      <c r="AI262" s="873"/>
      <c r="AJ262" s="873"/>
      <c r="AK262" s="873" t="s">
        <v>8</v>
      </c>
      <c r="AL262" s="873"/>
      <c r="AM262" s="873"/>
      <c r="AN262" s="653" t="s">
        <v>8</v>
      </c>
      <c r="AO262" s="866"/>
      <c r="AP262" s="304"/>
      <c r="AQ262" s="307"/>
      <c r="AW262" s="287"/>
    </row>
    <row r="263" spans="1:49" s="279" customFormat="1" ht="57" x14ac:dyDescent="0.25">
      <c r="A263" s="876"/>
      <c r="B263" s="12" t="s">
        <v>324</v>
      </c>
      <c r="C263" s="156">
        <v>203</v>
      </c>
      <c r="D263" s="13" t="str">
        <f>IFERROR(INDEX(DESEMPATE!$D$3:$D$124,MATCH('EXP GEN.'!B263,DESEMPATE!$C$3:$C$124,0)),"")</f>
        <v>IAR PROYECTOS SAS</v>
      </c>
      <c r="E263" s="306" t="str">
        <f>IFERROR(IF(D263="","",IF(VLOOKUP(D263,DESEMPATE!D$3:$E$124,2,FALSE)=1,"N/A",IF(VLOOKUP(D263,DESEMPATE!D$3:$E$124,2,FALSE)&gt;=0.51,"SI","NO"))),"")</f>
        <v>NO</v>
      </c>
      <c r="F263" s="381" t="s">
        <v>8</v>
      </c>
      <c r="G263" s="23" t="s">
        <v>442</v>
      </c>
      <c r="H263" s="291" t="s">
        <v>432</v>
      </c>
      <c r="I263" s="23" t="s">
        <v>937</v>
      </c>
      <c r="J263" s="14" t="s">
        <v>938</v>
      </c>
      <c r="K263" s="23" t="s">
        <v>8</v>
      </c>
      <c r="L263" s="406" t="s">
        <v>8</v>
      </c>
      <c r="M263" s="406" t="s">
        <v>8</v>
      </c>
      <c r="N263" s="716">
        <v>0.95</v>
      </c>
      <c r="O263" s="18">
        <v>41799</v>
      </c>
      <c r="P263" s="18">
        <v>42452</v>
      </c>
      <c r="Q263" s="19">
        <f t="shared" si="33"/>
        <v>2016</v>
      </c>
      <c r="R263" s="20">
        <f>IFERROR(INDEX(PARAMETROS!$B$53:$B$79,MATCH(Q263,PARAMETROS!$A$53:$A$79,0)),"")</f>
        <v>689455</v>
      </c>
      <c r="S263" s="339">
        <v>2099703530</v>
      </c>
      <c r="T263" s="21" t="s">
        <v>23</v>
      </c>
      <c r="U263" s="11" t="str">
        <f>IFERROR(IF(T263="","",IF(T263="COP","N/A",IF(OR(T263="USD",T263="US"),1,IF(T263="EUR",VLOOKUP(P263,'SH EURO'!$A$6:$B$6338,2,FALSE),"INGRESAR TASA")))),"")</f>
        <v>N/A</v>
      </c>
      <c r="V263" s="596" t="str">
        <f t="shared" si="37"/>
        <v>N/A</v>
      </c>
      <c r="W263" s="22">
        <f>IFERROR(IF(T263="","",IF(T263="COP",1,IF(U263&lt;&gt;"N/A",VLOOKUP(P263,'SH TRM'!$A$9:$B$8912,2,FALSE),"REVISAR"))),"")</f>
        <v>1</v>
      </c>
      <c r="X263" s="600">
        <f t="shared" si="38"/>
        <v>2099703530</v>
      </c>
      <c r="Y263" s="11">
        <f t="shared" si="39"/>
        <v>3045.4540615413625</v>
      </c>
      <c r="Z263" s="11">
        <f t="shared" si="35"/>
        <v>2893.1813584642941</v>
      </c>
      <c r="AA263" s="879"/>
      <c r="AB263" s="879"/>
      <c r="AC263" s="446" t="str">
        <f t="shared" si="36"/>
        <v>CUMPLE</v>
      </c>
      <c r="AD263" s="450" t="s">
        <v>1026</v>
      </c>
      <c r="AE263" s="873" t="s">
        <v>8</v>
      </c>
      <c r="AF263" s="873"/>
      <c r="AG263" s="873"/>
      <c r="AH263" s="873" t="s">
        <v>8</v>
      </c>
      <c r="AI263" s="873"/>
      <c r="AJ263" s="873"/>
      <c r="AK263" s="873" t="s">
        <v>8</v>
      </c>
      <c r="AL263" s="873"/>
      <c r="AM263" s="873"/>
      <c r="AN263" s="653" t="s">
        <v>8</v>
      </c>
      <c r="AO263" s="866"/>
      <c r="AP263" s="304"/>
      <c r="AQ263" s="307"/>
      <c r="AW263" s="287"/>
    </row>
    <row r="264" spans="1:49" s="279" customFormat="1" ht="57" x14ac:dyDescent="0.25">
      <c r="A264" s="876"/>
      <c r="B264" s="12" t="s">
        <v>324</v>
      </c>
      <c r="C264" s="156">
        <v>208</v>
      </c>
      <c r="D264" s="13" t="str">
        <f>IFERROR(INDEX(DESEMPATE!$D$3:$D$124,MATCH('EXP GEN.'!B264,DESEMPATE!$C$3:$C$124,0)),"")</f>
        <v>IAR PROYECTOS SAS</v>
      </c>
      <c r="E264" s="306" t="str">
        <f>IFERROR(IF(D264="","",IF(VLOOKUP(D264,DESEMPATE!D$3:$E$124,2,FALSE)=1,"N/A",IF(VLOOKUP(D264,DESEMPATE!D$3:$E$124,2,FALSE)&gt;=0.51,"SI","NO"))),"")</f>
        <v>NO</v>
      </c>
      <c r="F264" s="381" t="s">
        <v>8</v>
      </c>
      <c r="G264" s="23" t="s">
        <v>442</v>
      </c>
      <c r="H264" s="291" t="s">
        <v>432</v>
      </c>
      <c r="I264" s="23" t="s">
        <v>939</v>
      </c>
      <c r="J264" s="14" t="s">
        <v>940</v>
      </c>
      <c r="K264" s="23" t="s">
        <v>8</v>
      </c>
      <c r="L264" s="406" t="s">
        <v>8</v>
      </c>
      <c r="M264" s="406" t="s">
        <v>8</v>
      </c>
      <c r="N264" s="716">
        <v>1</v>
      </c>
      <c r="O264" s="18">
        <v>39153</v>
      </c>
      <c r="P264" s="18">
        <v>39743</v>
      </c>
      <c r="Q264" s="19">
        <f t="shared" ref="Q264:Q327" si="40">IF(P264="","",YEAR(P264))</f>
        <v>2008</v>
      </c>
      <c r="R264" s="20">
        <f>IFERROR(INDEX(PARAMETROS!$B$53:$B$79,MATCH(Q264,PARAMETROS!$A$53:$A$79,0)),"")</f>
        <v>461500</v>
      </c>
      <c r="S264" s="339">
        <v>1467948717</v>
      </c>
      <c r="T264" s="21" t="s">
        <v>23</v>
      </c>
      <c r="U264" s="11" t="str">
        <f>IFERROR(IF(T264="","",IF(T264="COP","N/A",IF(OR(T264="USD",T264="US"),1,IF(T264="EUR",VLOOKUP(P264,'SH EURO'!$A$6:$B$6338,2,FALSE),"INGRESAR TASA")))),"")</f>
        <v>N/A</v>
      </c>
      <c r="V264" s="596" t="str">
        <f t="shared" si="37"/>
        <v>N/A</v>
      </c>
      <c r="W264" s="22">
        <f>IFERROR(IF(T264="","",IF(T264="COP",1,IF(U264&lt;&gt;"N/A",VLOOKUP(P264,'SH TRM'!$A$9:$B$8912,2,FALSE),"REVISAR"))),"")</f>
        <v>1</v>
      </c>
      <c r="X264" s="600">
        <f t="shared" si="38"/>
        <v>1467948717</v>
      </c>
      <c r="Y264" s="11">
        <f t="shared" si="39"/>
        <v>3180.8206218851569</v>
      </c>
      <c r="Z264" s="11">
        <f t="shared" si="35"/>
        <v>3180.8206218851569</v>
      </c>
      <c r="AA264" s="879"/>
      <c r="AB264" s="879"/>
      <c r="AC264" s="446" t="str">
        <f t="shared" si="36"/>
        <v>CUMPLE</v>
      </c>
      <c r="AD264" s="450" t="s">
        <v>972</v>
      </c>
      <c r="AE264" s="873" t="s">
        <v>8</v>
      </c>
      <c r="AF264" s="873"/>
      <c r="AG264" s="873"/>
      <c r="AH264" s="873" t="s">
        <v>8</v>
      </c>
      <c r="AI264" s="873"/>
      <c r="AJ264" s="873"/>
      <c r="AK264" s="873" t="s">
        <v>8</v>
      </c>
      <c r="AL264" s="873"/>
      <c r="AM264" s="873"/>
      <c r="AN264" s="653" t="s">
        <v>8</v>
      </c>
      <c r="AO264" s="866"/>
      <c r="AP264" s="304"/>
      <c r="AQ264" s="307"/>
      <c r="AW264" s="287"/>
    </row>
    <row r="265" spans="1:49" s="279" customFormat="1" ht="30" customHeight="1" x14ac:dyDescent="0.25">
      <c r="A265" s="876"/>
      <c r="B265" s="12"/>
      <c r="C265" s="156"/>
      <c r="D265" s="13" t="str">
        <f>IFERROR(INDEX(DESEMPATE!$D$3:$D$124,MATCH('EXP GEN.'!B265,DESEMPATE!$C$3:$C$124,0)),"")</f>
        <v/>
      </c>
      <c r="E265" s="306" t="str">
        <f>IFERROR(IF(D265="","",IF(VLOOKUP(D265,DESEMPATE!D$3:$E$124,2,FALSE)=1,"N/A",IF(VLOOKUP(D265,DESEMPATE!D$3:$E$124,2,FALSE)&gt;=0.51,"SI","NO"))),"")</f>
        <v/>
      </c>
      <c r="F265" s="381"/>
      <c r="G265" s="23"/>
      <c r="H265" s="291"/>
      <c r="I265" s="23"/>
      <c r="J265" s="14"/>
      <c r="K265" s="23"/>
      <c r="L265" s="406"/>
      <c r="M265" s="406" t="s">
        <v>120</v>
      </c>
      <c r="N265" s="716"/>
      <c r="O265" s="18"/>
      <c r="P265" s="18"/>
      <c r="Q265" s="19" t="str">
        <f t="shared" si="40"/>
        <v/>
      </c>
      <c r="R265" s="20" t="str">
        <f>IFERROR(INDEX(PARAMETROS!$B$53:$B$79,MATCH(Q265,PARAMETROS!$A$53:$A$79,0)),"")</f>
        <v/>
      </c>
      <c r="S265" s="339"/>
      <c r="T265" s="21"/>
      <c r="U265" s="11" t="str">
        <f>IFERROR(IF(T265="","",IF(T265="COP","N/A",IF(OR(T265="USD",T265="US"),1,IF(T265="EUR",VLOOKUP(P265,'SH EURO'!$A$6:$B$6338,2,FALSE),"INGRESAR TASA")))),"")</f>
        <v/>
      </c>
      <c r="V265" s="596" t="str">
        <f t="shared" si="37"/>
        <v/>
      </c>
      <c r="W265" s="22" t="str">
        <f>IFERROR(IF(T265="","",IF(T265="COP",1,IF(U265&lt;&gt;"N/A",VLOOKUP(P265,'SH TRM'!$A$9:$B$8912,2,FALSE),"REVISAR"))),"")</f>
        <v/>
      </c>
      <c r="X265" s="600" t="str">
        <f t="shared" si="38"/>
        <v/>
      </c>
      <c r="Y265" s="11" t="str">
        <f t="shared" si="39"/>
        <v/>
      </c>
      <c r="Z265" s="11" t="str">
        <f t="shared" si="35"/>
        <v/>
      </c>
      <c r="AA265" s="879"/>
      <c r="AB265" s="879"/>
      <c r="AC265" s="446" t="str">
        <f t="shared" si="36"/>
        <v/>
      </c>
      <c r="AD265" s="450"/>
      <c r="AE265" s="873"/>
      <c r="AF265" s="873"/>
      <c r="AG265" s="873"/>
      <c r="AH265" s="873"/>
      <c r="AI265" s="873"/>
      <c r="AJ265" s="873"/>
      <c r="AK265" s="873"/>
      <c r="AL265" s="873"/>
      <c r="AM265" s="873"/>
      <c r="AN265" s="653" t="str">
        <f t="shared" si="34"/>
        <v/>
      </c>
      <c r="AO265" s="866"/>
      <c r="AP265" s="304"/>
      <c r="AQ265" s="307"/>
      <c r="AW265" s="287"/>
    </row>
    <row r="266" spans="1:49" s="279" customFormat="1" ht="30" customHeight="1" thickBot="1" x14ac:dyDescent="0.3">
      <c r="A266" s="877"/>
      <c r="B266" s="48"/>
      <c r="C266" s="157"/>
      <c r="D266" s="64" t="str">
        <f>IFERROR(INDEX(DESEMPATE!$D$3:$D$124,MATCH('EXP GEN.'!B266,DESEMPATE!$C$3:$C$124,0)),"")</f>
        <v/>
      </c>
      <c r="E266" s="398" t="str">
        <f>IFERROR(IF(D266="","",IF(VLOOKUP(D266,DESEMPATE!D$3:$E$124,2,FALSE)=1,"N/A",IF(VLOOKUP(D266,DESEMPATE!D$3:$E$124,2,FALSE)&gt;=0.51,"SI","NO"))),"")</f>
        <v/>
      </c>
      <c r="F266" s="382"/>
      <c r="G266" s="159"/>
      <c r="H266" s="298"/>
      <c r="I266" s="159"/>
      <c r="J266" s="49"/>
      <c r="K266" s="159"/>
      <c r="L266" s="407"/>
      <c r="M266" s="407" t="s">
        <v>120</v>
      </c>
      <c r="N266" s="733"/>
      <c r="O266" s="494"/>
      <c r="P266" s="494"/>
      <c r="Q266" s="53" t="str">
        <f t="shared" si="40"/>
        <v/>
      </c>
      <c r="R266" s="54" t="str">
        <f>IFERROR(INDEX(PARAMETROS!$B$53:$B$79,MATCH(Q266,PARAMETROS!$A$53:$A$79,0)),"")</f>
        <v/>
      </c>
      <c r="S266" s="495"/>
      <c r="T266" s="55"/>
      <c r="U266" s="57" t="str">
        <f>IFERROR(IF(T266="","",IF(T266="COP","N/A",IF(OR(T266="USD",T266="US"),1,IF(T266="EUR",VLOOKUP(P266,'SH EURO'!$A$6:$B$6338,2,FALSE),"INGRESAR TASA")))),"")</f>
        <v/>
      </c>
      <c r="V266" s="597" t="str">
        <f t="shared" si="37"/>
        <v/>
      </c>
      <c r="W266" s="56" t="str">
        <f>IFERROR(IF(T266="","",IF(T266="COP",1,IF(U266&lt;&gt;"N/A",VLOOKUP(P266,'SH TRM'!$A$9:$B$8912,2,FALSE),"REVISAR"))),"")</f>
        <v/>
      </c>
      <c r="X266" s="601" t="str">
        <f t="shared" si="38"/>
        <v/>
      </c>
      <c r="Y266" s="57" t="str">
        <f t="shared" si="39"/>
        <v/>
      </c>
      <c r="Z266" s="57" t="str">
        <f t="shared" si="35"/>
        <v/>
      </c>
      <c r="AA266" s="880"/>
      <c r="AB266" s="880"/>
      <c r="AC266" s="455" t="str">
        <f t="shared" si="36"/>
        <v/>
      </c>
      <c r="AD266" s="449"/>
      <c r="AE266" s="874"/>
      <c r="AF266" s="874"/>
      <c r="AG266" s="874"/>
      <c r="AH266" s="874"/>
      <c r="AI266" s="874"/>
      <c r="AJ266" s="874"/>
      <c r="AK266" s="874"/>
      <c r="AL266" s="874"/>
      <c r="AM266" s="874"/>
      <c r="AN266" s="654" t="str">
        <f t="shared" si="34"/>
        <v/>
      </c>
      <c r="AO266" s="867"/>
      <c r="AP266" s="303"/>
      <c r="AQ266" s="307"/>
      <c r="AW266" s="287"/>
    </row>
    <row r="267" spans="1:49" s="279" customFormat="1" ht="30" customHeight="1" x14ac:dyDescent="0.25">
      <c r="A267" s="875" t="s">
        <v>239</v>
      </c>
      <c r="B267" s="35" t="s">
        <v>325</v>
      </c>
      <c r="C267" s="155" t="s">
        <v>900</v>
      </c>
      <c r="D267" s="36" t="str">
        <f>IFERROR(INDEX(DESEMPATE!$D$3:$D$124,MATCH('EXP GEN.'!B267,DESEMPATE!$C$3:$C$124,0)),"")</f>
        <v>PHI INGENIERIA S.A.S.</v>
      </c>
      <c r="E267" s="400" t="str">
        <f>IFERROR(IF(D267="","",IF(VLOOKUP(D267,DESEMPATE!D$3:$E$124,2,FALSE)=1,"N/A",IF(VLOOKUP(D267,DESEMPATE!D$3:$E$124,2,FALSE)&gt;=0.51,"SI","NO"))),"")</f>
        <v>N/A</v>
      </c>
      <c r="F267" s="380" t="s">
        <v>8</v>
      </c>
      <c r="G267" s="47" t="s">
        <v>600</v>
      </c>
      <c r="H267" s="290" t="s">
        <v>432</v>
      </c>
      <c r="I267" s="47" t="s">
        <v>601</v>
      </c>
      <c r="J267" s="37" t="s">
        <v>941</v>
      </c>
      <c r="K267" s="47" t="s">
        <v>8</v>
      </c>
      <c r="L267" s="405" t="s">
        <v>8</v>
      </c>
      <c r="M267" s="405" t="s">
        <v>8</v>
      </c>
      <c r="N267" s="734">
        <v>0.2</v>
      </c>
      <c r="O267" s="491">
        <v>40567</v>
      </c>
      <c r="P267" s="491">
        <v>42402</v>
      </c>
      <c r="Q267" s="61">
        <f t="shared" si="40"/>
        <v>2016</v>
      </c>
      <c r="R267" s="32">
        <f>IFERROR(INDEX(PARAMETROS!$B$53:$B$79,MATCH(Q267,PARAMETROS!$A$53:$A$79,0)),"")</f>
        <v>689455</v>
      </c>
      <c r="S267" s="492">
        <v>44197795294</v>
      </c>
      <c r="T267" s="33" t="s">
        <v>23</v>
      </c>
      <c r="U267" s="493" t="str">
        <f>IFERROR(IF(T267="","",IF(T267="COP","N/A",IF(OR(T267="USD",T267="US"),1,IF(T267="EUR",VLOOKUP(P267,'SH EURO'!$A$6:$B$6338,2,FALSE),"INGRESAR TASA")))),"")</f>
        <v>N/A</v>
      </c>
      <c r="V267" s="598" t="str">
        <f t="shared" si="37"/>
        <v>N/A</v>
      </c>
      <c r="W267" s="34">
        <f>IFERROR(IF(T267="","",IF(T267="COP",1,IF(U267&lt;&gt;"N/A",VLOOKUP(P267,'SH TRM'!$A$9:$B$8912,2,FALSE),"REVISAR"))),"")</f>
        <v>1</v>
      </c>
      <c r="X267" s="602">
        <f t="shared" si="38"/>
        <v>44197795294</v>
      </c>
      <c r="Y267" s="493">
        <f t="shared" si="39"/>
        <v>64105.409771486171</v>
      </c>
      <c r="Z267" s="493">
        <f t="shared" si="35"/>
        <v>12821.081954297235</v>
      </c>
      <c r="AA267" s="878" t="str">
        <f>IFERROR(IF(COUNTIF(Z267:Z272,"")=6,"",IF(SUM(Z267:Z272)&gt;=CM008M1,"CUMPLE","NO CUMPLE")),"")</f>
        <v>CUMPLE</v>
      </c>
      <c r="AB267" s="878" t="str">
        <f>IFERROR(IF(COUNTIF(Z267:Z272,"")=6,"",IF(COUNTIF(E267:E272,"N/A")&gt;0,IF(SUMIF(E267:E272,"N/A",Z267:Z272)&gt;=CM008LM1,"CUMPLE","NO CUMPLE"),IF(SUMIF(E267:E272,"SI",Z267:Z272)&gt;=CM008LM1,"CUMPLE","NO CUMPLE"))),"")</f>
        <v>CUMPLE</v>
      </c>
      <c r="AC267" s="490" t="str">
        <f t="shared" si="36"/>
        <v>CUMPLE</v>
      </c>
      <c r="AD267" s="454" t="s">
        <v>973</v>
      </c>
      <c r="AE267" s="881" t="s">
        <v>974</v>
      </c>
      <c r="AF267" s="881"/>
      <c r="AG267" s="881"/>
      <c r="AH267" s="881" t="s">
        <v>974</v>
      </c>
      <c r="AI267" s="881"/>
      <c r="AJ267" s="881"/>
      <c r="AK267" s="881" t="s">
        <v>974</v>
      </c>
      <c r="AL267" s="881"/>
      <c r="AM267" s="881"/>
      <c r="AN267" s="655" t="str">
        <f t="shared" si="34"/>
        <v>EN EJECUCIÓN</v>
      </c>
      <c r="AO267" s="865" t="s">
        <v>333</v>
      </c>
      <c r="AP267" s="305"/>
      <c r="AQ267" s="307"/>
      <c r="AW267" s="287"/>
    </row>
    <row r="268" spans="1:49" s="279" customFormat="1" ht="30" customHeight="1" x14ac:dyDescent="0.25">
      <c r="A268" s="876"/>
      <c r="B268" s="12" t="s">
        <v>325</v>
      </c>
      <c r="C268" s="156" t="s">
        <v>901</v>
      </c>
      <c r="D268" s="13" t="str">
        <f>IFERROR(INDEX(DESEMPATE!$D$3:$D$124,MATCH('EXP GEN.'!B268,DESEMPATE!$C$3:$C$124,0)),"")</f>
        <v>PHI INGENIERIA S.A.S.</v>
      </c>
      <c r="E268" s="306" t="str">
        <f>IFERROR(IF(D268="","",IF(VLOOKUP(D268,DESEMPATE!D$3:$E$124,2,FALSE)=1,"N/A",IF(VLOOKUP(D268,DESEMPATE!D$3:$E$124,2,FALSE)&gt;=0.51,"SI","NO"))),"")</f>
        <v>N/A</v>
      </c>
      <c r="F268" s="381" t="s">
        <v>8</v>
      </c>
      <c r="G268" s="23" t="s">
        <v>442</v>
      </c>
      <c r="H268" s="291" t="s">
        <v>432</v>
      </c>
      <c r="I268" s="23" t="s">
        <v>942</v>
      </c>
      <c r="J268" s="14" t="s">
        <v>943</v>
      </c>
      <c r="K268" s="23" t="s">
        <v>8</v>
      </c>
      <c r="L268" s="406" t="s">
        <v>8</v>
      </c>
      <c r="M268" s="406" t="s">
        <v>8</v>
      </c>
      <c r="N268" s="716">
        <v>1</v>
      </c>
      <c r="O268" s="18">
        <v>39062</v>
      </c>
      <c r="P268" s="18">
        <v>40476</v>
      </c>
      <c r="Q268" s="19">
        <f t="shared" si="40"/>
        <v>2010</v>
      </c>
      <c r="R268" s="20">
        <f>IFERROR(INDEX(PARAMETROS!$B$53:$B$79,MATCH(Q268,PARAMETROS!$A$53:$A$79,0)),"")</f>
        <v>515000</v>
      </c>
      <c r="S268" s="339">
        <v>2398644428</v>
      </c>
      <c r="T268" s="21" t="s">
        <v>23</v>
      </c>
      <c r="U268" s="11" t="str">
        <f>IFERROR(IF(T268="","",IF(T268="COP","N/A",IF(OR(T268="USD",T268="US"),1,IF(T268="EUR",VLOOKUP(P268,'SH EURO'!$A$6:$B$6338,2,FALSE),"INGRESAR TASA")))),"")</f>
        <v>N/A</v>
      </c>
      <c r="V268" s="596" t="str">
        <f t="shared" si="37"/>
        <v>N/A</v>
      </c>
      <c r="W268" s="22">
        <f>IFERROR(IF(T268="","",IF(T268="COP",1,IF(U268&lt;&gt;"N/A",VLOOKUP(P268,'SH TRM'!$A$9:$B$8912,2,FALSE),"REVISAR"))),"")</f>
        <v>1</v>
      </c>
      <c r="X268" s="600">
        <f t="shared" si="38"/>
        <v>2398644428</v>
      </c>
      <c r="Y268" s="11">
        <f t="shared" si="39"/>
        <v>4657.5619961165048</v>
      </c>
      <c r="Z268" s="11">
        <f t="shared" si="35"/>
        <v>4657.5619961165048</v>
      </c>
      <c r="AA268" s="879"/>
      <c r="AB268" s="879"/>
      <c r="AC268" s="446" t="str">
        <f t="shared" si="36"/>
        <v>CUMPLE</v>
      </c>
      <c r="AD268" s="450" t="s">
        <v>975</v>
      </c>
      <c r="AE268" s="873" t="s">
        <v>8</v>
      </c>
      <c r="AF268" s="873"/>
      <c r="AG268" s="873"/>
      <c r="AH268" s="873" t="s">
        <v>8</v>
      </c>
      <c r="AI268" s="873"/>
      <c r="AJ268" s="873"/>
      <c r="AK268" s="873" t="s">
        <v>974</v>
      </c>
      <c r="AL268" s="873"/>
      <c r="AM268" s="873"/>
      <c r="AN268" s="653" t="s">
        <v>634</v>
      </c>
      <c r="AO268" s="866"/>
      <c r="AP268" s="304"/>
      <c r="AQ268" s="307"/>
      <c r="AW268" s="287"/>
    </row>
    <row r="269" spans="1:49" s="279" customFormat="1" ht="30" customHeight="1" x14ac:dyDescent="0.25">
      <c r="A269" s="876"/>
      <c r="B269" s="12"/>
      <c r="C269" s="156"/>
      <c r="D269" s="13" t="str">
        <f>IFERROR(INDEX(DESEMPATE!$D$3:$D$124,MATCH('EXP GEN.'!B269,DESEMPATE!$C$3:$C$124,0)),"")</f>
        <v/>
      </c>
      <c r="E269" s="306" t="str">
        <f>IFERROR(IF(D269="","",IF(VLOOKUP(D269,DESEMPATE!D$3:$E$124,2,FALSE)=1,"N/A",IF(VLOOKUP(D269,DESEMPATE!D$3:$E$124,2,FALSE)&gt;=0.51,"SI","NO"))),"")</f>
        <v/>
      </c>
      <c r="F269" s="381"/>
      <c r="G269" s="23"/>
      <c r="H269" s="291"/>
      <c r="I269" s="23"/>
      <c r="J269" s="14"/>
      <c r="K269" s="23"/>
      <c r="L269" s="406"/>
      <c r="M269" s="406" t="s">
        <v>120</v>
      </c>
      <c r="N269" s="716"/>
      <c r="O269" s="18"/>
      <c r="P269" s="18"/>
      <c r="Q269" s="19" t="str">
        <f t="shared" si="40"/>
        <v/>
      </c>
      <c r="R269" s="20" t="str">
        <f>IFERROR(INDEX(PARAMETROS!$B$53:$B$79,MATCH(Q269,PARAMETROS!$A$53:$A$79,0)),"")</f>
        <v/>
      </c>
      <c r="S269" s="339"/>
      <c r="T269" s="21"/>
      <c r="U269" s="11" t="str">
        <f>IFERROR(IF(T269="","",IF(T269="COP","N/A",IF(OR(T269="USD",T269="US"),1,IF(T269="EUR",VLOOKUP(P269,'SH EURO'!$A$6:$B$6338,2,FALSE),"INGRESAR TASA")))),"")</f>
        <v/>
      </c>
      <c r="V269" s="596" t="str">
        <f t="shared" si="37"/>
        <v/>
      </c>
      <c r="W269" s="22" t="str">
        <f>IFERROR(IF(T269="","",IF(T269="COP",1,IF(U269&lt;&gt;"N/A",VLOOKUP(P269,'SH TRM'!$A$9:$B$8912,2,FALSE),"REVISAR"))),"")</f>
        <v/>
      </c>
      <c r="X269" s="600" t="str">
        <f t="shared" si="38"/>
        <v/>
      </c>
      <c r="Y269" s="11" t="str">
        <f t="shared" si="39"/>
        <v/>
      </c>
      <c r="Z269" s="11" t="str">
        <f t="shared" si="35"/>
        <v/>
      </c>
      <c r="AA269" s="879"/>
      <c r="AB269" s="879"/>
      <c r="AC269" s="446" t="str">
        <f t="shared" si="36"/>
        <v/>
      </c>
      <c r="AD269" s="450"/>
      <c r="AE269" s="873"/>
      <c r="AF269" s="873"/>
      <c r="AG269" s="873"/>
      <c r="AH269" s="873"/>
      <c r="AI269" s="873"/>
      <c r="AJ269" s="873"/>
      <c r="AK269" s="873"/>
      <c r="AL269" s="873"/>
      <c r="AM269" s="873"/>
      <c r="AN269" s="653" t="str">
        <f t="shared" si="34"/>
        <v/>
      </c>
      <c r="AO269" s="866"/>
      <c r="AP269" s="304"/>
      <c r="AQ269" s="307"/>
      <c r="AW269" s="287"/>
    </row>
    <row r="270" spans="1:49" s="279" customFormat="1" ht="30" customHeight="1" x14ac:dyDescent="0.25">
      <c r="A270" s="876"/>
      <c r="B270" s="12"/>
      <c r="C270" s="156"/>
      <c r="D270" s="13" t="str">
        <f>IFERROR(INDEX(DESEMPATE!$D$3:$D$124,MATCH('EXP GEN.'!B270,DESEMPATE!$C$3:$C$124,0)),"")</f>
        <v/>
      </c>
      <c r="E270" s="306" t="str">
        <f>IFERROR(IF(D270="","",IF(VLOOKUP(D270,DESEMPATE!D$3:$E$124,2,FALSE)=1,"N/A",IF(VLOOKUP(D270,DESEMPATE!D$3:$E$124,2,FALSE)&gt;=0.51,"SI","NO"))),"")</f>
        <v/>
      </c>
      <c r="F270" s="381"/>
      <c r="G270" s="23"/>
      <c r="H270" s="291"/>
      <c r="I270" s="23"/>
      <c r="J270" s="14"/>
      <c r="K270" s="23"/>
      <c r="L270" s="406"/>
      <c r="M270" s="406" t="s">
        <v>120</v>
      </c>
      <c r="N270" s="716"/>
      <c r="O270" s="18"/>
      <c r="P270" s="18"/>
      <c r="Q270" s="19" t="str">
        <f t="shared" si="40"/>
        <v/>
      </c>
      <c r="R270" s="20" t="str">
        <f>IFERROR(INDEX(PARAMETROS!$B$53:$B$79,MATCH(Q270,PARAMETROS!$A$53:$A$79,0)),"")</f>
        <v/>
      </c>
      <c r="S270" s="339"/>
      <c r="T270" s="21"/>
      <c r="U270" s="11" t="str">
        <f>IFERROR(IF(T270="","",IF(T270="COP","N/A",IF(OR(T270="USD",T270="US"),1,IF(T270="EUR",VLOOKUP(P270,'SH EURO'!$A$6:$B$6338,2,FALSE),"INGRESAR TASA")))),"")</f>
        <v/>
      </c>
      <c r="V270" s="596" t="str">
        <f t="shared" si="37"/>
        <v/>
      </c>
      <c r="W270" s="22" t="str">
        <f>IFERROR(IF(T270="","",IF(T270="COP",1,IF(U270&lt;&gt;"N/A",VLOOKUP(P270,'SH TRM'!$A$9:$B$8912,2,FALSE),"REVISAR"))),"")</f>
        <v/>
      </c>
      <c r="X270" s="600" t="str">
        <f t="shared" si="38"/>
        <v/>
      </c>
      <c r="Y270" s="11" t="str">
        <f t="shared" si="39"/>
        <v/>
      </c>
      <c r="Z270" s="11" t="str">
        <f t="shared" si="35"/>
        <v/>
      </c>
      <c r="AA270" s="879"/>
      <c r="AB270" s="879"/>
      <c r="AC270" s="446" t="str">
        <f t="shared" si="36"/>
        <v/>
      </c>
      <c r="AD270" s="450"/>
      <c r="AE270" s="873"/>
      <c r="AF270" s="873"/>
      <c r="AG270" s="873"/>
      <c r="AH270" s="873"/>
      <c r="AI270" s="873"/>
      <c r="AJ270" s="873"/>
      <c r="AK270" s="873"/>
      <c r="AL270" s="873"/>
      <c r="AM270" s="873"/>
      <c r="AN270" s="653" t="str">
        <f t="shared" si="34"/>
        <v/>
      </c>
      <c r="AO270" s="866"/>
      <c r="AP270" s="304"/>
      <c r="AQ270" s="307"/>
      <c r="AW270" s="287"/>
    </row>
    <row r="271" spans="1:49" s="279" customFormat="1" ht="30" customHeight="1" x14ac:dyDescent="0.25">
      <c r="A271" s="876"/>
      <c r="B271" s="12"/>
      <c r="C271" s="156"/>
      <c r="D271" s="13" t="str">
        <f>IFERROR(INDEX(DESEMPATE!$D$3:$D$124,MATCH('EXP GEN.'!B271,DESEMPATE!$C$3:$C$124,0)),"")</f>
        <v/>
      </c>
      <c r="E271" s="306" t="str">
        <f>IFERROR(IF(D271="","",IF(VLOOKUP(D271,DESEMPATE!D$3:$E$124,2,FALSE)=1,"N/A",IF(VLOOKUP(D271,DESEMPATE!D$3:$E$124,2,FALSE)&gt;=0.51,"SI","NO"))),"")</f>
        <v/>
      </c>
      <c r="F271" s="381"/>
      <c r="G271" s="23"/>
      <c r="H271" s="291"/>
      <c r="I271" s="23"/>
      <c r="J271" s="14"/>
      <c r="K271" s="23"/>
      <c r="L271" s="406"/>
      <c r="M271" s="406" t="s">
        <v>120</v>
      </c>
      <c r="N271" s="716"/>
      <c r="O271" s="18"/>
      <c r="P271" s="18"/>
      <c r="Q271" s="19" t="str">
        <f t="shared" si="40"/>
        <v/>
      </c>
      <c r="R271" s="20" t="str">
        <f>IFERROR(INDEX(PARAMETROS!$B$53:$B$79,MATCH(Q271,PARAMETROS!$A$53:$A$79,0)),"")</f>
        <v/>
      </c>
      <c r="S271" s="339"/>
      <c r="T271" s="21"/>
      <c r="U271" s="11" t="str">
        <f>IFERROR(IF(T271="","",IF(T271="COP","N/A",IF(OR(T271="USD",T271="US"),1,IF(T271="EUR",VLOOKUP(P271,'SH EURO'!$A$6:$B$6338,2,FALSE),"INGRESAR TASA")))),"")</f>
        <v/>
      </c>
      <c r="V271" s="596" t="str">
        <f t="shared" si="37"/>
        <v/>
      </c>
      <c r="W271" s="22" t="str">
        <f>IFERROR(IF(T271="","",IF(T271="COP",1,IF(U271&lt;&gt;"N/A",VLOOKUP(P271,'SH TRM'!$A$9:$B$8912,2,FALSE),"REVISAR"))),"")</f>
        <v/>
      </c>
      <c r="X271" s="600" t="str">
        <f t="shared" si="38"/>
        <v/>
      </c>
      <c r="Y271" s="11" t="str">
        <f t="shared" si="39"/>
        <v/>
      </c>
      <c r="Z271" s="11" t="str">
        <f t="shared" si="35"/>
        <v/>
      </c>
      <c r="AA271" s="879"/>
      <c r="AB271" s="879"/>
      <c r="AC271" s="446" t="str">
        <f t="shared" si="36"/>
        <v/>
      </c>
      <c r="AD271" s="450"/>
      <c r="AE271" s="873"/>
      <c r="AF271" s="873"/>
      <c r="AG271" s="873"/>
      <c r="AH271" s="873"/>
      <c r="AI271" s="873"/>
      <c r="AJ271" s="873"/>
      <c r="AK271" s="873"/>
      <c r="AL271" s="873"/>
      <c r="AM271" s="873"/>
      <c r="AN271" s="653" t="str">
        <f t="shared" si="34"/>
        <v/>
      </c>
      <c r="AO271" s="866"/>
      <c r="AP271" s="304"/>
      <c r="AQ271" s="307"/>
      <c r="AW271" s="287"/>
    </row>
    <row r="272" spans="1:49" s="279" customFormat="1" ht="30" customHeight="1" thickBot="1" x14ac:dyDescent="0.3">
      <c r="A272" s="877"/>
      <c r="B272" s="48"/>
      <c r="C272" s="157"/>
      <c r="D272" s="64" t="str">
        <f>IFERROR(INDEX(DESEMPATE!$D$3:$D$124,MATCH('EXP GEN.'!B272,DESEMPATE!$C$3:$C$124,0)),"")</f>
        <v/>
      </c>
      <c r="E272" s="398" t="str">
        <f>IFERROR(IF(D272="","",IF(VLOOKUP(D272,DESEMPATE!D$3:$E$124,2,FALSE)=1,"N/A",IF(VLOOKUP(D272,DESEMPATE!D$3:$E$124,2,FALSE)&gt;=0.51,"SI","NO"))),"")</f>
        <v/>
      </c>
      <c r="F272" s="382"/>
      <c r="G272" s="159"/>
      <c r="H272" s="298"/>
      <c r="I272" s="159"/>
      <c r="J272" s="49"/>
      <c r="K272" s="159"/>
      <c r="L272" s="407"/>
      <c r="M272" s="407" t="s">
        <v>120</v>
      </c>
      <c r="N272" s="733"/>
      <c r="O272" s="494"/>
      <c r="P272" s="494"/>
      <c r="Q272" s="53" t="str">
        <f t="shared" si="40"/>
        <v/>
      </c>
      <c r="R272" s="54" t="str">
        <f>IFERROR(INDEX(PARAMETROS!$B$53:$B$79,MATCH(Q272,PARAMETROS!$A$53:$A$79,0)),"")</f>
        <v/>
      </c>
      <c r="S272" s="495"/>
      <c r="T272" s="55"/>
      <c r="U272" s="57" t="str">
        <f>IFERROR(IF(T272="","",IF(T272="COP","N/A",IF(OR(T272="USD",T272="US"),1,IF(T272="EUR",VLOOKUP(P272,'SH EURO'!$A$6:$B$6338,2,FALSE),"INGRESAR TASA")))),"")</f>
        <v/>
      </c>
      <c r="V272" s="597" t="str">
        <f t="shared" si="37"/>
        <v/>
      </c>
      <c r="W272" s="56" t="str">
        <f>IFERROR(IF(T272="","",IF(T272="COP",1,IF(U272&lt;&gt;"N/A",VLOOKUP(P272,'SH TRM'!$A$9:$B$8912,2,FALSE),"REVISAR"))),"")</f>
        <v/>
      </c>
      <c r="X272" s="601" t="str">
        <f t="shared" si="38"/>
        <v/>
      </c>
      <c r="Y272" s="57" t="str">
        <f t="shared" si="39"/>
        <v/>
      </c>
      <c r="Z272" s="57" t="str">
        <f t="shared" si="35"/>
        <v/>
      </c>
      <c r="AA272" s="880"/>
      <c r="AB272" s="880"/>
      <c r="AC272" s="455" t="str">
        <f t="shared" si="36"/>
        <v/>
      </c>
      <c r="AD272" s="449"/>
      <c r="AE272" s="874"/>
      <c r="AF272" s="874"/>
      <c r="AG272" s="874"/>
      <c r="AH272" s="874"/>
      <c r="AI272" s="874"/>
      <c r="AJ272" s="874"/>
      <c r="AK272" s="874"/>
      <c r="AL272" s="874"/>
      <c r="AM272" s="874"/>
      <c r="AN272" s="654" t="str">
        <f t="shared" si="34"/>
        <v/>
      </c>
      <c r="AO272" s="867"/>
      <c r="AP272" s="303"/>
      <c r="AQ272" s="307"/>
      <c r="AW272" s="287"/>
    </row>
    <row r="273" spans="1:49" s="279" customFormat="1" ht="30" customHeight="1" x14ac:dyDescent="0.25">
      <c r="A273" s="875" t="s">
        <v>240</v>
      </c>
      <c r="B273" s="35" t="s">
        <v>326</v>
      </c>
      <c r="C273" s="155" t="s">
        <v>902</v>
      </c>
      <c r="D273" s="36" t="str">
        <f>IFERROR(INDEX(DESEMPATE!$D$3:$D$124,MATCH('EXP GEN.'!B273,DESEMPATE!$C$3:$C$124,0)),"")</f>
        <v>SIGA INGENIERIA S.A.S.</v>
      </c>
      <c r="E273" s="400" t="str">
        <f>IFERROR(IF(D273="","",IF(VLOOKUP(D273,DESEMPATE!D$3:$E$124,2,FALSE)=1,"N/A",IF(VLOOKUP(D273,DESEMPATE!D$3:$E$124,2,FALSE)&gt;=0.51,"SI","NO"))),"")</f>
        <v>SI</v>
      </c>
      <c r="F273" s="380" t="s">
        <v>8</v>
      </c>
      <c r="G273" s="47" t="s">
        <v>944</v>
      </c>
      <c r="H273" s="290" t="s">
        <v>432</v>
      </c>
      <c r="I273" s="47" t="s">
        <v>945</v>
      </c>
      <c r="J273" s="37" t="s">
        <v>946</v>
      </c>
      <c r="K273" s="47" t="s">
        <v>8</v>
      </c>
      <c r="L273" s="405" t="s">
        <v>8</v>
      </c>
      <c r="M273" s="405" t="s">
        <v>8</v>
      </c>
      <c r="N273" s="734">
        <v>0.5</v>
      </c>
      <c r="O273" s="491">
        <v>40742</v>
      </c>
      <c r="P273" s="491">
        <v>41120</v>
      </c>
      <c r="Q273" s="61">
        <f t="shared" si="40"/>
        <v>2012</v>
      </c>
      <c r="R273" s="32">
        <f>IFERROR(INDEX(PARAMETROS!$B$53:$B$79,MATCH(Q273,PARAMETROS!$A$53:$A$79,0)),"")</f>
        <v>566700</v>
      </c>
      <c r="S273" s="492">
        <v>516881404</v>
      </c>
      <c r="T273" s="33" t="s">
        <v>23</v>
      </c>
      <c r="U273" s="493" t="str">
        <f>IFERROR(IF(T273="","",IF(T273="COP","N/A",IF(OR(T273="USD",T273="US"),1,IF(T273="EUR",VLOOKUP(P273,'SH EURO'!$A$6:$B$6338,2,FALSE),"INGRESAR TASA")))),"")</f>
        <v>N/A</v>
      </c>
      <c r="V273" s="598" t="str">
        <f t="shared" si="37"/>
        <v>N/A</v>
      </c>
      <c r="W273" s="34">
        <f>IFERROR(IF(T273="","",IF(T273="COP",1,IF(U273&lt;&gt;"N/A",VLOOKUP(P273,'SH TRM'!$A$9:$B$8912,2,FALSE),"REVISAR"))),"")</f>
        <v>1</v>
      </c>
      <c r="X273" s="602">
        <f t="shared" si="38"/>
        <v>516881404</v>
      </c>
      <c r="Y273" s="493">
        <f t="shared" si="39"/>
        <v>912.09000176460211</v>
      </c>
      <c r="Z273" s="493">
        <f t="shared" si="35"/>
        <v>456.04500088230105</v>
      </c>
      <c r="AA273" s="878" t="str">
        <f>IFERROR(IF(COUNTIF(Z273:Z278,"")=6,"",IF(SUM(Z273:Z278)&gt;=CM008M1,"CUMPLE","NO CUMPLE")),"")</f>
        <v>CUMPLE</v>
      </c>
      <c r="AB273" s="878" t="str">
        <f>IFERROR(IF(COUNTIF(Z273:Z278,"")=6,"",IF(COUNTIF(E273:E278,"N/A")&gt;0,IF(SUMIF(E273:E278,"N/A",Z273:Z278)&gt;=CM008LM1,"CUMPLE","NO CUMPLE"),IF(SUMIF(E273:E278,"SI",Z273:Z278)&gt;=CM008LM1,"CUMPLE","NO CUMPLE"))),"")</f>
        <v>CUMPLE</v>
      </c>
      <c r="AC273" s="490" t="str">
        <f t="shared" si="36"/>
        <v>CUMPLE</v>
      </c>
      <c r="AD273" s="454" t="s">
        <v>976</v>
      </c>
      <c r="AE273" s="881" t="s">
        <v>8</v>
      </c>
      <c r="AF273" s="881"/>
      <c r="AG273" s="881"/>
      <c r="AH273" s="881" t="s">
        <v>8</v>
      </c>
      <c r="AI273" s="881"/>
      <c r="AJ273" s="881"/>
      <c r="AK273" s="881" t="s">
        <v>8</v>
      </c>
      <c r="AL273" s="881"/>
      <c r="AM273" s="881"/>
      <c r="AN273" s="655" t="s">
        <v>8</v>
      </c>
      <c r="AO273" s="865" t="s">
        <v>333</v>
      </c>
      <c r="AP273" s="305"/>
      <c r="AQ273" s="307"/>
      <c r="AW273" s="287"/>
    </row>
    <row r="274" spans="1:49" s="279" customFormat="1" ht="30" customHeight="1" x14ac:dyDescent="0.25">
      <c r="A274" s="876"/>
      <c r="B274" s="12" t="s">
        <v>327</v>
      </c>
      <c r="C274" s="156" t="s">
        <v>903</v>
      </c>
      <c r="D274" s="13" t="str">
        <f>IFERROR(INDEX(DESEMPATE!$D$3:$D$124,MATCH('EXP GEN.'!B274,DESEMPATE!$C$3:$C$124,0)),"")</f>
        <v>GERMAN ALGIDO GARCIA MOLINA</v>
      </c>
      <c r="E274" s="306" t="str">
        <f>IFERROR(IF(D274="","",IF(VLOOKUP(D274,DESEMPATE!D$3:$E$124,2,FALSE)=1,"N/A",IF(VLOOKUP(D274,DESEMPATE!D$3:$E$124,2,FALSE)&gt;=0.51,"SI","NO"))),"")</f>
        <v>NO</v>
      </c>
      <c r="F274" s="381" t="s">
        <v>8</v>
      </c>
      <c r="G274" s="23" t="s">
        <v>429</v>
      </c>
      <c r="H274" s="291" t="s">
        <v>432</v>
      </c>
      <c r="I274" s="23" t="s">
        <v>947</v>
      </c>
      <c r="J274" s="14" t="s">
        <v>948</v>
      </c>
      <c r="K274" s="23" t="s">
        <v>8</v>
      </c>
      <c r="L274" s="406" t="s">
        <v>8</v>
      </c>
      <c r="M274" s="406" t="s">
        <v>8</v>
      </c>
      <c r="N274" s="716">
        <v>1</v>
      </c>
      <c r="O274" s="18">
        <v>39496</v>
      </c>
      <c r="P274" s="18">
        <v>39717</v>
      </c>
      <c r="Q274" s="19">
        <f t="shared" si="40"/>
        <v>2008</v>
      </c>
      <c r="R274" s="20">
        <f>IFERROR(INDEX(PARAMETROS!$B$53:$B$79,MATCH(Q274,PARAMETROS!$A$53:$A$79,0)),"")</f>
        <v>461500</v>
      </c>
      <c r="S274" s="339">
        <v>150611670</v>
      </c>
      <c r="T274" s="21" t="s">
        <v>23</v>
      </c>
      <c r="U274" s="11" t="str">
        <f>IFERROR(IF(T274="","",IF(T274="COP","N/A",IF(OR(T274="USD",T274="US"),1,IF(T274="EUR",VLOOKUP(P274,'SH EURO'!$A$6:$B$6338,2,FALSE),"INGRESAR TASA")))),"")</f>
        <v>N/A</v>
      </c>
      <c r="V274" s="596" t="str">
        <f t="shared" si="37"/>
        <v>N/A</v>
      </c>
      <c r="W274" s="22">
        <f>IFERROR(IF(T274="","",IF(T274="COP",1,IF(U274&lt;&gt;"N/A",VLOOKUP(P274,'SH TRM'!$A$9:$B$8912,2,FALSE),"REVISAR"))),"")</f>
        <v>1</v>
      </c>
      <c r="X274" s="600">
        <f t="shared" si="38"/>
        <v>150611670</v>
      </c>
      <c r="Y274" s="11">
        <f t="shared" si="39"/>
        <v>326.35248104008667</v>
      </c>
      <c r="Z274" s="11">
        <f t="shared" si="35"/>
        <v>326.35248104008667</v>
      </c>
      <c r="AA274" s="879"/>
      <c r="AB274" s="879"/>
      <c r="AC274" s="446" t="str">
        <f t="shared" si="36"/>
        <v>CUMPLE</v>
      </c>
      <c r="AD274" s="450" t="s">
        <v>977</v>
      </c>
      <c r="AE274" s="873" t="s">
        <v>9</v>
      </c>
      <c r="AF274" s="873"/>
      <c r="AG274" s="873"/>
      <c r="AH274" s="873" t="s">
        <v>8</v>
      </c>
      <c r="AI274" s="873"/>
      <c r="AJ274" s="873"/>
      <c r="AK274" s="873" t="s">
        <v>8</v>
      </c>
      <c r="AL274" s="873"/>
      <c r="AM274" s="873"/>
      <c r="AN274" s="653" t="s">
        <v>8</v>
      </c>
      <c r="AO274" s="866"/>
      <c r="AP274" s="304"/>
      <c r="AQ274" s="307"/>
      <c r="AW274" s="287"/>
    </row>
    <row r="275" spans="1:49" s="279" customFormat="1" ht="30" customHeight="1" x14ac:dyDescent="0.25">
      <c r="A275" s="876"/>
      <c r="B275" s="12" t="s">
        <v>327</v>
      </c>
      <c r="C275" s="156" t="s">
        <v>904</v>
      </c>
      <c r="D275" s="13" t="str">
        <f>IFERROR(INDEX(DESEMPATE!$D$3:$D$124,MATCH('EXP GEN.'!B275,DESEMPATE!$C$3:$C$124,0)),"")</f>
        <v>GERMAN ALGIDO GARCIA MOLINA</v>
      </c>
      <c r="E275" s="306" t="str">
        <f>IFERROR(IF(D275="","",IF(VLOOKUP(D275,DESEMPATE!D$3:$E$124,2,FALSE)=1,"N/A",IF(VLOOKUP(D275,DESEMPATE!D$3:$E$124,2,FALSE)&gt;=0.51,"SI","NO"))),"")</f>
        <v>NO</v>
      </c>
      <c r="F275" s="381" t="s">
        <v>8</v>
      </c>
      <c r="G275" s="23" t="s">
        <v>429</v>
      </c>
      <c r="H275" s="291" t="s">
        <v>432</v>
      </c>
      <c r="I275" s="23" t="s">
        <v>949</v>
      </c>
      <c r="J275" s="14" t="s">
        <v>950</v>
      </c>
      <c r="K275" s="23" t="s">
        <v>8</v>
      </c>
      <c r="L275" s="406" t="s">
        <v>8</v>
      </c>
      <c r="M275" s="406" t="s">
        <v>8</v>
      </c>
      <c r="N275" s="716">
        <v>1</v>
      </c>
      <c r="O275" s="18">
        <v>39325</v>
      </c>
      <c r="P275" s="18">
        <v>39431</v>
      </c>
      <c r="Q275" s="19">
        <f t="shared" si="40"/>
        <v>2007</v>
      </c>
      <c r="R275" s="20">
        <f>IFERROR(INDEX(PARAMETROS!$B$53:$B$79,MATCH(Q275,PARAMETROS!$A$53:$A$79,0)),"")</f>
        <v>433700</v>
      </c>
      <c r="S275" s="339">
        <v>111050018.5</v>
      </c>
      <c r="T275" s="21" t="s">
        <v>23</v>
      </c>
      <c r="U275" s="11" t="str">
        <f>IFERROR(IF(T275="","",IF(T275="COP","N/A",IF(OR(T275="USD",T275="US"),1,IF(T275="EUR",VLOOKUP(P275,'SH EURO'!$A$6:$B$6338,2,FALSE),"INGRESAR TASA")))),"")</f>
        <v>N/A</v>
      </c>
      <c r="V275" s="596" t="str">
        <f t="shared" si="37"/>
        <v>N/A</v>
      </c>
      <c r="W275" s="22">
        <f>IFERROR(IF(T275="","",IF(T275="COP",1,IF(U275&lt;&gt;"N/A",VLOOKUP(P275,'SH TRM'!$A$9:$B$8912,2,FALSE),"REVISAR"))),"")</f>
        <v>1</v>
      </c>
      <c r="X275" s="600">
        <f t="shared" si="38"/>
        <v>111050018.5</v>
      </c>
      <c r="Y275" s="11">
        <f t="shared" si="39"/>
        <v>256.05261355775883</v>
      </c>
      <c r="Z275" s="11">
        <f t="shared" si="35"/>
        <v>256.05261355775883</v>
      </c>
      <c r="AA275" s="879"/>
      <c r="AB275" s="879"/>
      <c r="AC275" s="446" t="str">
        <f t="shared" si="36"/>
        <v>CUMPLE</v>
      </c>
      <c r="AD275" s="450" t="s">
        <v>978</v>
      </c>
      <c r="AE275" s="873" t="s">
        <v>8</v>
      </c>
      <c r="AF275" s="873"/>
      <c r="AG275" s="873"/>
      <c r="AH275" s="873" t="s">
        <v>8</v>
      </c>
      <c r="AI275" s="873"/>
      <c r="AJ275" s="873"/>
      <c r="AK275" s="873" t="s">
        <v>8</v>
      </c>
      <c r="AL275" s="873"/>
      <c r="AM275" s="873"/>
      <c r="AN275" s="653" t="s">
        <v>8</v>
      </c>
      <c r="AO275" s="866"/>
      <c r="AP275" s="304"/>
      <c r="AQ275" s="307"/>
      <c r="AW275" s="287"/>
    </row>
    <row r="276" spans="1:49" s="279" customFormat="1" ht="30" customHeight="1" x14ac:dyDescent="0.25">
      <c r="A276" s="876"/>
      <c r="B276" s="12" t="s">
        <v>327</v>
      </c>
      <c r="C276" s="156" t="s">
        <v>905</v>
      </c>
      <c r="D276" s="13" t="str">
        <f>IFERROR(INDEX(DESEMPATE!$D$3:$D$124,MATCH('EXP GEN.'!B276,DESEMPATE!$C$3:$C$124,0)),"")</f>
        <v>GERMAN ALGIDO GARCIA MOLINA</v>
      </c>
      <c r="E276" s="306" t="str">
        <f>IFERROR(IF(D276="","",IF(VLOOKUP(D276,DESEMPATE!D$3:$E$124,2,FALSE)=1,"N/A",IF(VLOOKUP(D276,DESEMPATE!D$3:$E$124,2,FALSE)&gt;=0.51,"SI","NO"))),"")</f>
        <v>NO</v>
      </c>
      <c r="F276" s="381" t="s">
        <v>8</v>
      </c>
      <c r="G276" s="23" t="s">
        <v>429</v>
      </c>
      <c r="H276" s="291" t="s">
        <v>432</v>
      </c>
      <c r="I276" s="23" t="s">
        <v>951</v>
      </c>
      <c r="J276" s="14" t="s">
        <v>952</v>
      </c>
      <c r="K276" s="23" t="s">
        <v>8</v>
      </c>
      <c r="L276" s="406" t="s">
        <v>8</v>
      </c>
      <c r="M276" s="406" t="s">
        <v>8</v>
      </c>
      <c r="N276" s="716">
        <v>1</v>
      </c>
      <c r="O276" s="18">
        <v>39722</v>
      </c>
      <c r="P276" s="18">
        <v>37657</v>
      </c>
      <c r="Q276" s="19">
        <f t="shared" si="40"/>
        <v>2003</v>
      </c>
      <c r="R276" s="20">
        <f>IFERROR(INDEX(PARAMETROS!$B$53:$B$79,MATCH(Q276,PARAMETROS!$A$53:$A$79,0)),"")</f>
        <v>332000</v>
      </c>
      <c r="S276" s="339">
        <v>52736500</v>
      </c>
      <c r="T276" s="21" t="s">
        <v>23</v>
      </c>
      <c r="U276" s="11" t="str">
        <f>IFERROR(IF(T276="","",IF(T276="COP","N/A",IF(OR(T276="USD",T276="US"),1,IF(T276="EUR",VLOOKUP(P276,'SH EURO'!$A$6:$B$6338,2,FALSE),"INGRESAR TASA")))),"")</f>
        <v>N/A</v>
      </c>
      <c r="V276" s="596" t="str">
        <f t="shared" si="37"/>
        <v>N/A</v>
      </c>
      <c r="W276" s="22">
        <f>IFERROR(IF(T276="","",IF(T276="COP",1,IF(U276&lt;&gt;"N/A",VLOOKUP(P276,'SH TRM'!$A$9:$B$8912,2,FALSE),"REVISAR"))),"")</f>
        <v>1</v>
      </c>
      <c r="X276" s="600">
        <f t="shared" si="38"/>
        <v>52736500</v>
      </c>
      <c r="Y276" s="11">
        <f t="shared" si="39"/>
        <v>158.84487951807228</v>
      </c>
      <c r="Z276" s="11">
        <f t="shared" si="35"/>
        <v>158.84487951807228</v>
      </c>
      <c r="AA276" s="879"/>
      <c r="AB276" s="879"/>
      <c r="AC276" s="446" t="str">
        <f t="shared" si="36"/>
        <v>CUMPLE</v>
      </c>
      <c r="AD276" s="450" t="s">
        <v>979</v>
      </c>
      <c r="AE276" s="873" t="s">
        <v>9</v>
      </c>
      <c r="AF276" s="873"/>
      <c r="AG276" s="873"/>
      <c r="AH276" s="873" t="s">
        <v>8</v>
      </c>
      <c r="AI276" s="873"/>
      <c r="AJ276" s="873"/>
      <c r="AK276" s="873" t="s">
        <v>8</v>
      </c>
      <c r="AL276" s="873"/>
      <c r="AM276" s="873"/>
      <c r="AN276" s="653" t="s">
        <v>8</v>
      </c>
      <c r="AO276" s="866"/>
      <c r="AP276" s="304"/>
      <c r="AQ276" s="307"/>
      <c r="AW276" s="287"/>
    </row>
    <row r="277" spans="1:49" s="279" customFormat="1" ht="30" customHeight="1" x14ac:dyDescent="0.25">
      <c r="A277" s="876"/>
      <c r="B277" s="12"/>
      <c r="C277" s="156"/>
      <c r="D277" s="13" t="str">
        <f>IFERROR(INDEX(DESEMPATE!$D$3:$D$124,MATCH('EXP GEN.'!B277,DESEMPATE!$C$3:$C$124,0)),"")</f>
        <v/>
      </c>
      <c r="E277" s="306" t="str">
        <f>IFERROR(IF(D277="","",IF(VLOOKUP(D277,DESEMPATE!D$3:$E$124,2,FALSE)=1,"N/A",IF(VLOOKUP(D277,DESEMPATE!D$3:$E$124,2,FALSE)&gt;=0.51,"SI","NO"))),"")</f>
        <v/>
      </c>
      <c r="F277" s="381"/>
      <c r="G277" s="23"/>
      <c r="H277" s="291"/>
      <c r="I277" s="23"/>
      <c r="J277" s="14"/>
      <c r="K277" s="23"/>
      <c r="L277" s="406"/>
      <c r="M277" s="406" t="s">
        <v>120</v>
      </c>
      <c r="N277" s="716"/>
      <c r="O277" s="18"/>
      <c r="P277" s="18"/>
      <c r="Q277" s="19" t="str">
        <f t="shared" si="40"/>
        <v/>
      </c>
      <c r="R277" s="20" t="str">
        <f>IFERROR(INDEX(PARAMETROS!$B$53:$B$79,MATCH(Q277,PARAMETROS!$A$53:$A$79,0)),"")</f>
        <v/>
      </c>
      <c r="S277" s="339"/>
      <c r="T277" s="21"/>
      <c r="U277" s="11" t="str">
        <f>IFERROR(IF(T277="","",IF(T277="COP","N/A",IF(OR(T277="USD",T277="US"),1,IF(T277="EUR",VLOOKUP(P277,'SH EURO'!$A$6:$B$6338,2,FALSE),"INGRESAR TASA")))),"")</f>
        <v/>
      </c>
      <c r="V277" s="596" t="str">
        <f t="shared" si="37"/>
        <v/>
      </c>
      <c r="W277" s="22" t="str">
        <f>IFERROR(IF(T277="","",IF(T277="COP",1,IF(U277&lt;&gt;"N/A",VLOOKUP(P277,'SH TRM'!$A$9:$B$8912,2,FALSE),"REVISAR"))),"")</f>
        <v/>
      </c>
      <c r="X277" s="600" t="str">
        <f t="shared" si="38"/>
        <v/>
      </c>
      <c r="Y277" s="11" t="str">
        <f t="shared" si="39"/>
        <v/>
      </c>
      <c r="Z277" s="11" t="str">
        <f t="shared" si="35"/>
        <v/>
      </c>
      <c r="AA277" s="879"/>
      <c r="AB277" s="879"/>
      <c r="AC277" s="446" t="str">
        <f t="shared" si="36"/>
        <v/>
      </c>
      <c r="AD277" s="450"/>
      <c r="AE277" s="873"/>
      <c r="AF277" s="873"/>
      <c r="AG277" s="873"/>
      <c r="AH277" s="873"/>
      <c r="AI277" s="873"/>
      <c r="AJ277" s="873"/>
      <c r="AK277" s="873"/>
      <c r="AL277" s="873"/>
      <c r="AM277" s="873"/>
      <c r="AN277" s="653" t="str">
        <f t="shared" si="34"/>
        <v/>
      </c>
      <c r="AO277" s="866"/>
      <c r="AP277" s="304"/>
      <c r="AQ277" s="307"/>
      <c r="AW277" s="287"/>
    </row>
    <row r="278" spans="1:49" s="279" customFormat="1" ht="30" customHeight="1" thickBot="1" x14ac:dyDescent="0.3">
      <c r="A278" s="877"/>
      <c r="B278" s="48"/>
      <c r="C278" s="157"/>
      <c r="D278" s="64" t="str">
        <f>IFERROR(INDEX(DESEMPATE!$D$3:$D$124,MATCH('EXP GEN.'!B278,DESEMPATE!$C$3:$C$124,0)),"")</f>
        <v/>
      </c>
      <c r="E278" s="398" t="str">
        <f>IFERROR(IF(D278="","",IF(VLOOKUP(D278,DESEMPATE!D$3:$E$124,2,FALSE)=1,"N/A",IF(VLOOKUP(D278,DESEMPATE!D$3:$E$124,2,FALSE)&gt;=0.51,"SI","NO"))),"")</f>
        <v/>
      </c>
      <c r="F278" s="382"/>
      <c r="G278" s="159"/>
      <c r="H278" s="298"/>
      <c r="I278" s="159"/>
      <c r="J278" s="49"/>
      <c r="K278" s="159"/>
      <c r="L278" s="407"/>
      <c r="M278" s="407" t="s">
        <v>120</v>
      </c>
      <c r="N278" s="733"/>
      <c r="O278" s="494"/>
      <c r="P278" s="494"/>
      <c r="Q278" s="53" t="str">
        <f t="shared" si="40"/>
        <v/>
      </c>
      <c r="R278" s="54" t="str">
        <f>IFERROR(INDEX(PARAMETROS!$B$53:$B$79,MATCH(Q278,PARAMETROS!$A$53:$A$79,0)),"")</f>
        <v/>
      </c>
      <c r="S278" s="495"/>
      <c r="T278" s="55"/>
      <c r="U278" s="57" t="str">
        <f>IFERROR(IF(T278="","",IF(T278="COP","N/A",IF(OR(T278="USD",T278="US"),1,IF(T278="EUR",VLOOKUP(P278,'SH EURO'!$A$6:$B$6338,2,FALSE),"INGRESAR TASA")))),"")</f>
        <v/>
      </c>
      <c r="V278" s="597" t="str">
        <f t="shared" si="37"/>
        <v/>
      </c>
      <c r="W278" s="56" t="str">
        <f>IFERROR(IF(T278="","",IF(T278="COP",1,IF(U278&lt;&gt;"N/A",VLOOKUP(P278,'SH TRM'!$A$9:$B$8912,2,FALSE),"REVISAR"))),"")</f>
        <v/>
      </c>
      <c r="X278" s="601" t="str">
        <f t="shared" si="38"/>
        <v/>
      </c>
      <c r="Y278" s="57" t="str">
        <f t="shared" si="39"/>
        <v/>
      </c>
      <c r="Z278" s="57" t="str">
        <f t="shared" si="35"/>
        <v/>
      </c>
      <c r="AA278" s="880"/>
      <c r="AB278" s="880"/>
      <c r="AC278" s="455" t="str">
        <f t="shared" si="36"/>
        <v/>
      </c>
      <c r="AD278" s="449"/>
      <c r="AE278" s="874"/>
      <c r="AF278" s="874"/>
      <c r="AG278" s="874"/>
      <c r="AH278" s="874"/>
      <c r="AI278" s="874"/>
      <c r="AJ278" s="874"/>
      <c r="AK278" s="874"/>
      <c r="AL278" s="874"/>
      <c r="AM278" s="874"/>
      <c r="AN278" s="654" t="str">
        <f t="shared" si="34"/>
        <v/>
      </c>
      <c r="AO278" s="866"/>
      <c r="AP278" s="303"/>
      <c r="AQ278" s="307"/>
      <c r="AW278" s="287"/>
    </row>
    <row r="279" spans="1:49" s="279" customFormat="1" ht="30" customHeight="1" x14ac:dyDescent="0.25">
      <c r="A279" s="875" t="s">
        <v>241</v>
      </c>
      <c r="B279" s="35" t="s">
        <v>328</v>
      </c>
      <c r="C279" s="155" t="s">
        <v>906</v>
      </c>
      <c r="D279" s="36" t="str">
        <f>IFERROR(INDEX(DESEMPATE!$D$3:$D$124,MATCH('EXP GEN.'!B279,DESEMPATE!$C$3:$C$124,0)),"")</f>
        <v>MARTHA EUGENIA GARCIA BETANCUR</v>
      </c>
      <c r="E279" s="400" t="str">
        <f>IFERROR(IF(D279="","",IF(VLOOKUP(D279,DESEMPATE!D$3:$E$124,2,FALSE)=1,"N/A",IF(VLOOKUP(D279,DESEMPATE!D$3:$E$124,2,FALSE)&gt;=0.51,"SI","NO"))),"")</f>
        <v>N/A</v>
      </c>
      <c r="F279" s="380" t="s">
        <v>8</v>
      </c>
      <c r="G279" s="47" t="s">
        <v>484</v>
      </c>
      <c r="H279" s="290" t="s">
        <v>432</v>
      </c>
      <c r="I279" s="47" t="s">
        <v>953</v>
      </c>
      <c r="J279" s="37" t="s">
        <v>954</v>
      </c>
      <c r="K279" s="47" t="s">
        <v>8</v>
      </c>
      <c r="L279" s="405" t="s">
        <v>8</v>
      </c>
      <c r="M279" s="405" t="s">
        <v>8</v>
      </c>
      <c r="N279" s="734">
        <v>1</v>
      </c>
      <c r="O279" s="491">
        <v>40519</v>
      </c>
      <c r="P279" s="491">
        <v>40832</v>
      </c>
      <c r="Q279" s="61">
        <f t="shared" si="40"/>
        <v>2011</v>
      </c>
      <c r="R279" s="32">
        <f>IFERROR(INDEX(PARAMETROS!$B$53:$B$79,MATCH(Q279,PARAMETROS!$A$53:$A$79,0)),"")</f>
        <v>535600</v>
      </c>
      <c r="S279" s="492">
        <v>154997973</v>
      </c>
      <c r="T279" s="33" t="s">
        <v>23</v>
      </c>
      <c r="U279" s="493" t="str">
        <f>IFERROR(IF(T279="","",IF(T279="COP","N/A",IF(OR(T279="USD",T279="US"),1,IF(T279="EUR",VLOOKUP(P279,'SH EURO'!$A$6:$B$6338,2,FALSE),"INGRESAR TASA")))),"")</f>
        <v>N/A</v>
      </c>
      <c r="V279" s="598" t="str">
        <f t="shared" si="37"/>
        <v>N/A</v>
      </c>
      <c r="W279" s="34">
        <f>IFERROR(IF(T279="","",IF(T279="COP",1,IF(U279&lt;&gt;"N/A",VLOOKUP(P279,'SH TRM'!$A$9:$B$8912,2,FALSE),"REVISAR"))),"")</f>
        <v>1</v>
      </c>
      <c r="X279" s="602">
        <f t="shared" si="38"/>
        <v>154997973</v>
      </c>
      <c r="Y279" s="493">
        <f t="shared" si="39"/>
        <v>289.39128640776698</v>
      </c>
      <c r="Z279" s="493">
        <f t="shared" si="35"/>
        <v>289.39128640776698</v>
      </c>
      <c r="AA279" s="878" t="str">
        <f>IFERROR(IF(COUNTIF(Z279:Z284,"")=6,"",IF(SUM(Z279:Z284)&gt;=CM008M1,"CUMPLE","NO CUMPLE")),"")</f>
        <v>CUMPLE</v>
      </c>
      <c r="AB279" s="878" t="str">
        <f>IFERROR(IF(COUNTIF(Z279:Z284,"")=6,"",IF(COUNTIF(E279:E284,"N/A")&gt;0,IF(SUMIF(E279:E284,"N/A",Z279:Z284)&gt;=CM008LM1,"CUMPLE","NO CUMPLE"),IF(SUMIF(E279:E284,"SI",Z279:Z284)&gt;=CM008LM1,"CUMPLE","NO CUMPLE"))),"")</f>
        <v>CUMPLE</v>
      </c>
      <c r="AC279" s="490" t="str">
        <f t="shared" si="36"/>
        <v>CUMPLE</v>
      </c>
      <c r="AD279" s="454" t="s">
        <v>980</v>
      </c>
      <c r="AE279" s="881" t="s">
        <v>8</v>
      </c>
      <c r="AF279" s="881"/>
      <c r="AG279" s="881"/>
      <c r="AH279" s="881" t="s">
        <v>8</v>
      </c>
      <c r="AI279" s="881"/>
      <c r="AJ279" s="881"/>
      <c r="AK279" s="881" t="s">
        <v>9</v>
      </c>
      <c r="AL279" s="881"/>
      <c r="AM279" s="881"/>
      <c r="AN279" s="655" t="s">
        <v>8</v>
      </c>
      <c r="AO279" s="871" t="s">
        <v>333</v>
      </c>
      <c r="AP279" s="305"/>
      <c r="AQ279" s="307"/>
      <c r="AW279" s="287"/>
    </row>
    <row r="280" spans="1:49" s="279" customFormat="1" ht="30" customHeight="1" x14ac:dyDescent="0.25">
      <c r="A280" s="876"/>
      <c r="B280" s="12" t="s">
        <v>328</v>
      </c>
      <c r="C280" s="156" t="s">
        <v>907</v>
      </c>
      <c r="D280" s="13" t="str">
        <f>IFERROR(INDEX(DESEMPATE!$D$3:$D$124,MATCH('EXP GEN.'!B280,DESEMPATE!$C$3:$C$124,0)),"")</f>
        <v>MARTHA EUGENIA GARCIA BETANCUR</v>
      </c>
      <c r="E280" s="306" t="str">
        <f>IFERROR(IF(D280="","",IF(VLOOKUP(D280,DESEMPATE!D$3:$E$124,2,FALSE)=1,"N/A",IF(VLOOKUP(D280,DESEMPATE!D$3:$E$124,2,FALSE)&gt;=0.51,"SI","NO"))),"")</f>
        <v>N/A</v>
      </c>
      <c r="F280" s="381" t="s">
        <v>8</v>
      </c>
      <c r="G280" s="23" t="s">
        <v>955</v>
      </c>
      <c r="H280" s="291" t="s">
        <v>432</v>
      </c>
      <c r="I280" s="23" t="s">
        <v>956</v>
      </c>
      <c r="J280" s="14" t="s">
        <v>957</v>
      </c>
      <c r="K280" s="23" t="s">
        <v>8</v>
      </c>
      <c r="L280" s="406" t="s">
        <v>8</v>
      </c>
      <c r="M280" s="406" t="s">
        <v>8</v>
      </c>
      <c r="N280" s="716">
        <v>1</v>
      </c>
      <c r="O280" s="18">
        <v>40673</v>
      </c>
      <c r="P280" s="18">
        <v>40903</v>
      </c>
      <c r="Q280" s="19">
        <f t="shared" si="40"/>
        <v>2011</v>
      </c>
      <c r="R280" s="20">
        <f>IFERROR(INDEX(PARAMETROS!$B$53:$B$79,MATCH(Q280,PARAMETROS!$A$53:$A$79,0)),"")</f>
        <v>535600</v>
      </c>
      <c r="S280" s="339">
        <v>368632295</v>
      </c>
      <c r="T280" s="21" t="s">
        <v>23</v>
      </c>
      <c r="U280" s="11" t="str">
        <f>IFERROR(IF(T280="","",IF(T280="COP","N/A",IF(OR(T280="USD",T280="US"),1,IF(T280="EUR",VLOOKUP(P280,'SH EURO'!$A$6:$B$6338,2,FALSE),"INGRESAR TASA")))),"")</f>
        <v>N/A</v>
      </c>
      <c r="V280" s="596" t="str">
        <f t="shared" si="37"/>
        <v>N/A</v>
      </c>
      <c r="W280" s="22">
        <f>IFERROR(IF(T280="","",IF(T280="COP",1,IF(U280&lt;&gt;"N/A",VLOOKUP(P280,'SH TRM'!$A$9:$B$8912,2,FALSE),"REVISAR"))),"")</f>
        <v>1</v>
      </c>
      <c r="X280" s="600">
        <f t="shared" si="38"/>
        <v>368632295</v>
      </c>
      <c r="Y280" s="11">
        <f t="shared" si="39"/>
        <v>688.26044622852874</v>
      </c>
      <c r="Z280" s="11">
        <f t="shared" si="35"/>
        <v>688.26044622852874</v>
      </c>
      <c r="AA280" s="879"/>
      <c r="AB280" s="879"/>
      <c r="AC280" s="446" t="str">
        <f t="shared" si="36"/>
        <v>CUMPLE</v>
      </c>
      <c r="AD280" s="450" t="s">
        <v>981</v>
      </c>
      <c r="AE280" s="873" t="s">
        <v>9</v>
      </c>
      <c r="AF280" s="873"/>
      <c r="AG280" s="873"/>
      <c r="AH280" s="873" t="s">
        <v>8</v>
      </c>
      <c r="AI280" s="873"/>
      <c r="AJ280" s="873"/>
      <c r="AK280" s="873" t="s">
        <v>9</v>
      </c>
      <c r="AL280" s="873"/>
      <c r="AM280" s="873"/>
      <c r="AN280" s="653" t="s">
        <v>8</v>
      </c>
      <c r="AO280" s="871"/>
      <c r="AP280" s="304"/>
      <c r="AQ280" s="307"/>
      <c r="AW280" s="287"/>
    </row>
    <row r="281" spans="1:49" s="279" customFormat="1" ht="30" customHeight="1" x14ac:dyDescent="0.25">
      <c r="A281" s="876"/>
      <c r="B281" s="12"/>
      <c r="C281" s="156"/>
      <c r="D281" s="13" t="str">
        <f>IFERROR(INDEX(DESEMPATE!$D$3:$D$124,MATCH('EXP GEN.'!B281,DESEMPATE!$C$3:$C$124,0)),"")</f>
        <v/>
      </c>
      <c r="E281" s="306" t="str">
        <f>IFERROR(IF(D281="","",IF(VLOOKUP(D281,DESEMPATE!D$3:$E$124,2,FALSE)=1,"N/A",IF(VLOOKUP(D281,DESEMPATE!D$3:$E$124,2,FALSE)&gt;=0.51,"SI","NO"))),"")</f>
        <v/>
      </c>
      <c r="F281" s="381"/>
      <c r="G281" s="23"/>
      <c r="H281" s="291"/>
      <c r="I281" s="23"/>
      <c r="J281" s="14"/>
      <c r="K281" s="23"/>
      <c r="L281" s="406"/>
      <c r="M281" s="406" t="s">
        <v>120</v>
      </c>
      <c r="N281" s="716"/>
      <c r="O281" s="18"/>
      <c r="P281" s="18"/>
      <c r="Q281" s="19" t="str">
        <f t="shared" si="40"/>
        <v/>
      </c>
      <c r="R281" s="20" t="str">
        <f>IFERROR(INDEX(PARAMETROS!$B$53:$B$79,MATCH(Q281,PARAMETROS!$A$53:$A$79,0)),"")</f>
        <v/>
      </c>
      <c r="S281" s="339"/>
      <c r="T281" s="21"/>
      <c r="U281" s="11" t="str">
        <f>IFERROR(IF(T281="","",IF(T281="COP","N/A",IF(OR(T281="USD",T281="US"),1,IF(T281="EUR",VLOOKUP(P281,'SH EURO'!$A$6:$B$6338,2,FALSE),"INGRESAR TASA")))),"")</f>
        <v/>
      </c>
      <c r="V281" s="596" t="str">
        <f t="shared" si="37"/>
        <v/>
      </c>
      <c r="W281" s="22" t="str">
        <f>IFERROR(IF(T281="","",IF(T281="COP",1,IF(U281&lt;&gt;"N/A",VLOOKUP(P281,'SH TRM'!$A$9:$B$8912,2,FALSE),"REVISAR"))),"")</f>
        <v/>
      </c>
      <c r="X281" s="600" t="str">
        <f t="shared" si="38"/>
        <v/>
      </c>
      <c r="Y281" s="11" t="str">
        <f t="shared" si="39"/>
        <v/>
      </c>
      <c r="Z281" s="11" t="str">
        <f t="shared" si="35"/>
        <v/>
      </c>
      <c r="AA281" s="879"/>
      <c r="AB281" s="879"/>
      <c r="AC281" s="446" t="str">
        <f t="shared" si="36"/>
        <v/>
      </c>
      <c r="AD281" s="450"/>
      <c r="AE281" s="873"/>
      <c r="AF281" s="873"/>
      <c r="AG281" s="873"/>
      <c r="AH281" s="873"/>
      <c r="AI281" s="873"/>
      <c r="AJ281" s="873"/>
      <c r="AK281" s="873"/>
      <c r="AL281" s="873"/>
      <c r="AM281" s="873"/>
      <c r="AN281" s="653" t="str">
        <f t="shared" si="34"/>
        <v/>
      </c>
      <c r="AO281" s="871"/>
      <c r="AP281" s="304"/>
      <c r="AQ281" s="307"/>
      <c r="AW281" s="287"/>
    </row>
    <row r="282" spans="1:49" s="279" customFormat="1" ht="30" customHeight="1" x14ac:dyDescent="0.25">
      <c r="A282" s="876"/>
      <c r="B282" s="12"/>
      <c r="C282" s="156"/>
      <c r="D282" s="13" t="str">
        <f>IFERROR(INDEX(DESEMPATE!$D$3:$D$124,MATCH('EXP GEN.'!B282,DESEMPATE!$C$3:$C$124,0)),"")</f>
        <v/>
      </c>
      <c r="E282" s="306" t="str">
        <f>IFERROR(IF(D282="","",IF(VLOOKUP(D282,DESEMPATE!D$3:$E$124,2,FALSE)=1,"N/A",IF(VLOOKUP(D282,DESEMPATE!D$3:$E$124,2,FALSE)&gt;=0.51,"SI","NO"))),"")</f>
        <v/>
      </c>
      <c r="F282" s="381"/>
      <c r="G282" s="23"/>
      <c r="H282" s="291"/>
      <c r="I282" s="23"/>
      <c r="J282" s="14"/>
      <c r="K282" s="23"/>
      <c r="L282" s="406"/>
      <c r="M282" s="406" t="s">
        <v>120</v>
      </c>
      <c r="N282" s="716"/>
      <c r="O282" s="18"/>
      <c r="P282" s="18"/>
      <c r="Q282" s="19" t="str">
        <f t="shared" si="40"/>
        <v/>
      </c>
      <c r="R282" s="20" t="str">
        <f>IFERROR(INDEX(PARAMETROS!$B$53:$B$79,MATCH(Q282,PARAMETROS!$A$53:$A$79,0)),"")</f>
        <v/>
      </c>
      <c r="S282" s="339"/>
      <c r="T282" s="21"/>
      <c r="U282" s="11" t="str">
        <f>IFERROR(IF(T282="","",IF(T282="COP","N/A",IF(OR(T282="USD",T282="US"),1,IF(T282="EUR",VLOOKUP(P282,'SH EURO'!$A$6:$B$6338,2,FALSE),"INGRESAR TASA")))),"")</f>
        <v/>
      </c>
      <c r="V282" s="596" t="str">
        <f t="shared" si="37"/>
        <v/>
      </c>
      <c r="W282" s="22" t="str">
        <f>IFERROR(IF(T282="","",IF(T282="COP",1,IF(U282&lt;&gt;"N/A",VLOOKUP(P282,'SH TRM'!$A$9:$B$8912,2,FALSE),"REVISAR"))),"")</f>
        <v/>
      </c>
      <c r="X282" s="600" t="str">
        <f t="shared" si="38"/>
        <v/>
      </c>
      <c r="Y282" s="11" t="str">
        <f t="shared" si="39"/>
        <v/>
      </c>
      <c r="Z282" s="11" t="str">
        <f t="shared" si="35"/>
        <v/>
      </c>
      <c r="AA282" s="879"/>
      <c r="AB282" s="879"/>
      <c r="AC282" s="446" t="str">
        <f t="shared" si="36"/>
        <v/>
      </c>
      <c r="AD282" s="450"/>
      <c r="AE282" s="873"/>
      <c r="AF282" s="873"/>
      <c r="AG282" s="873"/>
      <c r="AH282" s="873"/>
      <c r="AI282" s="873"/>
      <c r="AJ282" s="873"/>
      <c r="AK282" s="873"/>
      <c r="AL282" s="873"/>
      <c r="AM282" s="873"/>
      <c r="AN282" s="653" t="str">
        <f t="shared" si="34"/>
        <v/>
      </c>
      <c r="AO282" s="871"/>
      <c r="AP282" s="304"/>
      <c r="AQ282" s="307"/>
      <c r="AW282" s="287"/>
    </row>
    <row r="283" spans="1:49" s="279" customFormat="1" ht="30" customHeight="1" x14ac:dyDescent="0.25">
      <c r="A283" s="876"/>
      <c r="B283" s="12"/>
      <c r="C283" s="156"/>
      <c r="D283" s="13" t="str">
        <f>IFERROR(INDEX(DESEMPATE!$D$3:$D$124,MATCH('EXP GEN.'!B283,DESEMPATE!$C$3:$C$124,0)),"")</f>
        <v/>
      </c>
      <c r="E283" s="306" t="str">
        <f>IFERROR(IF(D283="","",IF(VLOOKUP(D283,DESEMPATE!D$3:$E$124,2,FALSE)=1,"N/A",IF(VLOOKUP(D283,DESEMPATE!D$3:$E$124,2,FALSE)&gt;=0.51,"SI","NO"))),"")</f>
        <v/>
      </c>
      <c r="F283" s="381"/>
      <c r="G283" s="23"/>
      <c r="H283" s="291"/>
      <c r="I283" s="23"/>
      <c r="J283" s="14"/>
      <c r="K283" s="23"/>
      <c r="L283" s="406"/>
      <c r="M283" s="406" t="s">
        <v>120</v>
      </c>
      <c r="N283" s="716"/>
      <c r="O283" s="18"/>
      <c r="P283" s="18"/>
      <c r="Q283" s="19" t="str">
        <f t="shared" si="40"/>
        <v/>
      </c>
      <c r="R283" s="20" t="str">
        <f>IFERROR(INDEX(PARAMETROS!$B$53:$B$79,MATCH(Q283,PARAMETROS!$A$53:$A$79,0)),"")</f>
        <v/>
      </c>
      <c r="S283" s="339"/>
      <c r="T283" s="21"/>
      <c r="U283" s="11" t="str">
        <f>IFERROR(IF(T283="","",IF(T283="COP","N/A",IF(OR(T283="USD",T283="US"),1,IF(T283="EUR",VLOOKUP(P283,'SH EURO'!$A$6:$B$6338,2,FALSE),"INGRESAR TASA")))),"")</f>
        <v/>
      </c>
      <c r="V283" s="596" t="str">
        <f t="shared" si="37"/>
        <v/>
      </c>
      <c r="W283" s="22" t="str">
        <f>IFERROR(IF(T283="","",IF(T283="COP",1,IF(U283&lt;&gt;"N/A",VLOOKUP(P283,'SH TRM'!$A$9:$B$8912,2,FALSE),"REVISAR"))),"")</f>
        <v/>
      </c>
      <c r="X283" s="600" t="str">
        <f t="shared" si="38"/>
        <v/>
      </c>
      <c r="Y283" s="11" t="str">
        <f t="shared" si="39"/>
        <v/>
      </c>
      <c r="Z283" s="11" t="str">
        <f t="shared" si="35"/>
        <v/>
      </c>
      <c r="AA283" s="879"/>
      <c r="AB283" s="879"/>
      <c r="AC283" s="446" t="str">
        <f t="shared" si="36"/>
        <v/>
      </c>
      <c r="AD283" s="450"/>
      <c r="AE283" s="873"/>
      <c r="AF283" s="873"/>
      <c r="AG283" s="873"/>
      <c r="AH283" s="873"/>
      <c r="AI283" s="873"/>
      <c r="AJ283" s="873"/>
      <c r="AK283" s="873"/>
      <c r="AL283" s="873"/>
      <c r="AM283" s="873"/>
      <c r="AN283" s="653" t="str">
        <f t="shared" si="34"/>
        <v/>
      </c>
      <c r="AO283" s="871"/>
      <c r="AP283" s="304"/>
      <c r="AQ283" s="307"/>
      <c r="AW283" s="287"/>
    </row>
    <row r="284" spans="1:49" s="279" customFormat="1" ht="30" customHeight="1" thickBot="1" x14ac:dyDescent="0.3">
      <c r="A284" s="877"/>
      <c r="B284" s="48"/>
      <c r="C284" s="157"/>
      <c r="D284" s="64" t="str">
        <f>IFERROR(INDEX(DESEMPATE!$D$3:$D$124,MATCH('EXP GEN.'!B284,DESEMPATE!$C$3:$C$124,0)),"")</f>
        <v/>
      </c>
      <c r="E284" s="398" t="str">
        <f>IFERROR(IF(D284="","",IF(VLOOKUP(D284,DESEMPATE!D$3:$E$124,2,FALSE)=1,"N/A",IF(VLOOKUP(D284,DESEMPATE!D$3:$E$124,2,FALSE)&gt;=0.51,"SI","NO"))),"")</f>
        <v/>
      </c>
      <c r="F284" s="382"/>
      <c r="G284" s="159"/>
      <c r="H284" s="298"/>
      <c r="I284" s="159"/>
      <c r="J284" s="49"/>
      <c r="K284" s="159"/>
      <c r="L284" s="407"/>
      <c r="M284" s="407" t="s">
        <v>120</v>
      </c>
      <c r="N284" s="733"/>
      <c r="O284" s="494"/>
      <c r="P284" s="494"/>
      <c r="Q284" s="53" t="str">
        <f t="shared" si="40"/>
        <v/>
      </c>
      <c r="R284" s="54" t="str">
        <f>IFERROR(INDEX(PARAMETROS!$B$53:$B$79,MATCH(Q284,PARAMETROS!$A$53:$A$79,0)),"")</f>
        <v/>
      </c>
      <c r="S284" s="495"/>
      <c r="T284" s="55"/>
      <c r="U284" s="57" t="str">
        <f>IFERROR(IF(T284="","",IF(T284="COP","N/A",IF(OR(T284="USD",T284="US"),1,IF(T284="EUR",VLOOKUP(P284,'SH EURO'!$A$6:$B$6338,2,FALSE),"INGRESAR TASA")))),"")</f>
        <v/>
      </c>
      <c r="V284" s="597" t="str">
        <f t="shared" si="37"/>
        <v/>
      </c>
      <c r="W284" s="56" t="str">
        <f>IFERROR(IF(T284="","",IF(T284="COP",1,IF(U284&lt;&gt;"N/A",VLOOKUP(P284,'SH TRM'!$A$9:$B$8912,2,FALSE),"REVISAR"))),"")</f>
        <v/>
      </c>
      <c r="X284" s="601" t="str">
        <f t="shared" si="38"/>
        <v/>
      </c>
      <c r="Y284" s="57" t="str">
        <f t="shared" si="39"/>
        <v/>
      </c>
      <c r="Z284" s="57" t="str">
        <f t="shared" si="35"/>
        <v/>
      </c>
      <c r="AA284" s="880"/>
      <c r="AB284" s="880"/>
      <c r="AC284" s="455" t="str">
        <f t="shared" si="36"/>
        <v/>
      </c>
      <c r="AD284" s="449"/>
      <c r="AE284" s="874"/>
      <c r="AF284" s="874"/>
      <c r="AG284" s="874"/>
      <c r="AH284" s="874"/>
      <c r="AI284" s="874"/>
      <c r="AJ284" s="874"/>
      <c r="AK284" s="874"/>
      <c r="AL284" s="874"/>
      <c r="AM284" s="874"/>
      <c r="AN284" s="654" t="str">
        <f t="shared" si="34"/>
        <v/>
      </c>
      <c r="AO284" s="871"/>
      <c r="AP284" s="303"/>
      <c r="AQ284" s="307"/>
      <c r="AW284" s="287"/>
    </row>
    <row r="285" spans="1:49" s="279" customFormat="1" ht="30" hidden="1" customHeight="1" x14ac:dyDescent="0.25">
      <c r="A285" s="875" t="s">
        <v>242</v>
      </c>
      <c r="B285" s="35"/>
      <c r="C285" s="155"/>
      <c r="D285" s="36" t="str">
        <f>IFERROR(INDEX(DESEMPATE!$D$3:$D$124,MATCH('EXP GEN.'!B285,DESEMPATE!$C$3:$C$124,0)),"")</f>
        <v/>
      </c>
      <c r="E285" s="400" t="str">
        <f>IFERROR(IF(D285="","",IF(VLOOKUP(D285,DESEMPATE!D$3:$E$124,2,FALSE)=1,"N/A",IF(VLOOKUP(D285,DESEMPATE!D$3:$E$124,2,FALSE)&gt;=0.51,"SI","NO"))),"")</f>
        <v/>
      </c>
      <c r="F285" s="380"/>
      <c r="G285" s="47"/>
      <c r="H285" s="290"/>
      <c r="I285" s="47"/>
      <c r="J285" s="37"/>
      <c r="K285" s="47"/>
      <c r="L285" s="405"/>
      <c r="M285" s="405" t="str">
        <f t="shared" ref="M285:M323" si="41">IFERROR(IF(O285="","",IF(O285&gt;=DATE(1990,1,1),"SI","NO")),"")</f>
        <v/>
      </c>
      <c r="N285" s="734"/>
      <c r="O285" s="491"/>
      <c r="P285" s="491"/>
      <c r="Q285" s="61" t="str">
        <f t="shared" si="40"/>
        <v/>
      </c>
      <c r="R285" s="32" t="str">
        <f>IFERROR(INDEX(PARAMETROS!$B$53:$B$79,MATCH(Q285,PARAMETROS!$A$53:$A$79,0)),"")</f>
        <v/>
      </c>
      <c r="S285" s="492"/>
      <c r="T285" s="33"/>
      <c r="U285" s="493" t="str">
        <f>IFERROR(IF(T285="","",IF(T285="COP","N/A",IF(OR(T285="USD",T285="US"),1,IF(T285="EUR",VLOOKUP(P285,'SH EURO'!$A$6:$B$6338,2,FALSE),"INGRESAR TASA")))),"")</f>
        <v/>
      </c>
      <c r="V285" s="598" t="str">
        <f t="shared" si="37"/>
        <v/>
      </c>
      <c r="W285" s="34" t="str">
        <f>IFERROR(IF(T285="","",IF(T285="COP",1,IF(U285&lt;&gt;"N/A",VLOOKUP(P285,'SH TRM'!$A$9:$B$8912,2,FALSE),"REVISAR"))),"")</f>
        <v/>
      </c>
      <c r="X285" s="602" t="str">
        <f t="shared" si="38"/>
        <v/>
      </c>
      <c r="Y285" s="493" t="str">
        <f t="shared" si="39"/>
        <v/>
      </c>
      <c r="Z285" s="493" t="str">
        <f t="shared" si="35"/>
        <v/>
      </c>
      <c r="AA285" s="878" t="str">
        <f>IFERROR(IF(COUNTIF(Z285:Z290,"")=6,"",IF(SUM(Z285:Z290)&gt;=CM008M1,"CUMPLE","NO CUMPLE")),"")</f>
        <v/>
      </c>
      <c r="AB285" s="878" t="str">
        <f>IFERROR(IF(COUNTIF(Z285:Z290,"")=6,"",IF(COUNTIF(E285:E290,"N/A")&gt;0,IF(SUMIF(E285:E290,"N/A",Z285:Z290)&gt;=CM008LM1,"CUMPLE","NO CUMPLE"),IF(SUMIF(E285:E290,"SI",Z285:Z290)&gt;=CM008LM1,"CUMPLE","NO CUMPLE"))),"")</f>
        <v/>
      </c>
      <c r="AC285" s="490" t="str">
        <f t="shared" si="36"/>
        <v/>
      </c>
      <c r="AD285" s="454"/>
      <c r="AE285" s="881"/>
      <c r="AF285" s="881"/>
      <c r="AG285" s="881"/>
      <c r="AH285" s="881"/>
      <c r="AI285" s="881"/>
      <c r="AJ285" s="881"/>
      <c r="AK285" s="881"/>
      <c r="AL285" s="881"/>
      <c r="AM285" s="881"/>
      <c r="AN285" s="405" t="str">
        <f t="shared" ref="AN285:AN323" si="42">IFERROR(IF(AD285="","",IF(ISNUMBER(AD285),IF(COUNTIF(AE285:AM285,"SI")&gt;0,"SI","NO"),AD285)),"")</f>
        <v/>
      </c>
      <c r="AO285" s="865" t="s">
        <v>335</v>
      </c>
      <c r="AP285" s="305"/>
      <c r="AQ285" s="307"/>
      <c r="AW285" s="287"/>
    </row>
    <row r="286" spans="1:49" s="279" customFormat="1" ht="30" hidden="1" customHeight="1" x14ac:dyDescent="0.25">
      <c r="A286" s="876"/>
      <c r="B286" s="12"/>
      <c r="C286" s="156"/>
      <c r="D286" s="13" t="str">
        <f>IFERROR(INDEX(DESEMPATE!$D$3:$D$124,MATCH('EXP GEN.'!B286,DESEMPATE!$C$3:$C$124,0)),"")</f>
        <v/>
      </c>
      <c r="E286" s="306" t="str">
        <f>IFERROR(IF(D286="","",IF(VLOOKUP(D286,DESEMPATE!D$3:$E$124,2,FALSE)=1,"N/A",IF(VLOOKUP(D286,DESEMPATE!D$3:$E$124,2,FALSE)&gt;=0.51,"SI","NO"))),"")</f>
        <v/>
      </c>
      <c r="F286" s="381"/>
      <c r="G286" s="23"/>
      <c r="H286" s="291"/>
      <c r="I286" s="23"/>
      <c r="J286" s="14"/>
      <c r="K286" s="23"/>
      <c r="L286" s="406"/>
      <c r="M286" s="406" t="str">
        <f t="shared" si="41"/>
        <v/>
      </c>
      <c r="N286" s="716"/>
      <c r="O286" s="18"/>
      <c r="P286" s="18"/>
      <c r="Q286" s="19" t="str">
        <f t="shared" si="40"/>
        <v/>
      </c>
      <c r="R286" s="20" t="str">
        <f>IFERROR(INDEX(PARAMETROS!$B$53:$B$79,MATCH(Q286,PARAMETROS!$A$53:$A$79,0)),"")</f>
        <v/>
      </c>
      <c r="S286" s="339"/>
      <c r="T286" s="21"/>
      <c r="U286" s="11" t="str">
        <f>IFERROR(IF(T286="","",IF(T286="COP","N/A",IF(OR(T286="USD",T286="US"),1,IF(T286="EUR",VLOOKUP(P286,'SH EURO'!$A$6:$B$6338,2,FALSE),"INGRESAR TASA")))),"")</f>
        <v/>
      </c>
      <c r="V286" s="596" t="str">
        <f t="shared" si="37"/>
        <v/>
      </c>
      <c r="W286" s="22" t="str">
        <f>IFERROR(IF(T286="","",IF(T286="COP",1,IF(U286&lt;&gt;"N/A",VLOOKUP(P286,'SH TRM'!$A$9:$B$8912,2,FALSE),"REVISAR"))),"")</f>
        <v/>
      </c>
      <c r="X286" s="600" t="str">
        <f t="shared" si="38"/>
        <v/>
      </c>
      <c r="Y286" s="11" t="str">
        <f t="shared" si="39"/>
        <v/>
      </c>
      <c r="Z286" s="11" t="str">
        <f t="shared" si="35"/>
        <v/>
      </c>
      <c r="AA286" s="879"/>
      <c r="AB286" s="879"/>
      <c r="AC286" s="446" t="str">
        <f t="shared" si="36"/>
        <v/>
      </c>
      <c r="AD286" s="450"/>
      <c r="AE286" s="873"/>
      <c r="AF286" s="873"/>
      <c r="AG286" s="873"/>
      <c r="AH286" s="873"/>
      <c r="AI286" s="873"/>
      <c r="AJ286" s="873"/>
      <c r="AK286" s="873"/>
      <c r="AL286" s="873"/>
      <c r="AM286" s="873"/>
      <c r="AN286" s="406" t="str">
        <f t="shared" si="42"/>
        <v/>
      </c>
      <c r="AO286" s="866"/>
      <c r="AP286" s="304"/>
      <c r="AQ286" s="307"/>
      <c r="AW286" s="287"/>
    </row>
    <row r="287" spans="1:49" s="279" customFormat="1" ht="30" hidden="1" customHeight="1" x14ac:dyDescent="0.25">
      <c r="A287" s="876"/>
      <c r="B287" s="12"/>
      <c r="C287" s="156"/>
      <c r="D287" s="13" t="str">
        <f>IFERROR(INDEX(DESEMPATE!$D$3:$D$124,MATCH('EXP GEN.'!B287,DESEMPATE!$C$3:$C$124,0)),"")</f>
        <v/>
      </c>
      <c r="E287" s="306" t="str">
        <f>IFERROR(IF(D287="","",IF(VLOOKUP(D287,DESEMPATE!D$3:$E$124,2,FALSE)=1,"N/A",IF(VLOOKUP(D287,DESEMPATE!D$3:$E$124,2,FALSE)&gt;=0.51,"SI","NO"))),"")</f>
        <v/>
      </c>
      <c r="F287" s="381"/>
      <c r="G287" s="23"/>
      <c r="H287" s="291"/>
      <c r="I287" s="23"/>
      <c r="J287" s="14"/>
      <c r="K287" s="23"/>
      <c r="L287" s="406"/>
      <c r="M287" s="406" t="str">
        <f t="shared" si="41"/>
        <v/>
      </c>
      <c r="N287" s="716"/>
      <c r="O287" s="18"/>
      <c r="P287" s="18"/>
      <c r="Q287" s="19" t="str">
        <f t="shared" si="40"/>
        <v/>
      </c>
      <c r="R287" s="20" t="str">
        <f>IFERROR(INDEX(PARAMETROS!$B$53:$B$79,MATCH(Q287,PARAMETROS!$A$53:$A$79,0)),"")</f>
        <v/>
      </c>
      <c r="S287" s="339"/>
      <c r="T287" s="21"/>
      <c r="U287" s="11" t="str">
        <f>IFERROR(IF(T287="","",IF(T287="COP","N/A",IF(OR(T287="USD",T287="US"),1,IF(T287="EUR",VLOOKUP(P287,'SH EURO'!$A$6:$B$6338,2,FALSE),"INGRESAR TASA")))),"")</f>
        <v/>
      </c>
      <c r="V287" s="596" t="str">
        <f t="shared" si="37"/>
        <v/>
      </c>
      <c r="W287" s="22" t="str">
        <f>IFERROR(IF(T287="","",IF(T287="COP",1,IF(U287&lt;&gt;"N/A",VLOOKUP(P287,'SH TRM'!$A$9:$B$8912,2,FALSE),"REVISAR"))),"")</f>
        <v/>
      </c>
      <c r="X287" s="600" t="str">
        <f t="shared" si="38"/>
        <v/>
      </c>
      <c r="Y287" s="11" t="str">
        <f t="shared" si="39"/>
        <v/>
      </c>
      <c r="Z287" s="11" t="str">
        <f t="shared" si="35"/>
        <v/>
      </c>
      <c r="AA287" s="879"/>
      <c r="AB287" s="879"/>
      <c r="AC287" s="446" t="str">
        <f t="shared" si="36"/>
        <v/>
      </c>
      <c r="AD287" s="450"/>
      <c r="AE287" s="873"/>
      <c r="AF287" s="873"/>
      <c r="AG287" s="873"/>
      <c r="AH287" s="873"/>
      <c r="AI287" s="873"/>
      <c r="AJ287" s="873"/>
      <c r="AK287" s="873"/>
      <c r="AL287" s="873"/>
      <c r="AM287" s="873"/>
      <c r="AN287" s="406" t="str">
        <f t="shared" si="42"/>
        <v/>
      </c>
      <c r="AO287" s="866"/>
      <c r="AP287" s="304"/>
      <c r="AQ287" s="307"/>
      <c r="AW287" s="287"/>
    </row>
    <row r="288" spans="1:49" s="279" customFormat="1" ht="30" hidden="1" customHeight="1" x14ac:dyDescent="0.25">
      <c r="A288" s="876"/>
      <c r="B288" s="12"/>
      <c r="C288" s="156"/>
      <c r="D288" s="13" t="str">
        <f>IFERROR(INDEX(DESEMPATE!$D$3:$D$124,MATCH('EXP GEN.'!B288,DESEMPATE!$C$3:$C$124,0)),"")</f>
        <v/>
      </c>
      <c r="E288" s="306" t="str">
        <f>IFERROR(IF(D288="","",IF(VLOOKUP(D288,DESEMPATE!D$3:$E$124,2,FALSE)=1,"N/A",IF(VLOOKUP(D288,DESEMPATE!D$3:$E$124,2,FALSE)&gt;=0.51,"SI","NO"))),"")</f>
        <v/>
      </c>
      <c r="F288" s="381"/>
      <c r="G288" s="23"/>
      <c r="H288" s="291"/>
      <c r="I288" s="23"/>
      <c r="J288" s="14"/>
      <c r="K288" s="23"/>
      <c r="L288" s="406"/>
      <c r="M288" s="406" t="str">
        <f t="shared" si="41"/>
        <v/>
      </c>
      <c r="N288" s="716"/>
      <c r="O288" s="18"/>
      <c r="P288" s="18"/>
      <c r="Q288" s="19" t="str">
        <f t="shared" si="40"/>
        <v/>
      </c>
      <c r="R288" s="20" t="str">
        <f>IFERROR(INDEX(PARAMETROS!$B$53:$B$79,MATCH(Q288,PARAMETROS!$A$53:$A$79,0)),"")</f>
        <v/>
      </c>
      <c r="S288" s="339"/>
      <c r="T288" s="21"/>
      <c r="U288" s="11" t="str">
        <f>IFERROR(IF(T288="","",IF(T288="COP","N/A",IF(OR(T288="USD",T288="US"),1,IF(T288="EUR",VLOOKUP(P288,'SH EURO'!$A$6:$B$6338,2,FALSE),"INGRESAR TASA")))),"")</f>
        <v/>
      </c>
      <c r="V288" s="596" t="str">
        <f t="shared" si="37"/>
        <v/>
      </c>
      <c r="W288" s="22" t="str">
        <f>IFERROR(IF(T288="","",IF(T288="COP",1,IF(U288&lt;&gt;"N/A",VLOOKUP(P288,'SH TRM'!$A$9:$B$8912,2,FALSE),"REVISAR"))),"")</f>
        <v/>
      </c>
      <c r="X288" s="600" t="str">
        <f t="shared" si="38"/>
        <v/>
      </c>
      <c r="Y288" s="11" t="str">
        <f t="shared" si="39"/>
        <v/>
      </c>
      <c r="Z288" s="11" t="str">
        <f t="shared" si="35"/>
        <v/>
      </c>
      <c r="AA288" s="879"/>
      <c r="AB288" s="879"/>
      <c r="AC288" s="446" t="str">
        <f t="shared" si="36"/>
        <v/>
      </c>
      <c r="AD288" s="450"/>
      <c r="AE288" s="873"/>
      <c r="AF288" s="873"/>
      <c r="AG288" s="873"/>
      <c r="AH288" s="873"/>
      <c r="AI288" s="873"/>
      <c r="AJ288" s="873"/>
      <c r="AK288" s="873"/>
      <c r="AL288" s="873"/>
      <c r="AM288" s="873"/>
      <c r="AN288" s="406" t="str">
        <f t="shared" si="42"/>
        <v/>
      </c>
      <c r="AO288" s="866"/>
      <c r="AP288" s="304"/>
      <c r="AQ288" s="307"/>
      <c r="AW288" s="287"/>
    </row>
    <row r="289" spans="1:49" s="279" customFormat="1" ht="30" hidden="1" customHeight="1" x14ac:dyDescent="0.25">
      <c r="A289" s="876"/>
      <c r="B289" s="12"/>
      <c r="C289" s="156"/>
      <c r="D289" s="13" t="str">
        <f>IFERROR(INDEX(DESEMPATE!$D$3:$D$124,MATCH('EXP GEN.'!B289,DESEMPATE!$C$3:$C$124,0)),"")</f>
        <v/>
      </c>
      <c r="E289" s="306" t="str">
        <f>IFERROR(IF(D289="","",IF(VLOOKUP(D289,DESEMPATE!D$3:$E$124,2,FALSE)=1,"N/A",IF(VLOOKUP(D289,DESEMPATE!D$3:$E$124,2,FALSE)&gt;=0.51,"SI","NO"))),"")</f>
        <v/>
      </c>
      <c r="F289" s="381"/>
      <c r="G289" s="23"/>
      <c r="H289" s="291"/>
      <c r="I289" s="23"/>
      <c r="J289" s="14"/>
      <c r="K289" s="23"/>
      <c r="L289" s="406"/>
      <c r="M289" s="406" t="str">
        <f t="shared" si="41"/>
        <v/>
      </c>
      <c r="N289" s="716"/>
      <c r="O289" s="18"/>
      <c r="P289" s="18"/>
      <c r="Q289" s="19" t="str">
        <f t="shared" si="40"/>
        <v/>
      </c>
      <c r="R289" s="20" t="str">
        <f>IFERROR(INDEX(PARAMETROS!$B$53:$B$79,MATCH(Q289,PARAMETROS!$A$53:$A$79,0)),"")</f>
        <v/>
      </c>
      <c r="S289" s="339"/>
      <c r="T289" s="21"/>
      <c r="U289" s="11" t="str">
        <f>IFERROR(IF(T289="","",IF(T289="COP","N/A",IF(OR(T289="USD",T289="US"),1,IF(T289="EUR",VLOOKUP(P289,'SH EURO'!$A$6:$B$6338,2,FALSE),"INGRESAR TASA")))),"")</f>
        <v/>
      </c>
      <c r="V289" s="596" t="str">
        <f t="shared" si="37"/>
        <v/>
      </c>
      <c r="W289" s="22" t="str">
        <f>IFERROR(IF(T289="","",IF(T289="COP",1,IF(U289&lt;&gt;"N/A",VLOOKUP(P289,'SH TRM'!$A$9:$B$8912,2,FALSE),"REVISAR"))),"")</f>
        <v/>
      </c>
      <c r="X289" s="600" t="str">
        <f t="shared" si="38"/>
        <v/>
      </c>
      <c r="Y289" s="11" t="str">
        <f t="shared" si="39"/>
        <v/>
      </c>
      <c r="Z289" s="11" t="str">
        <f t="shared" si="35"/>
        <v/>
      </c>
      <c r="AA289" s="879"/>
      <c r="AB289" s="879"/>
      <c r="AC289" s="446" t="str">
        <f t="shared" si="36"/>
        <v/>
      </c>
      <c r="AD289" s="450"/>
      <c r="AE289" s="873"/>
      <c r="AF289" s="873"/>
      <c r="AG289" s="873"/>
      <c r="AH289" s="873"/>
      <c r="AI289" s="873"/>
      <c r="AJ289" s="873"/>
      <c r="AK289" s="873"/>
      <c r="AL289" s="873"/>
      <c r="AM289" s="873"/>
      <c r="AN289" s="406" t="str">
        <f t="shared" si="42"/>
        <v/>
      </c>
      <c r="AO289" s="866"/>
      <c r="AP289" s="304"/>
      <c r="AQ289" s="307"/>
      <c r="AW289" s="287"/>
    </row>
    <row r="290" spans="1:49" s="279" customFormat="1" ht="30" hidden="1" customHeight="1" thickBot="1" x14ac:dyDescent="0.3">
      <c r="A290" s="877"/>
      <c r="B290" s="48"/>
      <c r="C290" s="157"/>
      <c r="D290" s="64" t="str">
        <f>IFERROR(INDEX(DESEMPATE!$D$3:$D$124,MATCH('EXP GEN.'!B290,DESEMPATE!$C$3:$C$124,0)),"")</f>
        <v/>
      </c>
      <c r="E290" s="398" t="str">
        <f>IFERROR(IF(D290="","",IF(VLOOKUP(D290,DESEMPATE!D$3:$E$124,2,FALSE)=1,"N/A",IF(VLOOKUP(D290,DESEMPATE!D$3:$E$124,2,FALSE)&gt;=0.51,"SI","NO"))),"")</f>
        <v/>
      </c>
      <c r="F290" s="382"/>
      <c r="G290" s="159"/>
      <c r="H290" s="298"/>
      <c r="I290" s="159"/>
      <c r="J290" s="49"/>
      <c r="K290" s="159"/>
      <c r="L290" s="407"/>
      <c r="M290" s="407" t="str">
        <f t="shared" si="41"/>
        <v/>
      </c>
      <c r="N290" s="733"/>
      <c r="O290" s="494"/>
      <c r="P290" s="494"/>
      <c r="Q290" s="53" t="str">
        <f t="shared" si="40"/>
        <v/>
      </c>
      <c r="R290" s="54" t="str">
        <f>IFERROR(INDEX(PARAMETROS!$B$53:$B$79,MATCH(Q290,PARAMETROS!$A$53:$A$79,0)),"")</f>
        <v/>
      </c>
      <c r="S290" s="495"/>
      <c r="T290" s="55"/>
      <c r="U290" s="57" t="str">
        <f>IFERROR(IF(T290="","",IF(T290="COP","N/A",IF(OR(T290="USD",T290="US"),1,IF(T290="EUR",VLOOKUP(P290,'SH EURO'!$A$6:$B$6338,2,FALSE),"INGRESAR TASA")))),"")</f>
        <v/>
      </c>
      <c r="V290" s="597" t="str">
        <f t="shared" si="37"/>
        <v/>
      </c>
      <c r="W290" s="56" t="str">
        <f>IFERROR(IF(T290="","",IF(T290="COP",1,IF(U290&lt;&gt;"N/A",VLOOKUP(P290,'SH TRM'!$A$9:$B$8912,2,FALSE),"REVISAR"))),"")</f>
        <v/>
      </c>
      <c r="X290" s="601" t="str">
        <f t="shared" si="38"/>
        <v/>
      </c>
      <c r="Y290" s="57" t="str">
        <f t="shared" si="39"/>
        <v/>
      </c>
      <c r="Z290" s="57" t="str">
        <f t="shared" si="35"/>
        <v/>
      </c>
      <c r="AA290" s="880"/>
      <c r="AB290" s="880"/>
      <c r="AC290" s="455" t="str">
        <f t="shared" si="36"/>
        <v/>
      </c>
      <c r="AD290" s="449"/>
      <c r="AE290" s="874"/>
      <c r="AF290" s="874"/>
      <c r="AG290" s="874"/>
      <c r="AH290" s="874"/>
      <c r="AI290" s="874"/>
      <c r="AJ290" s="874"/>
      <c r="AK290" s="874"/>
      <c r="AL290" s="874"/>
      <c r="AM290" s="874"/>
      <c r="AN290" s="407" t="str">
        <f t="shared" si="42"/>
        <v/>
      </c>
      <c r="AO290" s="867"/>
      <c r="AP290" s="303"/>
      <c r="AQ290" s="307"/>
      <c r="AW290" s="287"/>
    </row>
    <row r="291" spans="1:49" s="279" customFormat="1" ht="30" hidden="1" customHeight="1" x14ac:dyDescent="0.25">
      <c r="A291" s="875" t="s">
        <v>243</v>
      </c>
      <c r="B291" s="35"/>
      <c r="C291" s="155"/>
      <c r="D291" s="36" t="str">
        <f>IFERROR(INDEX(DESEMPATE!$D$3:$D$124,MATCH('EXP GEN.'!B291,DESEMPATE!$C$3:$C$124,0)),"")</f>
        <v/>
      </c>
      <c r="E291" s="400" t="str">
        <f>IFERROR(IF(D291="","",IF(VLOOKUP(D291,DESEMPATE!D$3:$E$124,2,FALSE)=1,"N/A",IF(VLOOKUP(D291,DESEMPATE!D$3:$E$124,2,FALSE)&gt;=0.51,"SI","NO"))),"")</f>
        <v/>
      </c>
      <c r="F291" s="380"/>
      <c r="G291" s="47"/>
      <c r="H291" s="290"/>
      <c r="I291" s="47"/>
      <c r="J291" s="37"/>
      <c r="K291" s="47"/>
      <c r="L291" s="405"/>
      <c r="M291" s="405" t="str">
        <f t="shared" si="41"/>
        <v/>
      </c>
      <c r="N291" s="734"/>
      <c r="O291" s="491"/>
      <c r="P291" s="491"/>
      <c r="Q291" s="61" t="str">
        <f t="shared" si="40"/>
        <v/>
      </c>
      <c r="R291" s="32" t="str">
        <f>IFERROR(INDEX(PARAMETROS!$B$53:$B$79,MATCH(Q291,PARAMETROS!$A$53:$A$79,0)),"")</f>
        <v/>
      </c>
      <c r="S291" s="492"/>
      <c r="T291" s="33"/>
      <c r="U291" s="493" t="str">
        <f>IFERROR(IF(T291="","",IF(T291="COP","N/A",IF(OR(T291="USD",T291="US"),1,IF(T291="EUR",VLOOKUP(P291,'SH EURO'!$A$6:$B$6338,2,FALSE),"INGRESAR TASA")))),"")</f>
        <v/>
      </c>
      <c r="V291" s="598" t="str">
        <f t="shared" si="37"/>
        <v/>
      </c>
      <c r="W291" s="34" t="str">
        <f>IFERROR(IF(T291="","",IF(T291="COP",1,IF(U291&lt;&gt;"N/A",VLOOKUP(P291,'SH TRM'!$A$9:$B$8912,2,FALSE),"REVISAR"))),"")</f>
        <v/>
      </c>
      <c r="X291" s="602" t="str">
        <f t="shared" si="38"/>
        <v/>
      </c>
      <c r="Y291" s="493" t="str">
        <f t="shared" si="39"/>
        <v/>
      </c>
      <c r="Z291" s="493" t="str">
        <f t="shared" si="35"/>
        <v/>
      </c>
      <c r="AA291" s="878" t="str">
        <f>IFERROR(IF(COUNTIF(Z291:Z296,"")=6,"",IF(SUM(Z291:Z296)&gt;=CM008M1,"CUMPLE","NO CUMPLE")),"")</f>
        <v/>
      </c>
      <c r="AB291" s="878" t="str">
        <f>IFERROR(IF(COUNTIF(Z291:Z296,"")=6,"",IF(COUNTIF(E291:E296,"N/A")&gt;0,IF(SUMIF(E291:E296,"N/A",Z291:Z296)&gt;=CM008LM1,"CUMPLE","NO CUMPLE"),IF(SUMIF(E291:E296,"SI",Z291:Z296)&gt;=CM008LM1,"CUMPLE","NO CUMPLE"))),"")</f>
        <v/>
      </c>
      <c r="AC291" s="490" t="str">
        <f t="shared" si="36"/>
        <v/>
      </c>
      <c r="AD291" s="454"/>
      <c r="AE291" s="881"/>
      <c r="AF291" s="881"/>
      <c r="AG291" s="881"/>
      <c r="AH291" s="881"/>
      <c r="AI291" s="881"/>
      <c r="AJ291" s="881"/>
      <c r="AK291" s="881"/>
      <c r="AL291" s="881"/>
      <c r="AM291" s="881"/>
      <c r="AN291" s="405" t="str">
        <f t="shared" si="42"/>
        <v/>
      </c>
      <c r="AO291" s="865" t="s">
        <v>335</v>
      </c>
      <c r="AP291" s="305"/>
      <c r="AQ291" s="307"/>
      <c r="AW291" s="287"/>
    </row>
    <row r="292" spans="1:49" s="279" customFormat="1" ht="30" hidden="1" customHeight="1" x14ac:dyDescent="0.25">
      <c r="A292" s="876"/>
      <c r="B292" s="12"/>
      <c r="C292" s="156"/>
      <c r="D292" s="13" t="str">
        <f>IFERROR(INDEX(DESEMPATE!$D$3:$D$124,MATCH('EXP GEN.'!B292,DESEMPATE!$C$3:$C$124,0)),"")</f>
        <v/>
      </c>
      <c r="E292" s="306" t="str">
        <f>IFERROR(IF(D292="","",IF(VLOOKUP(D292,DESEMPATE!D$3:$E$124,2,FALSE)=1,"N/A",IF(VLOOKUP(D292,DESEMPATE!D$3:$E$124,2,FALSE)&gt;=0.51,"SI","NO"))),"")</f>
        <v/>
      </c>
      <c r="F292" s="381"/>
      <c r="G292" s="23"/>
      <c r="H292" s="291"/>
      <c r="I292" s="23"/>
      <c r="J292" s="14"/>
      <c r="K292" s="23"/>
      <c r="L292" s="406"/>
      <c r="M292" s="406" t="str">
        <f t="shared" si="41"/>
        <v/>
      </c>
      <c r="N292" s="716"/>
      <c r="O292" s="18"/>
      <c r="P292" s="18"/>
      <c r="Q292" s="19" t="str">
        <f t="shared" si="40"/>
        <v/>
      </c>
      <c r="R292" s="20" t="str">
        <f>IFERROR(INDEX(PARAMETROS!$B$53:$B$79,MATCH(Q292,PARAMETROS!$A$53:$A$79,0)),"")</f>
        <v/>
      </c>
      <c r="S292" s="339"/>
      <c r="T292" s="21"/>
      <c r="U292" s="11" t="str">
        <f>IFERROR(IF(T292="","",IF(T292="COP","N/A",IF(OR(T292="USD",T292="US"),1,IF(T292="EUR",VLOOKUP(P292,'SH EURO'!$A$6:$B$6338,2,FALSE),"INGRESAR TASA")))),"")</f>
        <v/>
      </c>
      <c r="V292" s="596" t="str">
        <f t="shared" si="37"/>
        <v/>
      </c>
      <c r="W292" s="22" t="str">
        <f>IFERROR(IF(T292="","",IF(T292="COP",1,IF(U292&lt;&gt;"N/A",VLOOKUP(P292,'SH TRM'!$A$9:$B$8912,2,FALSE),"REVISAR"))),"")</f>
        <v/>
      </c>
      <c r="X292" s="600" t="str">
        <f t="shared" si="38"/>
        <v/>
      </c>
      <c r="Y292" s="11" t="str">
        <f t="shared" si="39"/>
        <v/>
      </c>
      <c r="Z292" s="11" t="str">
        <f t="shared" si="35"/>
        <v/>
      </c>
      <c r="AA292" s="879"/>
      <c r="AB292" s="879"/>
      <c r="AC292" s="446" t="str">
        <f t="shared" si="36"/>
        <v/>
      </c>
      <c r="AD292" s="450"/>
      <c r="AE292" s="873"/>
      <c r="AF292" s="873"/>
      <c r="AG292" s="873"/>
      <c r="AH292" s="873"/>
      <c r="AI292" s="873"/>
      <c r="AJ292" s="873"/>
      <c r="AK292" s="873"/>
      <c r="AL292" s="873"/>
      <c r="AM292" s="873"/>
      <c r="AN292" s="406" t="str">
        <f t="shared" si="42"/>
        <v/>
      </c>
      <c r="AO292" s="866"/>
      <c r="AP292" s="304"/>
      <c r="AQ292" s="307"/>
      <c r="AW292" s="287"/>
    </row>
    <row r="293" spans="1:49" s="279" customFormat="1" ht="30" hidden="1" customHeight="1" x14ac:dyDescent="0.25">
      <c r="A293" s="876"/>
      <c r="B293" s="12"/>
      <c r="C293" s="156"/>
      <c r="D293" s="13" t="str">
        <f>IFERROR(INDEX(DESEMPATE!$D$3:$D$124,MATCH('EXP GEN.'!B293,DESEMPATE!$C$3:$C$124,0)),"")</f>
        <v/>
      </c>
      <c r="E293" s="306" t="str">
        <f>IFERROR(IF(D293="","",IF(VLOOKUP(D293,DESEMPATE!D$3:$E$124,2,FALSE)=1,"N/A",IF(VLOOKUP(D293,DESEMPATE!D$3:$E$124,2,FALSE)&gt;=0.51,"SI","NO"))),"")</f>
        <v/>
      </c>
      <c r="F293" s="381"/>
      <c r="G293" s="23"/>
      <c r="H293" s="291"/>
      <c r="I293" s="23"/>
      <c r="J293" s="14"/>
      <c r="K293" s="23"/>
      <c r="L293" s="406"/>
      <c r="M293" s="406" t="str">
        <f t="shared" si="41"/>
        <v/>
      </c>
      <c r="N293" s="716"/>
      <c r="O293" s="18"/>
      <c r="P293" s="18"/>
      <c r="Q293" s="19" t="str">
        <f t="shared" si="40"/>
        <v/>
      </c>
      <c r="R293" s="20" t="str">
        <f>IFERROR(INDEX(PARAMETROS!$B$53:$B$79,MATCH(Q293,PARAMETROS!$A$53:$A$79,0)),"")</f>
        <v/>
      </c>
      <c r="S293" s="339"/>
      <c r="T293" s="21"/>
      <c r="U293" s="11" t="str">
        <f>IFERROR(IF(T293="","",IF(T293="COP","N/A",IF(OR(T293="USD",T293="US"),1,IF(T293="EUR",VLOOKUP(P293,'SH EURO'!$A$6:$B$6338,2,FALSE),"INGRESAR TASA")))),"")</f>
        <v/>
      </c>
      <c r="V293" s="596" t="str">
        <f t="shared" si="37"/>
        <v/>
      </c>
      <c r="W293" s="22" t="str">
        <f>IFERROR(IF(T293="","",IF(T293="COP",1,IF(U293&lt;&gt;"N/A",VLOOKUP(P293,'SH TRM'!$A$9:$B$8912,2,FALSE),"REVISAR"))),"")</f>
        <v/>
      </c>
      <c r="X293" s="600" t="str">
        <f t="shared" si="38"/>
        <v/>
      </c>
      <c r="Y293" s="11" t="str">
        <f t="shared" si="39"/>
        <v/>
      </c>
      <c r="Z293" s="11" t="str">
        <f t="shared" si="35"/>
        <v/>
      </c>
      <c r="AA293" s="879"/>
      <c r="AB293" s="879"/>
      <c r="AC293" s="446" t="str">
        <f t="shared" si="36"/>
        <v/>
      </c>
      <c r="AD293" s="450"/>
      <c r="AE293" s="873"/>
      <c r="AF293" s="873"/>
      <c r="AG293" s="873"/>
      <c r="AH293" s="873"/>
      <c r="AI293" s="873"/>
      <c r="AJ293" s="873"/>
      <c r="AK293" s="873"/>
      <c r="AL293" s="873"/>
      <c r="AM293" s="873"/>
      <c r="AN293" s="406" t="str">
        <f t="shared" si="42"/>
        <v/>
      </c>
      <c r="AO293" s="866"/>
      <c r="AP293" s="304"/>
      <c r="AQ293" s="307"/>
      <c r="AW293" s="287"/>
    </row>
    <row r="294" spans="1:49" s="279" customFormat="1" ht="30" hidden="1" customHeight="1" x14ac:dyDescent="0.25">
      <c r="A294" s="876"/>
      <c r="B294" s="12"/>
      <c r="C294" s="156"/>
      <c r="D294" s="13" t="str">
        <f>IFERROR(INDEX(DESEMPATE!$D$3:$D$124,MATCH('EXP GEN.'!B294,DESEMPATE!$C$3:$C$124,0)),"")</f>
        <v/>
      </c>
      <c r="E294" s="306" t="str">
        <f>IFERROR(IF(D294="","",IF(VLOOKUP(D294,DESEMPATE!D$3:$E$124,2,FALSE)=1,"N/A",IF(VLOOKUP(D294,DESEMPATE!D$3:$E$124,2,FALSE)&gt;=0.51,"SI","NO"))),"")</f>
        <v/>
      </c>
      <c r="F294" s="381"/>
      <c r="G294" s="23"/>
      <c r="H294" s="291"/>
      <c r="I294" s="23"/>
      <c r="J294" s="14"/>
      <c r="K294" s="23"/>
      <c r="L294" s="406"/>
      <c r="M294" s="406" t="str">
        <f t="shared" si="41"/>
        <v/>
      </c>
      <c r="N294" s="716"/>
      <c r="O294" s="18"/>
      <c r="P294" s="18"/>
      <c r="Q294" s="19" t="str">
        <f t="shared" si="40"/>
        <v/>
      </c>
      <c r="R294" s="20" t="str">
        <f>IFERROR(INDEX(PARAMETROS!$B$53:$B$79,MATCH(Q294,PARAMETROS!$A$53:$A$79,0)),"")</f>
        <v/>
      </c>
      <c r="S294" s="339"/>
      <c r="T294" s="21"/>
      <c r="U294" s="11" t="str">
        <f>IFERROR(IF(T294="","",IF(T294="COP","N/A",IF(OR(T294="USD",T294="US"),1,IF(T294="EUR",VLOOKUP(P294,'SH EURO'!$A$6:$B$6338,2,FALSE),"INGRESAR TASA")))),"")</f>
        <v/>
      </c>
      <c r="V294" s="596" t="str">
        <f t="shared" si="37"/>
        <v/>
      </c>
      <c r="W294" s="22" t="str">
        <f>IFERROR(IF(T294="","",IF(T294="COP",1,IF(U294&lt;&gt;"N/A",VLOOKUP(P294,'SH TRM'!$A$9:$B$8912,2,FALSE),"REVISAR"))),"")</f>
        <v/>
      </c>
      <c r="X294" s="600" t="str">
        <f t="shared" si="38"/>
        <v/>
      </c>
      <c r="Y294" s="11" t="str">
        <f t="shared" si="39"/>
        <v/>
      </c>
      <c r="Z294" s="11" t="str">
        <f t="shared" si="35"/>
        <v/>
      </c>
      <c r="AA294" s="879"/>
      <c r="AB294" s="879"/>
      <c r="AC294" s="446" t="str">
        <f t="shared" si="36"/>
        <v/>
      </c>
      <c r="AD294" s="450"/>
      <c r="AE294" s="873"/>
      <c r="AF294" s="873"/>
      <c r="AG294" s="873"/>
      <c r="AH294" s="873"/>
      <c r="AI294" s="873"/>
      <c r="AJ294" s="873"/>
      <c r="AK294" s="873"/>
      <c r="AL294" s="873"/>
      <c r="AM294" s="873"/>
      <c r="AN294" s="406" t="str">
        <f t="shared" si="42"/>
        <v/>
      </c>
      <c r="AO294" s="866"/>
      <c r="AP294" s="304"/>
      <c r="AQ294" s="307"/>
      <c r="AW294" s="287"/>
    </row>
    <row r="295" spans="1:49" s="279" customFormat="1" ht="30" hidden="1" customHeight="1" x14ac:dyDescent="0.25">
      <c r="A295" s="876"/>
      <c r="B295" s="12"/>
      <c r="C295" s="156"/>
      <c r="D295" s="13" t="str">
        <f>IFERROR(INDEX(DESEMPATE!$D$3:$D$124,MATCH('EXP GEN.'!B295,DESEMPATE!$C$3:$C$124,0)),"")</f>
        <v/>
      </c>
      <c r="E295" s="306" t="str">
        <f>IFERROR(IF(D295="","",IF(VLOOKUP(D295,DESEMPATE!D$3:$E$124,2,FALSE)=1,"N/A",IF(VLOOKUP(D295,DESEMPATE!D$3:$E$124,2,FALSE)&gt;=0.51,"SI","NO"))),"")</f>
        <v/>
      </c>
      <c r="F295" s="381"/>
      <c r="G295" s="23"/>
      <c r="H295" s="291"/>
      <c r="I295" s="23"/>
      <c r="J295" s="14"/>
      <c r="K295" s="23"/>
      <c r="L295" s="406"/>
      <c r="M295" s="406" t="str">
        <f t="shared" si="41"/>
        <v/>
      </c>
      <c r="N295" s="716"/>
      <c r="O295" s="18"/>
      <c r="P295" s="18"/>
      <c r="Q295" s="19" t="str">
        <f t="shared" si="40"/>
        <v/>
      </c>
      <c r="R295" s="20" t="str">
        <f>IFERROR(INDEX(PARAMETROS!$B$53:$B$79,MATCH(Q295,PARAMETROS!$A$53:$A$79,0)),"")</f>
        <v/>
      </c>
      <c r="S295" s="339"/>
      <c r="T295" s="21"/>
      <c r="U295" s="11" t="str">
        <f>IFERROR(IF(T295="","",IF(T295="COP","N/A",IF(OR(T295="USD",T295="US"),1,IF(T295="EUR",VLOOKUP(P295,'SH EURO'!$A$6:$B$6338,2,FALSE),"INGRESAR TASA")))),"")</f>
        <v/>
      </c>
      <c r="V295" s="596" t="str">
        <f t="shared" si="37"/>
        <v/>
      </c>
      <c r="W295" s="22" t="str">
        <f>IFERROR(IF(T295="","",IF(T295="COP",1,IF(U295&lt;&gt;"N/A",VLOOKUP(P295,'SH TRM'!$A$9:$B$8912,2,FALSE),"REVISAR"))),"")</f>
        <v/>
      </c>
      <c r="X295" s="600" t="str">
        <f t="shared" si="38"/>
        <v/>
      </c>
      <c r="Y295" s="11" t="str">
        <f t="shared" si="39"/>
        <v/>
      </c>
      <c r="Z295" s="11" t="str">
        <f t="shared" si="35"/>
        <v/>
      </c>
      <c r="AA295" s="879"/>
      <c r="AB295" s="879"/>
      <c r="AC295" s="446" t="str">
        <f t="shared" si="36"/>
        <v/>
      </c>
      <c r="AD295" s="450"/>
      <c r="AE295" s="873"/>
      <c r="AF295" s="873"/>
      <c r="AG295" s="873"/>
      <c r="AH295" s="873"/>
      <c r="AI295" s="873"/>
      <c r="AJ295" s="873"/>
      <c r="AK295" s="873"/>
      <c r="AL295" s="873"/>
      <c r="AM295" s="873"/>
      <c r="AN295" s="406" t="str">
        <f t="shared" si="42"/>
        <v/>
      </c>
      <c r="AO295" s="866"/>
      <c r="AP295" s="304"/>
      <c r="AQ295" s="307"/>
      <c r="AW295" s="287"/>
    </row>
    <row r="296" spans="1:49" s="279" customFormat="1" ht="30" hidden="1" customHeight="1" thickBot="1" x14ac:dyDescent="0.3">
      <c r="A296" s="877"/>
      <c r="B296" s="48"/>
      <c r="C296" s="157"/>
      <c r="D296" s="64" t="str">
        <f>IFERROR(INDEX(DESEMPATE!$D$3:$D$124,MATCH('EXP GEN.'!B296,DESEMPATE!$C$3:$C$124,0)),"")</f>
        <v/>
      </c>
      <c r="E296" s="398" t="str">
        <f>IFERROR(IF(D296="","",IF(VLOOKUP(D296,DESEMPATE!D$3:$E$124,2,FALSE)=1,"N/A",IF(VLOOKUP(D296,DESEMPATE!D$3:$E$124,2,FALSE)&gt;=0.51,"SI","NO"))),"")</f>
        <v/>
      </c>
      <c r="F296" s="382"/>
      <c r="G296" s="159"/>
      <c r="H296" s="298"/>
      <c r="I296" s="159"/>
      <c r="J296" s="49"/>
      <c r="K296" s="159"/>
      <c r="L296" s="407"/>
      <c r="M296" s="407" t="str">
        <f t="shared" si="41"/>
        <v/>
      </c>
      <c r="N296" s="733"/>
      <c r="O296" s="494"/>
      <c r="P296" s="494"/>
      <c r="Q296" s="53" t="str">
        <f t="shared" si="40"/>
        <v/>
      </c>
      <c r="R296" s="54" t="str">
        <f>IFERROR(INDEX(PARAMETROS!$B$53:$B$79,MATCH(Q296,PARAMETROS!$A$53:$A$79,0)),"")</f>
        <v/>
      </c>
      <c r="S296" s="495"/>
      <c r="T296" s="55"/>
      <c r="U296" s="57" t="str">
        <f>IFERROR(IF(T296="","",IF(T296="COP","N/A",IF(OR(T296="USD",T296="US"),1,IF(T296="EUR",VLOOKUP(P296,'SH EURO'!$A$6:$B$6338,2,FALSE),"INGRESAR TASA")))),"")</f>
        <v/>
      </c>
      <c r="V296" s="597" t="str">
        <f t="shared" si="37"/>
        <v/>
      </c>
      <c r="W296" s="56" t="str">
        <f>IFERROR(IF(T296="","",IF(T296="COP",1,IF(U296&lt;&gt;"N/A",VLOOKUP(P296,'SH TRM'!$A$9:$B$8912,2,FALSE),"REVISAR"))),"")</f>
        <v/>
      </c>
      <c r="X296" s="601" t="str">
        <f t="shared" si="38"/>
        <v/>
      </c>
      <c r="Y296" s="57" t="str">
        <f t="shared" si="39"/>
        <v/>
      </c>
      <c r="Z296" s="57" t="str">
        <f t="shared" si="35"/>
        <v/>
      </c>
      <c r="AA296" s="880"/>
      <c r="AB296" s="880"/>
      <c r="AC296" s="455" t="str">
        <f t="shared" si="36"/>
        <v/>
      </c>
      <c r="AD296" s="449"/>
      <c r="AE296" s="874"/>
      <c r="AF296" s="874"/>
      <c r="AG296" s="874"/>
      <c r="AH296" s="874"/>
      <c r="AI296" s="874"/>
      <c r="AJ296" s="874"/>
      <c r="AK296" s="874"/>
      <c r="AL296" s="874"/>
      <c r="AM296" s="874"/>
      <c r="AN296" s="407" t="str">
        <f t="shared" si="42"/>
        <v/>
      </c>
      <c r="AO296" s="867"/>
      <c r="AP296" s="303"/>
      <c r="AQ296" s="307"/>
      <c r="AW296" s="287"/>
    </row>
    <row r="297" spans="1:49" s="279" customFormat="1" ht="30" hidden="1" customHeight="1" x14ac:dyDescent="0.25">
      <c r="A297" s="875" t="s">
        <v>244</v>
      </c>
      <c r="B297" s="35"/>
      <c r="C297" s="155"/>
      <c r="D297" s="36" t="str">
        <f>IFERROR(INDEX(DESEMPATE!$D$3:$D$124,MATCH('EXP GEN.'!B297,DESEMPATE!$C$3:$C$124,0)),"")</f>
        <v/>
      </c>
      <c r="E297" s="400" t="str">
        <f>IFERROR(IF(D297="","",IF(VLOOKUP(D297,DESEMPATE!D$3:$E$124,2,FALSE)=1,"N/A",IF(VLOOKUP(D297,DESEMPATE!D$3:$E$124,2,FALSE)&gt;=0.51,"SI","NO"))),"")</f>
        <v/>
      </c>
      <c r="F297" s="380"/>
      <c r="G297" s="47"/>
      <c r="H297" s="290"/>
      <c r="I297" s="47"/>
      <c r="J297" s="37"/>
      <c r="K297" s="47"/>
      <c r="L297" s="405"/>
      <c r="M297" s="405" t="str">
        <f t="shared" si="41"/>
        <v/>
      </c>
      <c r="N297" s="734"/>
      <c r="O297" s="491"/>
      <c r="P297" s="491"/>
      <c r="Q297" s="61" t="str">
        <f t="shared" si="40"/>
        <v/>
      </c>
      <c r="R297" s="32" t="str">
        <f>IFERROR(INDEX(PARAMETROS!$B$53:$B$79,MATCH(Q297,PARAMETROS!$A$53:$A$79,0)),"")</f>
        <v/>
      </c>
      <c r="S297" s="492"/>
      <c r="T297" s="33"/>
      <c r="U297" s="493" t="str">
        <f>IFERROR(IF(T297="","",IF(T297="COP","N/A",IF(OR(T297="USD",T297="US"),1,IF(T297="EUR",VLOOKUP(P297,'SH EURO'!$A$6:$B$6338,2,FALSE),"INGRESAR TASA")))),"")</f>
        <v/>
      </c>
      <c r="V297" s="598" t="str">
        <f t="shared" si="37"/>
        <v/>
      </c>
      <c r="W297" s="34" t="str">
        <f>IFERROR(IF(T297="","",IF(T297="COP",1,IF(U297&lt;&gt;"N/A",VLOOKUP(P297,'SH TRM'!$A$9:$B$8912,2,FALSE),"REVISAR"))),"")</f>
        <v/>
      </c>
      <c r="X297" s="602" t="str">
        <f t="shared" si="38"/>
        <v/>
      </c>
      <c r="Y297" s="493" t="str">
        <f t="shared" si="39"/>
        <v/>
      </c>
      <c r="Z297" s="493" t="str">
        <f t="shared" si="35"/>
        <v/>
      </c>
      <c r="AA297" s="878" t="str">
        <f>IFERROR(IF(COUNTIF(Z297:Z302,"")=6,"",IF(SUM(Z297:Z302)&gt;=CM008M1,"CUMPLE","NO CUMPLE")),"")</f>
        <v/>
      </c>
      <c r="AB297" s="878" t="str">
        <f>IFERROR(IF(COUNTIF(Z297:Z302,"")=6,"",IF(COUNTIF(E297:E302,"N/A")&gt;0,IF(SUMIF(E297:E302,"N/A",Z297:Z302)&gt;=CM008LM1,"CUMPLE","NO CUMPLE"),IF(SUMIF(E297:E302,"SI",Z297:Z302)&gt;=CM008LM1,"CUMPLE","NO CUMPLE"))),"")</f>
        <v/>
      </c>
      <c r="AC297" s="490" t="str">
        <f t="shared" si="36"/>
        <v/>
      </c>
      <c r="AD297" s="454"/>
      <c r="AE297" s="881"/>
      <c r="AF297" s="881"/>
      <c r="AG297" s="881"/>
      <c r="AH297" s="881"/>
      <c r="AI297" s="881"/>
      <c r="AJ297" s="881"/>
      <c r="AK297" s="881"/>
      <c r="AL297" s="881"/>
      <c r="AM297" s="881"/>
      <c r="AN297" s="405" t="str">
        <f t="shared" si="42"/>
        <v/>
      </c>
      <c r="AO297" s="865" t="s">
        <v>335</v>
      </c>
      <c r="AP297" s="305"/>
      <c r="AQ297" s="307"/>
      <c r="AW297" s="287"/>
    </row>
    <row r="298" spans="1:49" s="279" customFormat="1" ht="30" hidden="1" customHeight="1" x14ac:dyDescent="0.25">
      <c r="A298" s="876"/>
      <c r="B298" s="12"/>
      <c r="C298" s="156"/>
      <c r="D298" s="13" t="str">
        <f>IFERROR(INDEX(DESEMPATE!$D$3:$D$124,MATCH('EXP GEN.'!B298,DESEMPATE!$C$3:$C$124,0)),"")</f>
        <v/>
      </c>
      <c r="E298" s="306" t="str">
        <f>IFERROR(IF(D298="","",IF(VLOOKUP(D298,DESEMPATE!D$3:$E$124,2,FALSE)=1,"N/A",IF(VLOOKUP(D298,DESEMPATE!D$3:$E$124,2,FALSE)&gt;=0.51,"SI","NO"))),"")</f>
        <v/>
      </c>
      <c r="F298" s="381"/>
      <c r="G298" s="23"/>
      <c r="H298" s="291"/>
      <c r="I298" s="23"/>
      <c r="J298" s="14"/>
      <c r="K298" s="23"/>
      <c r="L298" s="406"/>
      <c r="M298" s="406" t="str">
        <f t="shared" si="41"/>
        <v/>
      </c>
      <c r="N298" s="716"/>
      <c r="O298" s="18"/>
      <c r="P298" s="18"/>
      <c r="Q298" s="19" t="str">
        <f t="shared" si="40"/>
        <v/>
      </c>
      <c r="R298" s="20" t="str">
        <f>IFERROR(INDEX(PARAMETROS!$B$53:$B$79,MATCH(Q298,PARAMETROS!$A$53:$A$79,0)),"")</f>
        <v/>
      </c>
      <c r="S298" s="339"/>
      <c r="T298" s="21"/>
      <c r="U298" s="11" t="str">
        <f>IFERROR(IF(T298="","",IF(T298="COP","N/A",IF(OR(T298="USD",T298="US"),1,IF(T298="EUR",VLOOKUP(P298,'SH EURO'!$A$6:$B$6338,2,FALSE),"INGRESAR TASA")))),"")</f>
        <v/>
      </c>
      <c r="V298" s="596" t="str">
        <f t="shared" si="37"/>
        <v/>
      </c>
      <c r="W298" s="22" t="str">
        <f>IFERROR(IF(T298="","",IF(T298="COP",1,IF(U298&lt;&gt;"N/A",VLOOKUP(P298,'SH TRM'!$A$9:$B$8912,2,FALSE),"REVISAR"))),"")</f>
        <v/>
      </c>
      <c r="X298" s="600" t="str">
        <f t="shared" si="38"/>
        <v/>
      </c>
      <c r="Y298" s="11" t="str">
        <f t="shared" si="39"/>
        <v/>
      </c>
      <c r="Z298" s="11" t="str">
        <f t="shared" si="35"/>
        <v/>
      </c>
      <c r="AA298" s="879"/>
      <c r="AB298" s="879"/>
      <c r="AC298" s="446" t="str">
        <f t="shared" si="36"/>
        <v/>
      </c>
      <c r="AD298" s="450"/>
      <c r="AE298" s="873"/>
      <c r="AF298" s="873"/>
      <c r="AG298" s="873"/>
      <c r="AH298" s="873"/>
      <c r="AI298" s="873"/>
      <c r="AJ298" s="873"/>
      <c r="AK298" s="873"/>
      <c r="AL298" s="873"/>
      <c r="AM298" s="873"/>
      <c r="AN298" s="406" t="str">
        <f t="shared" si="42"/>
        <v/>
      </c>
      <c r="AO298" s="866"/>
      <c r="AP298" s="304"/>
      <c r="AQ298" s="307"/>
      <c r="AW298" s="287"/>
    </row>
    <row r="299" spans="1:49" s="279" customFormat="1" ht="30" hidden="1" customHeight="1" x14ac:dyDescent="0.25">
      <c r="A299" s="876"/>
      <c r="B299" s="12"/>
      <c r="C299" s="156"/>
      <c r="D299" s="13" t="str">
        <f>IFERROR(INDEX(DESEMPATE!$D$3:$D$124,MATCH('EXP GEN.'!B299,DESEMPATE!$C$3:$C$124,0)),"")</f>
        <v/>
      </c>
      <c r="E299" s="306" t="str">
        <f>IFERROR(IF(D299="","",IF(VLOOKUP(D299,DESEMPATE!D$3:$E$124,2,FALSE)=1,"N/A",IF(VLOOKUP(D299,DESEMPATE!D$3:$E$124,2,FALSE)&gt;=0.51,"SI","NO"))),"")</f>
        <v/>
      </c>
      <c r="F299" s="381"/>
      <c r="G299" s="23"/>
      <c r="H299" s="291"/>
      <c r="I299" s="23"/>
      <c r="J299" s="14"/>
      <c r="K299" s="23"/>
      <c r="L299" s="406"/>
      <c r="M299" s="406" t="str">
        <f t="shared" si="41"/>
        <v/>
      </c>
      <c r="N299" s="716"/>
      <c r="O299" s="18"/>
      <c r="P299" s="18"/>
      <c r="Q299" s="19" t="str">
        <f t="shared" si="40"/>
        <v/>
      </c>
      <c r="R299" s="20" t="str">
        <f>IFERROR(INDEX(PARAMETROS!$B$53:$B$79,MATCH(Q299,PARAMETROS!$A$53:$A$79,0)),"")</f>
        <v/>
      </c>
      <c r="S299" s="339"/>
      <c r="T299" s="21"/>
      <c r="U299" s="11" t="str">
        <f>IFERROR(IF(T299="","",IF(T299="COP","N/A",IF(OR(T299="USD",T299="US"),1,IF(T299="EUR",VLOOKUP(P299,'SH EURO'!$A$6:$B$6338,2,FALSE),"INGRESAR TASA")))),"")</f>
        <v/>
      </c>
      <c r="V299" s="596" t="str">
        <f t="shared" si="37"/>
        <v/>
      </c>
      <c r="W299" s="22" t="str">
        <f>IFERROR(IF(T299="","",IF(T299="COP",1,IF(U299&lt;&gt;"N/A",VLOOKUP(P299,'SH TRM'!$A$9:$B$8912,2,FALSE),"REVISAR"))),"")</f>
        <v/>
      </c>
      <c r="X299" s="600" t="str">
        <f t="shared" si="38"/>
        <v/>
      </c>
      <c r="Y299" s="11" t="str">
        <f t="shared" si="39"/>
        <v/>
      </c>
      <c r="Z299" s="11" t="str">
        <f t="shared" si="35"/>
        <v/>
      </c>
      <c r="AA299" s="879"/>
      <c r="AB299" s="879"/>
      <c r="AC299" s="446" t="str">
        <f t="shared" si="36"/>
        <v/>
      </c>
      <c r="AD299" s="450"/>
      <c r="AE299" s="873"/>
      <c r="AF299" s="873"/>
      <c r="AG299" s="873"/>
      <c r="AH299" s="873"/>
      <c r="AI299" s="873"/>
      <c r="AJ299" s="873"/>
      <c r="AK299" s="873"/>
      <c r="AL299" s="873"/>
      <c r="AM299" s="873"/>
      <c r="AN299" s="406" t="str">
        <f t="shared" si="42"/>
        <v/>
      </c>
      <c r="AO299" s="866"/>
      <c r="AP299" s="304"/>
      <c r="AQ299" s="307"/>
      <c r="AW299" s="287"/>
    </row>
    <row r="300" spans="1:49" s="279" customFormat="1" ht="30" hidden="1" customHeight="1" x14ac:dyDescent="0.25">
      <c r="A300" s="876"/>
      <c r="B300" s="12"/>
      <c r="C300" s="156"/>
      <c r="D300" s="13" t="str">
        <f>IFERROR(INDEX(DESEMPATE!$D$3:$D$124,MATCH('EXP GEN.'!B300,DESEMPATE!$C$3:$C$124,0)),"")</f>
        <v/>
      </c>
      <c r="E300" s="306" t="str">
        <f>IFERROR(IF(D300="","",IF(VLOOKUP(D300,DESEMPATE!D$3:$E$124,2,FALSE)=1,"N/A",IF(VLOOKUP(D300,DESEMPATE!D$3:$E$124,2,FALSE)&gt;=0.51,"SI","NO"))),"")</f>
        <v/>
      </c>
      <c r="F300" s="381"/>
      <c r="G300" s="23"/>
      <c r="H300" s="291"/>
      <c r="I300" s="23"/>
      <c r="J300" s="14"/>
      <c r="K300" s="23"/>
      <c r="L300" s="406"/>
      <c r="M300" s="406" t="str">
        <f t="shared" si="41"/>
        <v/>
      </c>
      <c r="N300" s="716"/>
      <c r="O300" s="18"/>
      <c r="P300" s="18"/>
      <c r="Q300" s="19" t="str">
        <f t="shared" si="40"/>
        <v/>
      </c>
      <c r="R300" s="20" t="str">
        <f>IFERROR(INDEX(PARAMETROS!$B$53:$B$79,MATCH(Q300,PARAMETROS!$A$53:$A$79,0)),"")</f>
        <v/>
      </c>
      <c r="S300" s="339"/>
      <c r="T300" s="21"/>
      <c r="U300" s="11" t="str">
        <f>IFERROR(IF(T300="","",IF(T300="COP","N/A",IF(OR(T300="USD",T300="US"),1,IF(T300="EUR",VLOOKUP(P300,'SH EURO'!$A$6:$B$6338,2,FALSE),"INGRESAR TASA")))),"")</f>
        <v/>
      </c>
      <c r="V300" s="596" t="str">
        <f t="shared" si="37"/>
        <v/>
      </c>
      <c r="W300" s="22" t="str">
        <f>IFERROR(IF(T300="","",IF(T300="COP",1,IF(U300&lt;&gt;"N/A",VLOOKUP(P300,'SH TRM'!$A$9:$B$8912,2,FALSE),"REVISAR"))),"")</f>
        <v/>
      </c>
      <c r="X300" s="600" t="str">
        <f t="shared" si="38"/>
        <v/>
      </c>
      <c r="Y300" s="11" t="str">
        <f t="shared" si="39"/>
        <v/>
      </c>
      <c r="Z300" s="11" t="str">
        <f t="shared" si="35"/>
        <v/>
      </c>
      <c r="AA300" s="879"/>
      <c r="AB300" s="879"/>
      <c r="AC300" s="446" t="str">
        <f t="shared" si="36"/>
        <v/>
      </c>
      <c r="AD300" s="450"/>
      <c r="AE300" s="873"/>
      <c r="AF300" s="873"/>
      <c r="AG300" s="873"/>
      <c r="AH300" s="873"/>
      <c r="AI300" s="873"/>
      <c r="AJ300" s="873"/>
      <c r="AK300" s="873"/>
      <c r="AL300" s="873"/>
      <c r="AM300" s="873"/>
      <c r="AN300" s="406" t="str">
        <f t="shared" si="42"/>
        <v/>
      </c>
      <c r="AO300" s="866"/>
      <c r="AP300" s="304"/>
      <c r="AQ300" s="307"/>
      <c r="AW300" s="287"/>
    </row>
    <row r="301" spans="1:49" s="279" customFormat="1" ht="30" hidden="1" customHeight="1" x14ac:dyDescent="0.25">
      <c r="A301" s="876"/>
      <c r="B301" s="12"/>
      <c r="C301" s="156"/>
      <c r="D301" s="13" t="str">
        <f>IFERROR(INDEX(DESEMPATE!$D$3:$D$124,MATCH('EXP GEN.'!B301,DESEMPATE!$C$3:$C$124,0)),"")</f>
        <v/>
      </c>
      <c r="E301" s="306" t="str">
        <f>IFERROR(IF(D301="","",IF(VLOOKUP(D301,DESEMPATE!D$3:$E$124,2,FALSE)=1,"N/A",IF(VLOOKUP(D301,DESEMPATE!D$3:$E$124,2,FALSE)&gt;=0.51,"SI","NO"))),"")</f>
        <v/>
      </c>
      <c r="F301" s="381"/>
      <c r="G301" s="23"/>
      <c r="H301" s="291"/>
      <c r="I301" s="23"/>
      <c r="J301" s="14"/>
      <c r="K301" s="23"/>
      <c r="L301" s="406"/>
      <c r="M301" s="406" t="str">
        <f t="shared" si="41"/>
        <v/>
      </c>
      <c r="N301" s="716"/>
      <c r="O301" s="18"/>
      <c r="P301" s="18"/>
      <c r="Q301" s="19" t="str">
        <f t="shared" si="40"/>
        <v/>
      </c>
      <c r="R301" s="20" t="str">
        <f>IFERROR(INDEX(PARAMETROS!$B$53:$B$79,MATCH(Q301,PARAMETROS!$A$53:$A$79,0)),"")</f>
        <v/>
      </c>
      <c r="S301" s="339"/>
      <c r="T301" s="21"/>
      <c r="U301" s="11" t="str">
        <f>IFERROR(IF(T301="","",IF(T301="COP","N/A",IF(OR(T301="USD",T301="US"),1,IF(T301="EUR",VLOOKUP(P301,'SH EURO'!$A$6:$B$6338,2,FALSE),"INGRESAR TASA")))),"")</f>
        <v/>
      </c>
      <c r="V301" s="596" t="str">
        <f t="shared" si="37"/>
        <v/>
      </c>
      <c r="W301" s="22" t="str">
        <f>IFERROR(IF(T301="","",IF(T301="COP",1,IF(U301&lt;&gt;"N/A",VLOOKUP(P301,'SH TRM'!$A$9:$B$8912,2,FALSE),"REVISAR"))),"")</f>
        <v/>
      </c>
      <c r="X301" s="600" t="str">
        <f t="shared" si="38"/>
        <v/>
      </c>
      <c r="Y301" s="11" t="str">
        <f t="shared" si="39"/>
        <v/>
      </c>
      <c r="Z301" s="11" t="str">
        <f t="shared" si="35"/>
        <v/>
      </c>
      <c r="AA301" s="879"/>
      <c r="AB301" s="879"/>
      <c r="AC301" s="446" t="str">
        <f t="shared" si="36"/>
        <v/>
      </c>
      <c r="AD301" s="450"/>
      <c r="AE301" s="873"/>
      <c r="AF301" s="873"/>
      <c r="AG301" s="873"/>
      <c r="AH301" s="873"/>
      <c r="AI301" s="873"/>
      <c r="AJ301" s="873"/>
      <c r="AK301" s="873"/>
      <c r="AL301" s="873"/>
      <c r="AM301" s="873"/>
      <c r="AN301" s="406" t="str">
        <f t="shared" si="42"/>
        <v/>
      </c>
      <c r="AO301" s="866"/>
      <c r="AP301" s="304"/>
      <c r="AQ301" s="307"/>
      <c r="AW301" s="287"/>
    </row>
    <row r="302" spans="1:49" s="279" customFormat="1" ht="30" hidden="1" customHeight="1" thickBot="1" x14ac:dyDescent="0.3">
      <c r="A302" s="877"/>
      <c r="B302" s="48"/>
      <c r="C302" s="157"/>
      <c r="D302" s="64" t="str">
        <f>IFERROR(INDEX(DESEMPATE!$D$3:$D$124,MATCH('EXP GEN.'!B302,DESEMPATE!$C$3:$C$124,0)),"")</f>
        <v/>
      </c>
      <c r="E302" s="398" t="str">
        <f>IFERROR(IF(D302="","",IF(VLOOKUP(D302,DESEMPATE!D$3:$E$124,2,FALSE)=1,"N/A",IF(VLOOKUP(D302,DESEMPATE!D$3:$E$124,2,FALSE)&gt;=0.51,"SI","NO"))),"")</f>
        <v/>
      </c>
      <c r="F302" s="382"/>
      <c r="G302" s="159"/>
      <c r="H302" s="298"/>
      <c r="I302" s="159"/>
      <c r="J302" s="49"/>
      <c r="K302" s="159"/>
      <c r="L302" s="407"/>
      <c r="M302" s="407" t="str">
        <f t="shared" si="41"/>
        <v/>
      </c>
      <c r="N302" s="733"/>
      <c r="O302" s="494"/>
      <c r="P302" s="494"/>
      <c r="Q302" s="53" t="str">
        <f t="shared" si="40"/>
        <v/>
      </c>
      <c r="R302" s="54" t="str">
        <f>IFERROR(INDEX(PARAMETROS!$B$53:$B$79,MATCH(Q302,PARAMETROS!$A$53:$A$79,0)),"")</f>
        <v/>
      </c>
      <c r="S302" s="495"/>
      <c r="T302" s="55"/>
      <c r="U302" s="57" t="str">
        <f>IFERROR(IF(T302="","",IF(T302="COP","N/A",IF(OR(T302="USD",T302="US"),1,IF(T302="EUR",VLOOKUP(P302,'SH EURO'!$A$6:$B$6338,2,FALSE),"INGRESAR TASA")))),"")</f>
        <v/>
      </c>
      <c r="V302" s="597" t="str">
        <f t="shared" si="37"/>
        <v/>
      </c>
      <c r="W302" s="56" t="str">
        <f>IFERROR(IF(T302="","",IF(T302="COP",1,IF(U302&lt;&gt;"N/A",VLOOKUP(P302,'SH TRM'!$A$9:$B$8912,2,FALSE),"REVISAR"))),"")</f>
        <v/>
      </c>
      <c r="X302" s="601" t="str">
        <f t="shared" si="38"/>
        <v/>
      </c>
      <c r="Y302" s="57" t="str">
        <f t="shared" si="39"/>
        <v/>
      </c>
      <c r="Z302" s="57" t="str">
        <f t="shared" si="35"/>
        <v/>
      </c>
      <c r="AA302" s="880"/>
      <c r="AB302" s="880"/>
      <c r="AC302" s="455" t="str">
        <f t="shared" si="36"/>
        <v/>
      </c>
      <c r="AD302" s="449"/>
      <c r="AE302" s="874"/>
      <c r="AF302" s="874"/>
      <c r="AG302" s="874"/>
      <c r="AH302" s="874"/>
      <c r="AI302" s="874"/>
      <c r="AJ302" s="874"/>
      <c r="AK302" s="874"/>
      <c r="AL302" s="874"/>
      <c r="AM302" s="874"/>
      <c r="AN302" s="407" t="str">
        <f t="shared" si="42"/>
        <v/>
      </c>
      <c r="AO302" s="867"/>
      <c r="AP302" s="303"/>
      <c r="AQ302" s="307"/>
      <c r="AW302" s="287"/>
    </row>
    <row r="303" spans="1:49" s="279" customFormat="1" ht="30" hidden="1" customHeight="1" x14ac:dyDescent="0.25">
      <c r="A303" s="875" t="s">
        <v>245</v>
      </c>
      <c r="B303" s="35"/>
      <c r="C303" s="155"/>
      <c r="D303" s="36" t="str">
        <f>IFERROR(INDEX(DESEMPATE!$D$3:$D$124,MATCH('EXP GEN.'!B303,DESEMPATE!$C$3:$C$124,0)),"")</f>
        <v/>
      </c>
      <c r="E303" s="400" t="str">
        <f>IFERROR(IF(D303="","",IF(VLOOKUP(D303,DESEMPATE!D$3:$E$124,2,FALSE)=1,"N/A",IF(VLOOKUP(D303,DESEMPATE!D$3:$E$124,2,FALSE)&gt;=0.51,"SI","NO"))),"")</f>
        <v/>
      </c>
      <c r="F303" s="380"/>
      <c r="G303" s="47"/>
      <c r="H303" s="290"/>
      <c r="I303" s="47"/>
      <c r="J303" s="37"/>
      <c r="K303" s="47"/>
      <c r="L303" s="405"/>
      <c r="M303" s="405" t="str">
        <f t="shared" si="41"/>
        <v/>
      </c>
      <c r="N303" s="734"/>
      <c r="O303" s="491"/>
      <c r="P303" s="491"/>
      <c r="Q303" s="61" t="str">
        <f t="shared" si="40"/>
        <v/>
      </c>
      <c r="R303" s="32" t="str">
        <f>IFERROR(INDEX(PARAMETROS!$B$53:$B$79,MATCH(Q303,PARAMETROS!$A$53:$A$79,0)),"")</f>
        <v/>
      </c>
      <c r="S303" s="492"/>
      <c r="T303" s="33"/>
      <c r="U303" s="493" t="str">
        <f>IFERROR(IF(T303="","",IF(T303="COP","N/A",IF(OR(T303="USD",T303="US"),1,IF(T303="EUR",VLOOKUP(P303,'SH EURO'!$A$6:$B$6338,2,FALSE),"INGRESAR TASA")))),"")</f>
        <v/>
      </c>
      <c r="V303" s="598" t="str">
        <f t="shared" si="37"/>
        <v/>
      </c>
      <c r="W303" s="34" t="str">
        <f>IFERROR(IF(T303="","",IF(T303="COP",1,IF(U303&lt;&gt;"N/A",VLOOKUP(P303,'SH TRM'!$A$9:$B$8912,2,FALSE),"REVISAR"))),"")</f>
        <v/>
      </c>
      <c r="X303" s="602" t="str">
        <f t="shared" si="38"/>
        <v/>
      </c>
      <c r="Y303" s="493" t="str">
        <f t="shared" si="39"/>
        <v/>
      </c>
      <c r="Z303" s="493" t="str">
        <f t="shared" si="35"/>
        <v/>
      </c>
      <c r="AA303" s="878" t="str">
        <f>IFERROR(IF(COUNTIF(Z303:Z308,"")=6,"",IF(SUM(Z303:Z308)&gt;=CM008M1,"CUMPLE","NO CUMPLE")),"")</f>
        <v/>
      </c>
      <c r="AB303" s="878" t="str">
        <f>IFERROR(IF(COUNTIF(Z303:Z308,"")=6,"",IF(COUNTIF(E303:E308,"N/A")&gt;0,IF(SUMIF(E303:E308,"N/A",Z303:Z308)&gt;=CM008LM1,"CUMPLE","NO CUMPLE"),IF(SUMIF(E303:E308,"SI",Z303:Z308)&gt;=CM008LM1,"CUMPLE","NO CUMPLE"))),"")</f>
        <v/>
      </c>
      <c r="AC303" s="490" t="str">
        <f t="shared" si="36"/>
        <v/>
      </c>
      <c r="AD303" s="454"/>
      <c r="AE303" s="881"/>
      <c r="AF303" s="881"/>
      <c r="AG303" s="881"/>
      <c r="AH303" s="881"/>
      <c r="AI303" s="881"/>
      <c r="AJ303" s="881"/>
      <c r="AK303" s="881"/>
      <c r="AL303" s="881"/>
      <c r="AM303" s="881"/>
      <c r="AN303" s="405" t="str">
        <f t="shared" si="42"/>
        <v/>
      </c>
      <c r="AO303" s="865" t="s">
        <v>335</v>
      </c>
      <c r="AP303" s="305"/>
      <c r="AQ303" s="307"/>
      <c r="AW303" s="287"/>
    </row>
    <row r="304" spans="1:49" s="279" customFormat="1" ht="30" hidden="1" customHeight="1" x14ac:dyDescent="0.25">
      <c r="A304" s="876"/>
      <c r="B304" s="12"/>
      <c r="C304" s="156"/>
      <c r="D304" s="13" t="str">
        <f>IFERROR(INDEX(DESEMPATE!$D$3:$D$124,MATCH('EXP GEN.'!B304,DESEMPATE!$C$3:$C$124,0)),"")</f>
        <v/>
      </c>
      <c r="E304" s="306" t="str">
        <f>IFERROR(IF(D304="","",IF(VLOOKUP(D304,DESEMPATE!D$3:$E$124,2,FALSE)=1,"N/A",IF(VLOOKUP(D304,DESEMPATE!D$3:$E$124,2,FALSE)&gt;=0.51,"SI","NO"))),"")</f>
        <v/>
      </c>
      <c r="F304" s="381"/>
      <c r="G304" s="23"/>
      <c r="H304" s="291"/>
      <c r="I304" s="23"/>
      <c r="J304" s="14"/>
      <c r="K304" s="23"/>
      <c r="L304" s="406"/>
      <c r="M304" s="406" t="str">
        <f t="shared" si="41"/>
        <v/>
      </c>
      <c r="N304" s="716"/>
      <c r="O304" s="18"/>
      <c r="P304" s="18"/>
      <c r="Q304" s="19" t="str">
        <f t="shared" si="40"/>
        <v/>
      </c>
      <c r="R304" s="20" t="str">
        <f>IFERROR(INDEX(PARAMETROS!$B$53:$B$79,MATCH(Q304,PARAMETROS!$A$53:$A$79,0)),"")</f>
        <v/>
      </c>
      <c r="S304" s="339"/>
      <c r="T304" s="21"/>
      <c r="U304" s="11" t="str">
        <f>IFERROR(IF(T304="","",IF(T304="COP","N/A",IF(OR(T304="USD",T304="US"),1,IF(T304="EUR",VLOOKUP(P304,'SH EURO'!$A$6:$B$6338,2,FALSE),"INGRESAR TASA")))),"")</f>
        <v/>
      </c>
      <c r="V304" s="596" t="str">
        <f t="shared" si="37"/>
        <v/>
      </c>
      <c r="W304" s="22" t="str">
        <f>IFERROR(IF(T304="","",IF(T304="COP",1,IF(U304&lt;&gt;"N/A",VLOOKUP(P304,'SH TRM'!$A$9:$B$8912,2,FALSE),"REVISAR"))),"")</f>
        <v/>
      </c>
      <c r="X304" s="600" t="str">
        <f t="shared" si="38"/>
        <v/>
      </c>
      <c r="Y304" s="11" t="str">
        <f t="shared" si="39"/>
        <v/>
      </c>
      <c r="Z304" s="11" t="str">
        <f t="shared" si="35"/>
        <v/>
      </c>
      <c r="AA304" s="879"/>
      <c r="AB304" s="879"/>
      <c r="AC304" s="446" t="str">
        <f t="shared" si="36"/>
        <v/>
      </c>
      <c r="AD304" s="450"/>
      <c r="AE304" s="873"/>
      <c r="AF304" s="873"/>
      <c r="AG304" s="873"/>
      <c r="AH304" s="873"/>
      <c r="AI304" s="873"/>
      <c r="AJ304" s="873"/>
      <c r="AK304" s="873"/>
      <c r="AL304" s="873"/>
      <c r="AM304" s="873"/>
      <c r="AN304" s="406" t="str">
        <f t="shared" si="42"/>
        <v/>
      </c>
      <c r="AO304" s="866"/>
      <c r="AP304" s="304"/>
      <c r="AQ304" s="307"/>
      <c r="AW304" s="287"/>
    </row>
    <row r="305" spans="1:49" s="279" customFormat="1" ht="30" hidden="1" customHeight="1" x14ac:dyDescent="0.25">
      <c r="A305" s="876"/>
      <c r="B305" s="12"/>
      <c r="C305" s="156"/>
      <c r="D305" s="13" t="str">
        <f>IFERROR(INDEX(DESEMPATE!$D$3:$D$124,MATCH('EXP GEN.'!B305,DESEMPATE!$C$3:$C$124,0)),"")</f>
        <v/>
      </c>
      <c r="E305" s="306" t="str">
        <f>IFERROR(IF(D305="","",IF(VLOOKUP(D305,DESEMPATE!D$3:$E$124,2,FALSE)=1,"N/A",IF(VLOOKUP(D305,DESEMPATE!D$3:$E$124,2,FALSE)&gt;=0.51,"SI","NO"))),"")</f>
        <v/>
      </c>
      <c r="F305" s="381"/>
      <c r="G305" s="23"/>
      <c r="H305" s="291"/>
      <c r="I305" s="23"/>
      <c r="J305" s="14"/>
      <c r="K305" s="23"/>
      <c r="L305" s="406"/>
      <c r="M305" s="406" t="str">
        <f t="shared" si="41"/>
        <v/>
      </c>
      <c r="N305" s="716"/>
      <c r="O305" s="18"/>
      <c r="P305" s="18"/>
      <c r="Q305" s="19" t="str">
        <f t="shared" si="40"/>
        <v/>
      </c>
      <c r="R305" s="20" t="str">
        <f>IFERROR(INDEX(PARAMETROS!$B$53:$B$79,MATCH(Q305,PARAMETROS!$A$53:$A$79,0)),"")</f>
        <v/>
      </c>
      <c r="S305" s="339"/>
      <c r="T305" s="21"/>
      <c r="U305" s="11" t="str">
        <f>IFERROR(IF(T305="","",IF(T305="COP","N/A",IF(OR(T305="USD",T305="US"),1,IF(T305="EUR",VLOOKUP(P305,'SH EURO'!$A$6:$B$6338,2,FALSE),"INGRESAR TASA")))),"")</f>
        <v/>
      </c>
      <c r="V305" s="596" t="str">
        <f t="shared" si="37"/>
        <v/>
      </c>
      <c r="W305" s="22" t="str">
        <f>IFERROR(IF(T305="","",IF(T305="COP",1,IF(U305&lt;&gt;"N/A",VLOOKUP(P305,'SH TRM'!$A$9:$B$8912,2,FALSE),"REVISAR"))),"")</f>
        <v/>
      </c>
      <c r="X305" s="600" t="str">
        <f t="shared" si="38"/>
        <v/>
      </c>
      <c r="Y305" s="11" t="str">
        <f t="shared" si="39"/>
        <v/>
      </c>
      <c r="Z305" s="11" t="str">
        <f t="shared" si="35"/>
        <v/>
      </c>
      <c r="AA305" s="879"/>
      <c r="AB305" s="879"/>
      <c r="AC305" s="446" t="str">
        <f t="shared" si="36"/>
        <v/>
      </c>
      <c r="AD305" s="450"/>
      <c r="AE305" s="873"/>
      <c r="AF305" s="873"/>
      <c r="AG305" s="873"/>
      <c r="AH305" s="873"/>
      <c r="AI305" s="873"/>
      <c r="AJ305" s="873"/>
      <c r="AK305" s="873"/>
      <c r="AL305" s="873"/>
      <c r="AM305" s="873"/>
      <c r="AN305" s="406" t="str">
        <f t="shared" si="42"/>
        <v/>
      </c>
      <c r="AO305" s="866"/>
      <c r="AP305" s="304"/>
      <c r="AQ305" s="307"/>
      <c r="AW305" s="287"/>
    </row>
    <row r="306" spans="1:49" s="279" customFormat="1" ht="30" hidden="1" customHeight="1" x14ac:dyDescent="0.25">
      <c r="A306" s="876"/>
      <c r="B306" s="12"/>
      <c r="C306" s="156"/>
      <c r="D306" s="13" t="str">
        <f>IFERROR(INDEX(DESEMPATE!$D$3:$D$124,MATCH('EXP GEN.'!B306,DESEMPATE!$C$3:$C$124,0)),"")</f>
        <v/>
      </c>
      <c r="E306" s="306" t="str">
        <f>IFERROR(IF(D306="","",IF(VLOOKUP(D306,DESEMPATE!D$3:$E$124,2,FALSE)=1,"N/A",IF(VLOOKUP(D306,DESEMPATE!D$3:$E$124,2,FALSE)&gt;=0.51,"SI","NO"))),"")</f>
        <v/>
      </c>
      <c r="F306" s="381"/>
      <c r="G306" s="23"/>
      <c r="H306" s="291"/>
      <c r="I306" s="23"/>
      <c r="J306" s="14"/>
      <c r="K306" s="23"/>
      <c r="L306" s="406"/>
      <c r="M306" s="406" t="str">
        <f t="shared" si="41"/>
        <v/>
      </c>
      <c r="N306" s="716"/>
      <c r="O306" s="18"/>
      <c r="P306" s="18"/>
      <c r="Q306" s="19" t="str">
        <f t="shared" si="40"/>
        <v/>
      </c>
      <c r="R306" s="20" t="str">
        <f>IFERROR(INDEX(PARAMETROS!$B$53:$B$79,MATCH(Q306,PARAMETROS!$A$53:$A$79,0)),"")</f>
        <v/>
      </c>
      <c r="S306" s="339"/>
      <c r="T306" s="21"/>
      <c r="U306" s="11" t="str">
        <f>IFERROR(IF(T306="","",IF(T306="COP","N/A",IF(OR(T306="USD",T306="US"),1,IF(T306="EUR",VLOOKUP(P306,'SH EURO'!$A$6:$B$6338,2,FALSE),"INGRESAR TASA")))),"")</f>
        <v/>
      </c>
      <c r="V306" s="596" t="str">
        <f t="shared" si="37"/>
        <v/>
      </c>
      <c r="W306" s="22" t="str">
        <f>IFERROR(IF(T306="","",IF(T306="COP",1,IF(U306&lt;&gt;"N/A",VLOOKUP(P306,'SH TRM'!$A$9:$B$8912,2,FALSE),"REVISAR"))),"")</f>
        <v/>
      </c>
      <c r="X306" s="600" t="str">
        <f t="shared" si="38"/>
        <v/>
      </c>
      <c r="Y306" s="11" t="str">
        <f t="shared" si="39"/>
        <v/>
      </c>
      <c r="Z306" s="11" t="str">
        <f t="shared" si="35"/>
        <v/>
      </c>
      <c r="AA306" s="879"/>
      <c r="AB306" s="879"/>
      <c r="AC306" s="446" t="str">
        <f t="shared" si="36"/>
        <v/>
      </c>
      <c r="AD306" s="450"/>
      <c r="AE306" s="873"/>
      <c r="AF306" s="873"/>
      <c r="AG306" s="873"/>
      <c r="AH306" s="873"/>
      <c r="AI306" s="873"/>
      <c r="AJ306" s="873"/>
      <c r="AK306" s="873"/>
      <c r="AL306" s="873"/>
      <c r="AM306" s="873"/>
      <c r="AN306" s="406" t="str">
        <f t="shared" si="42"/>
        <v/>
      </c>
      <c r="AO306" s="866"/>
      <c r="AP306" s="304"/>
      <c r="AQ306" s="307"/>
      <c r="AW306" s="287"/>
    </row>
    <row r="307" spans="1:49" s="279" customFormat="1" ht="30" hidden="1" customHeight="1" x14ac:dyDescent="0.25">
      <c r="A307" s="876"/>
      <c r="B307" s="12"/>
      <c r="C307" s="156"/>
      <c r="D307" s="13" t="str">
        <f>IFERROR(INDEX(DESEMPATE!$D$3:$D$124,MATCH('EXP GEN.'!B307,DESEMPATE!$C$3:$C$124,0)),"")</f>
        <v/>
      </c>
      <c r="E307" s="306" t="str">
        <f>IFERROR(IF(D307="","",IF(VLOOKUP(D307,DESEMPATE!D$3:$E$124,2,FALSE)=1,"N/A",IF(VLOOKUP(D307,DESEMPATE!D$3:$E$124,2,FALSE)&gt;=0.51,"SI","NO"))),"")</f>
        <v/>
      </c>
      <c r="F307" s="381"/>
      <c r="G307" s="23"/>
      <c r="H307" s="291"/>
      <c r="I307" s="23"/>
      <c r="J307" s="14"/>
      <c r="K307" s="23"/>
      <c r="L307" s="406"/>
      <c r="M307" s="406" t="str">
        <f t="shared" si="41"/>
        <v/>
      </c>
      <c r="N307" s="716"/>
      <c r="O307" s="18"/>
      <c r="P307" s="18"/>
      <c r="Q307" s="19" t="str">
        <f t="shared" si="40"/>
        <v/>
      </c>
      <c r="R307" s="20" t="str">
        <f>IFERROR(INDEX(PARAMETROS!$B$53:$B$79,MATCH(Q307,PARAMETROS!$A$53:$A$79,0)),"")</f>
        <v/>
      </c>
      <c r="S307" s="339"/>
      <c r="T307" s="21"/>
      <c r="U307" s="11" t="str">
        <f>IFERROR(IF(T307="","",IF(T307="COP","N/A",IF(OR(T307="USD",T307="US"),1,IF(T307="EUR",VLOOKUP(P307,'SH EURO'!$A$6:$B$6338,2,FALSE),"INGRESAR TASA")))),"")</f>
        <v/>
      </c>
      <c r="V307" s="596" t="str">
        <f t="shared" si="37"/>
        <v/>
      </c>
      <c r="W307" s="22" t="str">
        <f>IFERROR(IF(T307="","",IF(T307="COP",1,IF(U307&lt;&gt;"N/A",VLOOKUP(P307,'SH TRM'!$A$9:$B$8912,2,FALSE),"REVISAR"))),"")</f>
        <v/>
      </c>
      <c r="X307" s="600" t="str">
        <f t="shared" si="38"/>
        <v/>
      </c>
      <c r="Y307" s="11" t="str">
        <f t="shared" si="39"/>
        <v/>
      </c>
      <c r="Z307" s="11" t="str">
        <f t="shared" si="35"/>
        <v/>
      </c>
      <c r="AA307" s="879"/>
      <c r="AB307" s="879"/>
      <c r="AC307" s="446" t="str">
        <f t="shared" si="36"/>
        <v/>
      </c>
      <c r="AD307" s="450"/>
      <c r="AE307" s="873"/>
      <c r="AF307" s="873"/>
      <c r="AG307" s="873"/>
      <c r="AH307" s="873"/>
      <c r="AI307" s="873"/>
      <c r="AJ307" s="873"/>
      <c r="AK307" s="873"/>
      <c r="AL307" s="873"/>
      <c r="AM307" s="873"/>
      <c r="AN307" s="406" t="str">
        <f t="shared" si="42"/>
        <v/>
      </c>
      <c r="AO307" s="866"/>
      <c r="AP307" s="304"/>
      <c r="AQ307" s="307"/>
      <c r="AW307" s="287"/>
    </row>
    <row r="308" spans="1:49" s="279" customFormat="1" ht="30" hidden="1" customHeight="1" thickBot="1" x14ac:dyDescent="0.3">
      <c r="A308" s="877"/>
      <c r="B308" s="48"/>
      <c r="C308" s="157"/>
      <c r="D308" s="64" t="str">
        <f>IFERROR(INDEX(DESEMPATE!$D$3:$D$124,MATCH('EXP GEN.'!B308,DESEMPATE!$C$3:$C$124,0)),"")</f>
        <v/>
      </c>
      <c r="E308" s="398" t="str">
        <f>IFERROR(IF(D308="","",IF(VLOOKUP(D308,DESEMPATE!D$3:$E$124,2,FALSE)=1,"N/A",IF(VLOOKUP(D308,DESEMPATE!D$3:$E$124,2,FALSE)&gt;=0.51,"SI","NO"))),"")</f>
        <v/>
      </c>
      <c r="F308" s="382"/>
      <c r="G308" s="159"/>
      <c r="H308" s="298"/>
      <c r="I308" s="159"/>
      <c r="J308" s="49"/>
      <c r="K308" s="159"/>
      <c r="L308" s="407"/>
      <c r="M308" s="407" t="str">
        <f t="shared" si="41"/>
        <v/>
      </c>
      <c r="N308" s="733"/>
      <c r="O308" s="494"/>
      <c r="P308" s="494"/>
      <c r="Q308" s="53" t="str">
        <f t="shared" si="40"/>
        <v/>
      </c>
      <c r="R308" s="54" t="str">
        <f>IFERROR(INDEX(PARAMETROS!$B$53:$B$79,MATCH(Q308,PARAMETROS!$A$53:$A$79,0)),"")</f>
        <v/>
      </c>
      <c r="S308" s="495"/>
      <c r="T308" s="55"/>
      <c r="U308" s="57" t="str">
        <f>IFERROR(IF(T308="","",IF(T308="COP","N/A",IF(OR(T308="USD",T308="US"),1,IF(T308="EUR",VLOOKUP(P308,'SH EURO'!$A$6:$B$6338,2,FALSE),"INGRESAR TASA")))),"")</f>
        <v/>
      </c>
      <c r="V308" s="597" t="str">
        <f t="shared" si="37"/>
        <v/>
      </c>
      <c r="W308" s="56" t="str">
        <f>IFERROR(IF(T308="","",IF(T308="COP",1,IF(U308&lt;&gt;"N/A",VLOOKUP(P308,'SH TRM'!$A$9:$B$8912,2,FALSE),"REVISAR"))),"")</f>
        <v/>
      </c>
      <c r="X308" s="601" t="str">
        <f t="shared" si="38"/>
        <v/>
      </c>
      <c r="Y308" s="57" t="str">
        <f t="shared" si="39"/>
        <v/>
      </c>
      <c r="Z308" s="57" t="str">
        <f t="shared" si="35"/>
        <v/>
      </c>
      <c r="AA308" s="880"/>
      <c r="AB308" s="880"/>
      <c r="AC308" s="455" t="str">
        <f t="shared" si="36"/>
        <v/>
      </c>
      <c r="AD308" s="449"/>
      <c r="AE308" s="874"/>
      <c r="AF308" s="874"/>
      <c r="AG308" s="874"/>
      <c r="AH308" s="874"/>
      <c r="AI308" s="874"/>
      <c r="AJ308" s="874"/>
      <c r="AK308" s="874"/>
      <c r="AL308" s="874"/>
      <c r="AM308" s="874"/>
      <c r="AN308" s="407" t="str">
        <f t="shared" si="42"/>
        <v/>
      </c>
      <c r="AO308" s="867"/>
      <c r="AP308" s="303"/>
      <c r="AQ308" s="307"/>
      <c r="AW308" s="287"/>
    </row>
    <row r="309" spans="1:49" s="279" customFormat="1" ht="30" hidden="1" customHeight="1" x14ac:dyDescent="0.25">
      <c r="A309" s="875" t="s">
        <v>246</v>
      </c>
      <c r="B309" s="35"/>
      <c r="C309" s="155"/>
      <c r="D309" s="36" t="str">
        <f>IFERROR(INDEX(DESEMPATE!$D$3:$D$124,MATCH('EXP GEN.'!B309,DESEMPATE!$C$3:$C$124,0)),"")</f>
        <v/>
      </c>
      <c r="E309" s="400" t="str">
        <f>IFERROR(IF(D309="","",IF(VLOOKUP(D309,DESEMPATE!D$3:$E$124,2,FALSE)=1,"N/A",IF(VLOOKUP(D309,DESEMPATE!D$3:$E$124,2,FALSE)&gt;=0.51,"SI","NO"))),"")</f>
        <v/>
      </c>
      <c r="F309" s="380"/>
      <c r="G309" s="47"/>
      <c r="H309" s="290"/>
      <c r="I309" s="47"/>
      <c r="J309" s="37"/>
      <c r="K309" s="47"/>
      <c r="L309" s="405"/>
      <c r="M309" s="405" t="str">
        <f t="shared" si="41"/>
        <v/>
      </c>
      <c r="N309" s="734"/>
      <c r="O309" s="491"/>
      <c r="P309" s="491"/>
      <c r="Q309" s="61" t="str">
        <f t="shared" si="40"/>
        <v/>
      </c>
      <c r="R309" s="32" t="str">
        <f>IFERROR(INDEX(PARAMETROS!$B$53:$B$79,MATCH(Q309,PARAMETROS!$A$53:$A$79,0)),"")</f>
        <v/>
      </c>
      <c r="S309" s="492"/>
      <c r="T309" s="33"/>
      <c r="U309" s="493" t="str">
        <f>IFERROR(IF(T309="","",IF(T309="COP","N/A",IF(OR(T309="USD",T309="US"),1,IF(T309="EUR",VLOOKUP(P309,'SH EURO'!$A$6:$B$6338,2,FALSE),"INGRESAR TASA")))),"")</f>
        <v/>
      </c>
      <c r="V309" s="598" t="str">
        <f t="shared" si="37"/>
        <v/>
      </c>
      <c r="W309" s="34" t="str">
        <f>IFERROR(IF(T309="","",IF(T309="COP",1,IF(U309&lt;&gt;"N/A",VLOOKUP(P309,'SH TRM'!$A$9:$B$8912,2,FALSE),"REVISAR"))),"")</f>
        <v/>
      </c>
      <c r="X309" s="602" t="str">
        <f t="shared" si="38"/>
        <v/>
      </c>
      <c r="Y309" s="493" t="str">
        <f t="shared" si="39"/>
        <v/>
      </c>
      <c r="Z309" s="493" t="str">
        <f t="shared" si="35"/>
        <v/>
      </c>
      <c r="AA309" s="878" t="str">
        <f>IFERROR(IF(COUNTIF(Z309:Z314,"")=6,"",IF(SUM(Z309:Z314)&gt;=CM008M1,"CUMPLE","NO CUMPLE")),"")</f>
        <v/>
      </c>
      <c r="AB309" s="878" t="str">
        <f>IFERROR(IF(COUNTIF(Z309:Z314,"")=6,"",IF(COUNTIF(E309:E314,"N/A")&gt;0,IF(SUMIF(E309:E314,"N/A",Z309:Z314)&gt;=CM008LM1,"CUMPLE","NO CUMPLE"),IF(SUMIF(E309:E314,"SI",Z309:Z314)&gt;=CM008LM1,"CUMPLE","NO CUMPLE"))),"")</f>
        <v/>
      </c>
      <c r="AC309" s="490" t="str">
        <f t="shared" si="36"/>
        <v/>
      </c>
      <c r="AD309" s="454"/>
      <c r="AE309" s="881"/>
      <c r="AF309" s="881"/>
      <c r="AG309" s="881"/>
      <c r="AH309" s="881"/>
      <c r="AI309" s="881"/>
      <c r="AJ309" s="881"/>
      <c r="AK309" s="881"/>
      <c r="AL309" s="881"/>
      <c r="AM309" s="881"/>
      <c r="AN309" s="405" t="str">
        <f t="shared" si="42"/>
        <v/>
      </c>
      <c r="AO309" s="865" t="s">
        <v>335</v>
      </c>
      <c r="AP309" s="305"/>
      <c r="AQ309" s="307"/>
      <c r="AW309" s="287"/>
    </row>
    <row r="310" spans="1:49" s="279" customFormat="1" ht="30" hidden="1" customHeight="1" x14ac:dyDescent="0.25">
      <c r="A310" s="876"/>
      <c r="B310" s="12"/>
      <c r="C310" s="156"/>
      <c r="D310" s="13" t="str">
        <f>IFERROR(INDEX(DESEMPATE!$D$3:$D$124,MATCH('EXP GEN.'!B310,DESEMPATE!$C$3:$C$124,0)),"")</f>
        <v/>
      </c>
      <c r="E310" s="306" t="str">
        <f>IFERROR(IF(D310="","",IF(VLOOKUP(D310,DESEMPATE!D$3:$E$124,2,FALSE)=1,"N/A",IF(VLOOKUP(D310,DESEMPATE!D$3:$E$124,2,FALSE)&gt;=0.51,"SI","NO"))),"")</f>
        <v/>
      </c>
      <c r="F310" s="381"/>
      <c r="G310" s="23"/>
      <c r="H310" s="291"/>
      <c r="I310" s="23"/>
      <c r="J310" s="14"/>
      <c r="K310" s="23"/>
      <c r="L310" s="406"/>
      <c r="M310" s="406" t="str">
        <f t="shared" si="41"/>
        <v/>
      </c>
      <c r="N310" s="716"/>
      <c r="O310" s="18"/>
      <c r="P310" s="18"/>
      <c r="Q310" s="19" t="str">
        <f t="shared" si="40"/>
        <v/>
      </c>
      <c r="R310" s="20" t="str">
        <f>IFERROR(INDEX(PARAMETROS!$B$53:$B$79,MATCH(Q310,PARAMETROS!$A$53:$A$79,0)),"")</f>
        <v/>
      </c>
      <c r="S310" s="339"/>
      <c r="T310" s="21"/>
      <c r="U310" s="11" t="str">
        <f>IFERROR(IF(T310="","",IF(T310="COP","N/A",IF(OR(T310="USD",T310="US"),1,IF(T310="EUR",VLOOKUP(P310,'SH EURO'!$A$6:$B$6338,2,FALSE),"INGRESAR TASA")))),"")</f>
        <v/>
      </c>
      <c r="V310" s="596" t="str">
        <f t="shared" si="37"/>
        <v/>
      </c>
      <c r="W310" s="22" t="str">
        <f>IFERROR(IF(T310="","",IF(T310="COP",1,IF(U310&lt;&gt;"N/A",VLOOKUP(P310,'SH TRM'!$A$9:$B$8912,2,FALSE),"REVISAR"))),"")</f>
        <v/>
      </c>
      <c r="X310" s="600" t="str">
        <f t="shared" si="38"/>
        <v/>
      </c>
      <c r="Y310" s="11" t="str">
        <f t="shared" si="39"/>
        <v/>
      </c>
      <c r="Z310" s="11" t="str">
        <f t="shared" si="35"/>
        <v/>
      </c>
      <c r="AA310" s="879"/>
      <c r="AB310" s="879"/>
      <c r="AC310" s="446" t="str">
        <f t="shared" si="36"/>
        <v/>
      </c>
      <c r="AD310" s="450"/>
      <c r="AE310" s="873"/>
      <c r="AF310" s="873"/>
      <c r="AG310" s="873"/>
      <c r="AH310" s="873"/>
      <c r="AI310" s="873"/>
      <c r="AJ310" s="873"/>
      <c r="AK310" s="873"/>
      <c r="AL310" s="873"/>
      <c r="AM310" s="873"/>
      <c r="AN310" s="406" t="str">
        <f t="shared" si="42"/>
        <v/>
      </c>
      <c r="AO310" s="866"/>
      <c r="AP310" s="304"/>
      <c r="AQ310" s="307"/>
      <c r="AW310" s="287"/>
    </row>
    <row r="311" spans="1:49" s="279" customFormat="1" ht="30" hidden="1" customHeight="1" x14ac:dyDescent="0.25">
      <c r="A311" s="876"/>
      <c r="B311" s="12"/>
      <c r="C311" s="156"/>
      <c r="D311" s="13" t="str">
        <f>IFERROR(INDEX(DESEMPATE!$D$3:$D$124,MATCH('EXP GEN.'!B311,DESEMPATE!$C$3:$C$124,0)),"")</f>
        <v/>
      </c>
      <c r="E311" s="306" t="str">
        <f>IFERROR(IF(D311="","",IF(VLOOKUP(D311,DESEMPATE!D$3:$E$124,2,FALSE)=1,"N/A",IF(VLOOKUP(D311,DESEMPATE!D$3:$E$124,2,FALSE)&gt;=0.51,"SI","NO"))),"")</f>
        <v/>
      </c>
      <c r="F311" s="381"/>
      <c r="G311" s="23"/>
      <c r="H311" s="291"/>
      <c r="I311" s="23"/>
      <c r="J311" s="14"/>
      <c r="K311" s="23"/>
      <c r="L311" s="406"/>
      <c r="M311" s="406" t="str">
        <f t="shared" si="41"/>
        <v/>
      </c>
      <c r="N311" s="716"/>
      <c r="O311" s="18"/>
      <c r="P311" s="18"/>
      <c r="Q311" s="19" t="str">
        <f t="shared" si="40"/>
        <v/>
      </c>
      <c r="R311" s="20" t="str">
        <f>IFERROR(INDEX(PARAMETROS!$B$53:$B$79,MATCH(Q311,PARAMETROS!$A$53:$A$79,0)),"")</f>
        <v/>
      </c>
      <c r="S311" s="339"/>
      <c r="T311" s="21"/>
      <c r="U311" s="11" t="str">
        <f>IFERROR(IF(T311="","",IF(T311="COP","N/A",IF(OR(T311="USD",T311="US"),1,IF(T311="EUR",VLOOKUP(P311,'SH EURO'!$A$6:$B$6338,2,FALSE),"INGRESAR TASA")))),"")</f>
        <v/>
      </c>
      <c r="V311" s="596" t="str">
        <f t="shared" si="37"/>
        <v/>
      </c>
      <c r="W311" s="22" t="str">
        <f>IFERROR(IF(T311="","",IF(T311="COP",1,IF(U311&lt;&gt;"N/A",VLOOKUP(P311,'SH TRM'!$A$9:$B$8912,2,FALSE),"REVISAR"))),"")</f>
        <v/>
      </c>
      <c r="X311" s="600" t="str">
        <f t="shared" si="38"/>
        <v/>
      </c>
      <c r="Y311" s="11" t="str">
        <f t="shared" si="39"/>
        <v/>
      </c>
      <c r="Z311" s="11" t="str">
        <f t="shared" si="35"/>
        <v/>
      </c>
      <c r="AA311" s="879"/>
      <c r="AB311" s="879"/>
      <c r="AC311" s="446" t="str">
        <f t="shared" si="36"/>
        <v/>
      </c>
      <c r="AD311" s="450"/>
      <c r="AE311" s="873"/>
      <c r="AF311" s="873"/>
      <c r="AG311" s="873"/>
      <c r="AH311" s="873"/>
      <c r="AI311" s="873"/>
      <c r="AJ311" s="873"/>
      <c r="AK311" s="873"/>
      <c r="AL311" s="873"/>
      <c r="AM311" s="873"/>
      <c r="AN311" s="406" t="str">
        <f t="shared" si="42"/>
        <v/>
      </c>
      <c r="AO311" s="866"/>
      <c r="AP311" s="304"/>
      <c r="AQ311" s="307"/>
      <c r="AW311" s="287"/>
    </row>
    <row r="312" spans="1:49" s="279" customFormat="1" ht="30" hidden="1" customHeight="1" x14ac:dyDescent="0.25">
      <c r="A312" s="876"/>
      <c r="B312" s="12"/>
      <c r="C312" s="156"/>
      <c r="D312" s="13" t="str">
        <f>IFERROR(INDEX(DESEMPATE!$D$3:$D$124,MATCH('EXP GEN.'!B312,DESEMPATE!$C$3:$C$124,0)),"")</f>
        <v/>
      </c>
      <c r="E312" s="306" t="str">
        <f>IFERROR(IF(D312="","",IF(VLOOKUP(D312,DESEMPATE!D$3:$E$124,2,FALSE)=1,"N/A",IF(VLOOKUP(D312,DESEMPATE!D$3:$E$124,2,FALSE)&gt;=0.51,"SI","NO"))),"")</f>
        <v/>
      </c>
      <c r="F312" s="381"/>
      <c r="G312" s="23"/>
      <c r="H312" s="291"/>
      <c r="I312" s="23"/>
      <c r="J312" s="14"/>
      <c r="K312" s="23"/>
      <c r="L312" s="406"/>
      <c r="M312" s="406" t="str">
        <f t="shared" si="41"/>
        <v/>
      </c>
      <c r="N312" s="716"/>
      <c r="O312" s="18"/>
      <c r="P312" s="18"/>
      <c r="Q312" s="19" t="str">
        <f t="shared" si="40"/>
        <v/>
      </c>
      <c r="R312" s="20" t="str">
        <f>IFERROR(INDEX(PARAMETROS!$B$53:$B$79,MATCH(Q312,PARAMETROS!$A$53:$A$79,0)),"")</f>
        <v/>
      </c>
      <c r="S312" s="339"/>
      <c r="T312" s="21"/>
      <c r="U312" s="11" t="str">
        <f>IFERROR(IF(T312="","",IF(T312="COP","N/A",IF(OR(T312="USD",T312="US"),1,IF(T312="EUR",VLOOKUP(P312,'SH EURO'!$A$6:$B$6338,2,FALSE),"INGRESAR TASA")))),"")</f>
        <v/>
      </c>
      <c r="V312" s="596" t="str">
        <f t="shared" si="37"/>
        <v/>
      </c>
      <c r="W312" s="22" t="str">
        <f>IFERROR(IF(T312="","",IF(T312="COP",1,IF(U312&lt;&gt;"N/A",VLOOKUP(P312,'SH TRM'!$A$9:$B$8912,2,FALSE),"REVISAR"))),"")</f>
        <v/>
      </c>
      <c r="X312" s="600" t="str">
        <f t="shared" si="38"/>
        <v/>
      </c>
      <c r="Y312" s="11" t="str">
        <f t="shared" si="39"/>
        <v/>
      </c>
      <c r="Z312" s="11" t="str">
        <f t="shared" si="35"/>
        <v/>
      </c>
      <c r="AA312" s="879"/>
      <c r="AB312" s="879"/>
      <c r="AC312" s="446" t="str">
        <f t="shared" si="36"/>
        <v/>
      </c>
      <c r="AD312" s="450"/>
      <c r="AE312" s="873"/>
      <c r="AF312" s="873"/>
      <c r="AG312" s="873"/>
      <c r="AH312" s="873"/>
      <c r="AI312" s="873"/>
      <c r="AJ312" s="873"/>
      <c r="AK312" s="873"/>
      <c r="AL312" s="873"/>
      <c r="AM312" s="873"/>
      <c r="AN312" s="406" t="str">
        <f t="shared" si="42"/>
        <v/>
      </c>
      <c r="AO312" s="866"/>
      <c r="AP312" s="304"/>
      <c r="AQ312" s="307"/>
      <c r="AW312" s="287"/>
    </row>
    <row r="313" spans="1:49" s="279" customFormat="1" ht="30" hidden="1" customHeight="1" x14ac:dyDescent="0.25">
      <c r="A313" s="876"/>
      <c r="B313" s="12"/>
      <c r="C313" s="156"/>
      <c r="D313" s="13" t="str">
        <f>IFERROR(INDEX(DESEMPATE!$D$3:$D$124,MATCH('EXP GEN.'!B313,DESEMPATE!$C$3:$C$124,0)),"")</f>
        <v/>
      </c>
      <c r="E313" s="306" t="str">
        <f>IFERROR(IF(D313="","",IF(VLOOKUP(D313,DESEMPATE!D$3:$E$124,2,FALSE)=1,"N/A",IF(VLOOKUP(D313,DESEMPATE!D$3:$E$124,2,FALSE)&gt;=0.51,"SI","NO"))),"")</f>
        <v/>
      </c>
      <c r="F313" s="381"/>
      <c r="G313" s="23"/>
      <c r="H313" s="291"/>
      <c r="I313" s="23"/>
      <c r="J313" s="14"/>
      <c r="K313" s="23"/>
      <c r="L313" s="406"/>
      <c r="M313" s="406" t="str">
        <f t="shared" si="41"/>
        <v/>
      </c>
      <c r="N313" s="716"/>
      <c r="O313" s="18"/>
      <c r="P313" s="18"/>
      <c r="Q313" s="19" t="str">
        <f t="shared" si="40"/>
        <v/>
      </c>
      <c r="R313" s="20" t="str">
        <f>IFERROR(INDEX(PARAMETROS!$B$53:$B$79,MATCH(Q313,PARAMETROS!$A$53:$A$79,0)),"")</f>
        <v/>
      </c>
      <c r="S313" s="339"/>
      <c r="T313" s="21"/>
      <c r="U313" s="11" t="str">
        <f>IFERROR(IF(T313="","",IF(T313="COP","N/A",IF(OR(T313="USD",T313="US"),1,IF(T313="EUR",VLOOKUP(P313,'SH EURO'!$A$6:$B$6338,2,FALSE),"INGRESAR TASA")))),"")</f>
        <v/>
      </c>
      <c r="V313" s="596" t="str">
        <f t="shared" si="37"/>
        <v/>
      </c>
      <c r="W313" s="22" t="str">
        <f>IFERROR(IF(T313="","",IF(T313="COP",1,IF(U313&lt;&gt;"N/A",VLOOKUP(P313,'SH TRM'!$A$9:$B$8912,2,FALSE),"REVISAR"))),"")</f>
        <v/>
      </c>
      <c r="X313" s="600" t="str">
        <f t="shared" si="38"/>
        <v/>
      </c>
      <c r="Y313" s="11" t="str">
        <f t="shared" si="39"/>
        <v/>
      </c>
      <c r="Z313" s="11" t="str">
        <f t="shared" si="35"/>
        <v/>
      </c>
      <c r="AA313" s="879"/>
      <c r="AB313" s="879"/>
      <c r="AC313" s="446" t="str">
        <f t="shared" si="36"/>
        <v/>
      </c>
      <c r="AD313" s="450"/>
      <c r="AE313" s="873"/>
      <c r="AF313" s="873"/>
      <c r="AG313" s="873"/>
      <c r="AH313" s="873"/>
      <c r="AI313" s="873"/>
      <c r="AJ313" s="873"/>
      <c r="AK313" s="873"/>
      <c r="AL313" s="873"/>
      <c r="AM313" s="873"/>
      <c r="AN313" s="406" t="str">
        <f t="shared" si="42"/>
        <v/>
      </c>
      <c r="AO313" s="866"/>
      <c r="AP313" s="304"/>
      <c r="AQ313" s="307"/>
      <c r="AW313" s="287"/>
    </row>
    <row r="314" spans="1:49" s="279" customFormat="1" ht="30" hidden="1" customHeight="1" thickBot="1" x14ac:dyDescent="0.3">
      <c r="A314" s="877"/>
      <c r="B314" s="48"/>
      <c r="C314" s="157"/>
      <c r="D314" s="64" t="str">
        <f>IFERROR(INDEX(DESEMPATE!$D$3:$D$124,MATCH('EXP GEN.'!B314,DESEMPATE!$C$3:$C$124,0)),"")</f>
        <v/>
      </c>
      <c r="E314" s="398" t="str">
        <f>IFERROR(IF(D314="","",IF(VLOOKUP(D314,DESEMPATE!D$3:$E$124,2,FALSE)=1,"N/A",IF(VLOOKUP(D314,DESEMPATE!D$3:$E$124,2,FALSE)&gt;=0.51,"SI","NO"))),"")</f>
        <v/>
      </c>
      <c r="F314" s="382"/>
      <c r="G314" s="159"/>
      <c r="H314" s="298"/>
      <c r="I314" s="159"/>
      <c r="J314" s="49"/>
      <c r="K314" s="159"/>
      <c r="L314" s="407"/>
      <c r="M314" s="407" t="str">
        <f t="shared" si="41"/>
        <v/>
      </c>
      <c r="N314" s="733"/>
      <c r="O314" s="494"/>
      <c r="P314" s="494"/>
      <c r="Q314" s="53" t="str">
        <f t="shared" si="40"/>
        <v/>
      </c>
      <c r="R314" s="54" t="str">
        <f>IFERROR(INDEX(PARAMETROS!$B$53:$B$79,MATCH(Q314,PARAMETROS!$A$53:$A$79,0)),"")</f>
        <v/>
      </c>
      <c r="S314" s="495"/>
      <c r="T314" s="55"/>
      <c r="U314" s="57" t="str">
        <f>IFERROR(IF(T314="","",IF(T314="COP","N/A",IF(OR(T314="USD",T314="US"),1,IF(T314="EUR",VLOOKUP(P314,'SH EURO'!$A$6:$B$6338,2,FALSE),"INGRESAR TASA")))),"")</f>
        <v/>
      </c>
      <c r="V314" s="597" t="str">
        <f t="shared" si="37"/>
        <v/>
      </c>
      <c r="W314" s="56" t="str">
        <f>IFERROR(IF(T314="","",IF(T314="COP",1,IF(U314&lt;&gt;"N/A",VLOOKUP(P314,'SH TRM'!$A$9:$B$8912,2,FALSE),"REVISAR"))),"")</f>
        <v/>
      </c>
      <c r="X314" s="601" t="str">
        <f t="shared" si="38"/>
        <v/>
      </c>
      <c r="Y314" s="57" t="str">
        <f t="shared" si="39"/>
        <v/>
      </c>
      <c r="Z314" s="57" t="str">
        <f t="shared" si="35"/>
        <v/>
      </c>
      <c r="AA314" s="880"/>
      <c r="AB314" s="880"/>
      <c r="AC314" s="455" t="str">
        <f t="shared" si="36"/>
        <v/>
      </c>
      <c r="AD314" s="449"/>
      <c r="AE314" s="874"/>
      <c r="AF314" s="874"/>
      <c r="AG314" s="874"/>
      <c r="AH314" s="874"/>
      <c r="AI314" s="874"/>
      <c r="AJ314" s="874"/>
      <c r="AK314" s="874"/>
      <c r="AL314" s="874"/>
      <c r="AM314" s="874"/>
      <c r="AN314" s="407" t="str">
        <f t="shared" si="42"/>
        <v/>
      </c>
      <c r="AO314" s="867"/>
      <c r="AP314" s="303"/>
      <c r="AQ314" s="307"/>
      <c r="AW314" s="287"/>
    </row>
    <row r="315" spans="1:49" s="279" customFormat="1" ht="30" hidden="1" customHeight="1" x14ac:dyDescent="0.25">
      <c r="A315" s="875" t="s">
        <v>247</v>
      </c>
      <c r="B315" s="35"/>
      <c r="C315" s="155"/>
      <c r="D315" s="36" t="str">
        <f>IFERROR(INDEX(DESEMPATE!$D$3:$D$124,MATCH('EXP GEN.'!B315,DESEMPATE!$C$3:$C$124,0)),"")</f>
        <v/>
      </c>
      <c r="E315" s="400" t="str">
        <f>IFERROR(IF(D315="","",IF(VLOOKUP(D315,DESEMPATE!D$3:$E$124,2,FALSE)=1,"N/A",IF(VLOOKUP(D315,DESEMPATE!D$3:$E$124,2,FALSE)&gt;=0.51,"SI","NO"))),"")</f>
        <v/>
      </c>
      <c r="F315" s="380"/>
      <c r="G315" s="47"/>
      <c r="H315" s="290"/>
      <c r="I315" s="47"/>
      <c r="J315" s="37"/>
      <c r="K315" s="47"/>
      <c r="L315" s="405"/>
      <c r="M315" s="405" t="str">
        <f t="shared" si="41"/>
        <v/>
      </c>
      <c r="N315" s="734"/>
      <c r="O315" s="491"/>
      <c r="P315" s="491"/>
      <c r="Q315" s="61" t="str">
        <f t="shared" si="40"/>
        <v/>
      </c>
      <c r="R315" s="32" t="str">
        <f>IFERROR(INDEX(PARAMETROS!$B$53:$B$79,MATCH(Q315,PARAMETROS!$A$53:$A$79,0)),"")</f>
        <v/>
      </c>
      <c r="S315" s="492"/>
      <c r="T315" s="33"/>
      <c r="U315" s="493" t="str">
        <f>IFERROR(IF(T315="","",IF(T315="COP","N/A",IF(OR(T315="USD",T315="US"),1,IF(T315="EUR",VLOOKUP(P315,'SH EURO'!$A$6:$B$6338,2,FALSE),"INGRESAR TASA")))),"")</f>
        <v/>
      </c>
      <c r="V315" s="598" t="str">
        <f t="shared" si="37"/>
        <v/>
      </c>
      <c r="W315" s="34" t="str">
        <f>IFERROR(IF(T315="","",IF(T315="COP",1,IF(U315&lt;&gt;"N/A",VLOOKUP(P315,'SH TRM'!$A$9:$B$8912,2,FALSE),"REVISAR"))),"")</f>
        <v/>
      </c>
      <c r="X315" s="602" t="str">
        <f t="shared" si="38"/>
        <v/>
      </c>
      <c r="Y315" s="493" t="str">
        <f t="shared" si="39"/>
        <v/>
      </c>
      <c r="Z315" s="493" t="str">
        <f t="shared" si="35"/>
        <v/>
      </c>
      <c r="AA315" s="878" t="str">
        <f>IFERROR(IF(COUNTIF(Z315:Z320,"")=6,"",IF(SUM(Z315:Z320)&gt;=CM008M1,"CUMPLE","NO CUMPLE")),"")</f>
        <v/>
      </c>
      <c r="AB315" s="878" t="str">
        <f>IFERROR(IF(COUNTIF(Z315:Z320,"")=6,"",IF(COUNTIF(E315:E320,"N/A")&gt;0,IF(SUMIF(E315:E320,"N/A",Z315:Z320)&gt;=CM008LM1,"CUMPLE","NO CUMPLE"),IF(SUMIF(E315:E320,"SI",Z315:Z320)&gt;=CM008LM1,"CUMPLE","NO CUMPLE"))),"")</f>
        <v/>
      </c>
      <c r="AC315" s="490" t="str">
        <f t="shared" si="36"/>
        <v/>
      </c>
      <c r="AD315" s="454"/>
      <c r="AE315" s="881"/>
      <c r="AF315" s="881"/>
      <c r="AG315" s="881"/>
      <c r="AH315" s="881"/>
      <c r="AI315" s="881"/>
      <c r="AJ315" s="881"/>
      <c r="AK315" s="881"/>
      <c r="AL315" s="881"/>
      <c r="AM315" s="881"/>
      <c r="AN315" s="405" t="str">
        <f t="shared" si="42"/>
        <v/>
      </c>
      <c r="AO315" s="865" t="s">
        <v>335</v>
      </c>
      <c r="AP315" s="305"/>
      <c r="AQ315" s="307"/>
      <c r="AW315" s="287"/>
    </row>
    <row r="316" spans="1:49" s="279" customFormat="1" ht="30" hidden="1" customHeight="1" x14ac:dyDescent="0.25">
      <c r="A316" s="876"/>
      <c r="B316" s="12"/>
      <c r="C316" s="156"/>
      <c r="D316" s="13" t="str">
        <f>IFERROR(INDEX(DESEMPATE!$D$3:$D$124,MATCH('EXP GEN.'!B316,DESEMPATE!$C$3:$C$124,0)),"")</f>
        <v/>
      </c>
      <c r="E316" s="306" t="str">
        <f>IFERROR(IF(D316="","",IF(VLOOKUP(D316,DESEMPATE!D$3:$E$124,2,FALSE)=1,"N/A",IF(VLOOKUP(D316,DESEMPATE!D$3:$E$124,2,FALSE)&gt;=0.51,"SI","NO"))),"")</f>
        <v/>
      </c>
      <c r="F316" s="381"/>
      <c r="G316" s="23"/>
      <c r="H316" s="291"/>
      <c r="I316" s="23"/>
      <c r="J316" s="14"/>
      <c r="K316" s="23"/>
      <c r="L316" s="406"/>
      <c r="M316" s="406" t="str">
        <f t="shared" si="41"/>
        <v/>
      </c>
      <c r="N316" s="716"/>
      <c r="O316" s="18"/>
      <c r="P316" s="18"/>
      <c r="Q316" s="19" t="str">
        <f t="shared" si="40"/>
        <v/>
      </c>
      <c r="R316" s="20" t="str">
        <f>IFERROR(INDEX(PARAMETROS!$B$53:$B$79,MATCH(Q316,PARAMETROS!$A$53:$A$79,0)),"")</f>
        <v/>
      </c>
      <c r="S316" s="339"/>
      <c r="T316" s="21"/>
      <c r="U316" s="11" t="str">
        <f>IFERROR(IF(T316="","",IF(T316="COP","N/A",IF(OR(T316="USD",T316="US"),1,IF(T316="EUR",VLOOKUP(P316,'SH EURO'!$A$6:$B$6338,2,FALSE),"INGRESAR TASA")))),"")</f>
        <v/>
      </c>
      <c r="V316" s="596" t="str">
        <f t="shared" si="37"/>
        <v/>
      </c>
      <c r="W316" s="22" t="str">
        <f>IFERROR(IF(T316="","",IF(T316="COP",1,IF(U316&lt;&gt;"N/A",VLOOKUP(P316,'SH TRM'!$A$9:$B$8912,2,FALSE),"REVISAR"))),"")</f>
        <v/>
      </c>
      <c r="X316" s="600" t="str">
        <f t="shared" si="38"/>
        <v/>
      </c>
      <c r="Y316" s="11" t="str">
        <f t="shared" si="39"/>
        <v/>
      </c>
      <c r="Z316" s="11" t="str">
        <f t="shared" si="35"/>
        <v/>
      </c>
      <c r="AA316" s="879"/>
      <c r="AB316" s="879"/>
      <c r="AC316" s="446" t="str">
        <f t="shared" si="36"/>
        <v/>
      </c>
      <c r="AD316" s="450"/>
      <c r="AE316" s="873"/>
      <c r="AF316" s="873"/>
      <c r="AG316" s="873"/>
      <c r="AH316" s="873"/>
      <c r="AI316" s="873"/>
      <c r="AJ316" s="873"/>
      <c r="AK316" s="873"/>
      <c r="AL316" s="873"/>
      <c r="AM316" s="873"/>
      <c r="AN316" s="406" t="str">
        <f t="shared" si="42"/>
        <v/>
      </c>
      <c r="AO316" s="866"/>
      <c r="AP316" s="304"/>
      <c r="AQ316" s="307"/>
      <c r="AW316" s="287"/>
    </row>
    <row r="317" spans="1:49" s="279" customFormat="1" ht="30" hidden="1" customHeight="1" x14ac:dyDescent="0.25">
      <c r="A317" s="876"/>
      <c r="B317" s="12"/>
      <c r="C317" s="156"/>
      <c r="D317" s="13" t="str">
        <f>IFERROR(INDEX(DESEMPATE!$D$3:$D$124,MATCH('EXP GEN.'!B317,DESEMPATE!$C$3:$C$124,0)),"")</f>
        <v/>
      </c>
      <c r="E317" s="306" t="str">
        <f>IFERROR(IF(D317="","",IF(VLOOKUP(D317,DESEMPATE!D$3:$E$124,2,FALSE)=1,"N/A",IF(VLOOKUP(D317,DESEMPATE!D$3:$E$124,2,FALSE)&gt;=0.51,"SI","NO"))),"")</f>
        <v/>
      </c>
      <c r="F317" s="381"/>
      <c r="G317" s="23"/>
      <c r="H317" s="291"/>
      <c r="I317" s="23"/>
      <c r="J317" s="14"/>
      <c r="K317" s="23"/>
      <c r="L317" s="406"/>
      <c r="M317" s="406" t="str">
        <f t="shared" si="41"/>
        <v/>
      </c>
      <c r="N317" s="716"/>
      <c r="O317" s="18"/>
      <c r="P317" s="18"/>
      <c r="Q317" s="19" t="str">
        <f t="shared" si="40"/>
        <v/>
      </c>
      <c r="R317" s="20" t="str">
        <f>IFERROR(INDEX(PARAMETROS!$B$53:$B$79,MATCH(Q317,PARAMETROS!$A$53:$A$79,0)),"")</f>
        <v/>
      </c>
      <c r="S317" s="339"/>
      <c r="T317" s="21"/>
      <c r="U317" s="11" t="str">
        <f>IFERROR(IF(T317="","",IF(T317="COP","N/A",IF(OR(T317="USD",T317="US"),1,IF(T317="EUR",VLOOKUP(P317,'SH EURO'!$A$6:$B$6338,2,FALSE),"INGRESAR TASA")))),"")</f>
        <v/>
      </c>
      <c r="V317" s="596" t="str">
        <f t="shared" si="37"/>
        <v/>
      </c>
      <c r="W317" s="22" t="str">
        <f>IFERROR(IF(T317="","",IF(T317="COP",1,IF(U317&lt;&gt;"N/A",VLOOKUP(P317,'SH TRM'!$A$9:$B$8912,2,FALSE),"REVISAR"))),"")</f>
        <v/>
      </c>
      <c r="X317" s="600" t="str">
        <f t="shared" si="38"/>
        <v/>
      </c>
      <c r="Y317" s="11" t="str">
        <f t="shared" si="39"/>
        <v/>
      </c>
      <c r="Z317" s="11" t="str">
        <f t="shared" si="35"/>
        <v/>
      </c>
      <c r="AA317" s="879"/>
      <c r="AB317" s="879"/>
      <c r="AC317" s="446" t="str">
        <f t="shared" si="36"/>
        <v/>
      </c>
      <c r="AD317" s="450"/>
      <c r="AE317" s="873"/>
      <c r="AF317" s="873"/>
      <c r="AG317" s="873"/>
      <c r="AH317" s="873"/>
      <c r="AI317" s="873"/>
      <c r="AJ317" s="873"/>
      <c r="AK317" s="873"/>
      <c r="AL317" s="873"/>
      <c r="AM317" s="873"/>
      <c r="AN317" s="406" t="str">
        <f t="shared" si="42"/>
        <v/>
      </c>
      <c r="AO317" s="866"/>
      <c r="AP317" s="304"/>
      <c r="AQ317" s="307"/>
      <c r="AW317" s="287"/>
    </row>
    <row r="318" spans="1:49" s="279" customFormat="1" ht="30" hidden="1" customHeight="1" x14ac:dyDescent="0.25">
      <c r="A318" s="876"/>
      <c r="B318" s="12"/>
      <c r="C318" s="156"/>
      <c r="D318" s="13" t="str">
        <f>IFERROR(INDEX(DESEMPATE!$D$3:$D$124,MATCH('EXP GEN.'!B318,DESEMPATE!$C$3:$C$124,0)),"")</f>
        <v/>
      </c>
      <c r="E318" s="306" t="str">
        <f>IFERROR(IF(D318="","",IF(VLOOKUP(D318,DESEMPATE!D$3:$E$124,2,FALSE)=1,"N/A",IF(VLOOKUP(D318,DESEMPATE!D$3:$E$124,2,FALSE)&gt;=0.51,"SI","NO"))),"")</f>
        <v/>
      </c>
      <c r="F318" s="381"/>
      <c r="G318" s="23"/>
      <c r="H318" s="291"/>
      <c r="I318" s="23"/>
      <c r="J318" s="14"/>
      <c r="K318" s="23"/>
      <c r="L318" s="406"/>
      <c r="M318" s="406" t="str">
        <f t="shared" si="41"/>
        <v/>
      </c>
      <c r="N318" s="716"/>
      <c r="O318" s="18"/>
      <c r="P318" s="18"/>
      <c r="Q318" s="19" t="str">
        <f t="shared" si="40"/>
        <v/>
      </c>
      <c r="R318" s="20" t="str">
        <f>IFERROR(INDEX(PARAMETROS!$B$53:$B$79,MATCH(Q318,PARAMETROS!$A$53:$A$79,0)),"")</f>
        <v/>
      </c>
      <c r="S318" s="339"/>
      <c r="T318" s="21"/>
      <c r="U318" s="11" t="str">
        <f>IFERROR(IF(T318="","",IF(T318="COP","N/A",IF(OR(T318="USD",T318="US"),1,IF(T318="EUR",VLOOKUP(P318,'SH EURO'!$A$6:$B$6338,2,FALSE),"INGRESAR TASA")))),"")</f>
        <v/>
      </c>
      <c r="V318" s="596" t="str">
        <f t="shared" si="37"/>
        <v/>
      </c>
      <c r="W318" s="22" t="str">
        <f>IFERROR(IF(T318="","",IF(T318="COP",1,IF(U318&lt;&gt;"N/A",VLOOKUP(P318,'SH TRM'!$A$9:$B$8912,2,FALSE),"REVISAR"))),"")</f>
        <v/>
      </c>
      <c r="X318" s="600" t="str">
        <f t="shared" si="38"/>
        <v/>
      </c>
      <c r="Y318" s="11" t="str">
        <f t="shared" si="39"/>
        <v/>
      </c>
      <c r="Z318" s="11" t="str">
        <f t="shared" si="35"/>
        <v/>
      </c>
      <c r="AA318" s="879"/>
      <c r="AB318" s="879"/>
      <c r="AC318" s="446" t="str">
        <f t="shared" si="36"/>
        <v/>
      </c>
      <c r="AD318" s="450"/>
      <c r="AE318" s="873"/>
      <c r="AF318" s="873"/>
      <c r="AG318" s="873"/>
      <c r="AH318" s="873"/>
      <c r="AI318" s="873"/>
      <c r="AJ318" s="873"/>
      <c r="AK318" s="873"/>
      <c r="AL318" s="873"/>
      <c r="AM318" s="873"/>
      <c r="AN318" s="406" t="str">
        <f t="shared" si="42"/>
        <v/>
      </c>
      <c r="AO318" s="866"/>
      <c r="AP318" s="304"/>
      <c r="AQ318" s="307"/>
      <c r="AW318" s="287"/>
    </row>
    <row r="319" spans="1:49" s="279" customFormat="1" ht="30" hidden="1" customHeight="1" x14ac:dyDescent="0.25">
      <c r="A319" s="876"/>
      <c r="B319" s="12"/>
      <c r="C319" s="156"/>
      <c r="D319" s="13" t="str">
        <f>IFERROR(INDEX(DESEMPATE!$D$3:$D$124,MATCH('EXP GEN.'!B319,DESEMPATE!$C$3:$C$124,0)),"")</f>
        <v/>
      </c>
      <c r="E319" s="306" t="str">
        <f>IFERROR(IF(D319="","",IF(VLOOKUP(D319,DESEMPATE!D$3:$E$124,2,FALSE)=1,"N/A",IF(VLOOKUP(D319,DESEMPATE!D$3:$E$124,2,FALSE)&gt;=0.51,"SI","NO"))),"")</f>
        <v/>
      </c>
      <c r="F319" s="381"/>
      <c r="G319" s="23"/>
      <c r="H319" s="291"/>
      <c r="I319" s="23"/>
      <c r="J319" s="14"/>
      <c r="K319" s="23"/>
      <c r="L319" s="406"/>
      <c r="M319" s="406" t="str">
        <f t="shared" si="41"/>
        <v/>
      </c>
      <c r="N319" s="716"/>
      <c r="O319" s="18"/>
      <c r="P319" s="18"/>
      <c r="Q319" s="19" t="str">
        <f t="shared" si="40"/>
        <v/>
      </c>
      <c r="R319" s="20" t="str">
        <f>IFERROR(INDEX(PARAMETROS!$B$53:$B$79,MATCH(Q319,PARAMETROS!$A$53:$A$79,0)),"")</f>
        <v/>
      </c>
      <c r="S319" s="339"/>
      <c r="T319" s="21"/>
      <c r="U319" s="11" t="str">
        <f>IFERROR(IF(T319="","",IF(T319="COP","N/A",IF(OR(T319="USD",T319="US"),1,IF(T319="EUR",VLOOKUP(P319,'SH EURO'!$A$6:$B$6338,2,FALSE),"INGRESAR TASA")))),"")</f>
        <v/>
      </c>
      <c r="V319" s="596" t="str">
        <f t="shared" si="37"/>
        <v/>
      </c>
      <c r="W319" s="22" t="str">
        <f>IFERROR(IF(T319="","",IF(T319="COP",1,IF(U319&lt;&gt;"N/A",VLOOKUP(P319,'SH TRM'!$A$9:$B$8912,2,FALSE),"REVISAR"))),"")</f>
        <v/>
      </c>
      <c r="X319" s="600" t="str">
        <f t="shared" si="38"/>
        <v/>
      </c>
      <c r="Y319" s="11" t="str">
        <f t="shared" si="39"/>
        <v/>
      </c>
      <c r="Z319" s="11" t="str">
        <f t="shared" si="35"/>
        <v/>
      </c>
      <c r="AA319" s="879"/>
      <c r="AB319" s="879"/>
      <c r="AC319" s="446" t="str">
        <f t="shared" si="36"/>
        <v/>
      </c>
      <c r="AD319" s="450"/>
      <c r="AE319" s="873"/>
      <c r="AF319" s="873"/>
      <c r="AG319" s="873"/>
      <c r="AH319" s="873"/>
      <c r="AI319" s="873"/>
      <c r="AJ319" s="873"/>
      <c r="AK319" s="873"/>
      <c r="AL319" s="873"/>
      <c r="AM319" s="873"/>
      <c r="AN319" s="406" t="str">
        <f t="shared" si="42"/>
        <v/>
      </c>
      <c r="AO319" s="866"/>
      <c r="AP319" s="304"/>
      <c r="AQ319" s="307"/>
      <c r="AW319" s="287"/>
    </row>
    <row r="320" spans="1:49" s="279" customFormat="1" ht="30" hidden="1" customHeight="1" thickBot="1" x14ac:dyDescent="0.3">
      <c r="A320" s="877"/>
      <c r="B320" s="48"/>
      <c r="C320" s="157"/>
      <c r="D320" s="64" t="str">
        <f>IFERROR(INDEX(DESEMPATE!$D$3:$D$124,MATCH('EXP GEN.'!B320,DESEMPATE!$C$3:$C$124,0)),"")</f>
        <v/>
      </c>
      <c r="E320" s="398" t="str">
        <f>IFERROR(IF(D320="","",IF(VLOOKUP(D320,DESEMPATE!D$3:$E$124,2,FALSE)=1,"N/A",IF(VLOOKUP(D320,DESEMPATE!D$3:$E$124,2,FALSE)&gt;=0.51,"SI","NO"))),"")</f>
        <v/>
      </c>
      <c r="F320" s="382"/>
      <c r="G320" s="159"/>
      <c r="H320" s="298"/>
      <c r="I320" s="159"/>
      <c r="J320" s="49"/>
      <c r="K320" s="159"/>
      <c r="L320" s="407"/>
      <c r="M320" s="407" t="str">
        <f t="shared" si="41"/>
        <v/>
      </c>
      <c r="N320" s="733"/>
      <c r="O320" s="494"/>
      <c r="P320" s="494"/>
      <c r="Q320" s="53" t="str">
        <f t="shared" si="40"/>
        <v/>
      </c>
      <c r="R320" s="54" t="str">
        <f>IFERROR(INDEX(PARAMETROS!$B$53:$B$79,MATCH(Q320,PARAMETROS!$A$53:$A$79,0)),"")</f>
        <v/>
      </c>
      <c r="S320" s="495"/>
      <c r="T320" s="55"/>
      <c r="U320" s="57" t="str">
        <f>IFERROR(IF(T320="","",IF(T320="COP","N/A",IF(OR(T320="USD",T320="US"),1,IF(T320="EUR",VLOOKUP(P320,'SH EURO'!$A$6:$B$6338,2,FALSE),"INGRESAR TASA")))),"")</f>
        <v/>
      </c>
      <c r="V320" s="597" t="str">
        <f t="shared" si="37"/>
        <v/>
      </c>
      <c r="W320" s="56" t="str">
        <f>IFERROR(IF(T320="","",IF(T320="COP",1,IF(U320&lt;&gt;"N/A",VLOOKUP(P320,'SH TRM'!$A$9:$B$8912,2,FALSE),"REVISAR"))),"")</f>
        <v/>
      </c>
      <c r="X320" s="601" t="str">
        <f t="shared" si="38"/>
        <v/>
      </c>
      <c r="Y320" s="57" t="str">
        <f t="shared" si="39"/>
        <v/>
      </c>
      <c r="Z320" s="57" t="str">
        <f t="shared" si="35"/>
        <v/>
      </c>
      <c r="AA320" s="880"/>
      <c r="AB320" s="880"/>
      <c r="AC320" s="455" t="str">
        <f t="shared" si="36"/>
        <v/>
      </c>
      <c r="AD320" s="449"/>
      <c r="AE320" s="874"/>
      <c r="AF320" s="874"/>
      <c r="AG320" s="874"/>
      <c r="AH320" s="874"/>
      <c r="AI320" s="874"/>
      <c r="AJ320" s="874"/>
      <c r="AK320" s="874"/>
      <c r="AL320" s="874"/>
      <c r="AM320" s="874"/>
      <c r="AN320" s="407" t="str">
        <f t="shared" si="42"/>
        <v/>
      </c>
      <c r="AO320" s="867"/>
      <c r="AP320" s="303"/>
      <c r="AQ320" s="307"/>
      <c r="AW320" s="287"/>
    </row>
    <row r="321" spans="1:49" s="279" customFormat="1" ht="30" hidden="1" customHeight="1" x14ac:dyDescent="0.25">
      <c r="A321" s="875" t="s">
        <v>248</v>
      </c>
      <c r="B321" s="35"/>
      <c r="C321" s="155"/>
      <c r="D321" s="36" t="str">
        <f>IFERROR(INDEX(DESEMPATE!$D$3:$D$124,MATCH('EXP GEN.'!B321,DESEMPATE!$C$3:$C$124,0)),"")</f>
        <v/>
      </c>
      <c r="E321" s="400" t="str">
        <f>IFERROR(IF(D321="","",IF(VLOOKUP(D321,DESEMPATE!D$3:$E$124,2,FALSE)=1,"N/A",IF(VLOOKUP(D321,DESEMPATE!D$3:$E$124,2,FALSE)&gt;=0.51,"SI","NO"))),"")</f>
        <v/>
      </c>
      <c r="F321" s="380"/>
      <c r="G321" s="47"/>
      <c r="H321" s="290"/>
      <c r="I321" s="47"/>
      <c r="J321" s="37"/>
      <c r="K321" s="47"/>
      <c r="L321" s="405"/>
      <c r="M321" s="405" t="str">
        <f t="shared" si="41"/>
        <v/>
      </c>
      <c r="N321" s="734"/>
      <c r="O321" s="491"/>
      <c r="P321" s="491"/>
      <c r="Q321" s="61" t="str">
        <f t="shared" si="40"/>
        <v/>
      </c>
      <c r="R321" s="32" t="str">
        <f>IFERROR(INDEX(PARAMETROS!$B$53:$B$79,MATCH(Q321,PARAMETROS!$A$53:$A$79,0)),"")</f>
        <v/>
      </c>
      <c r="S321" s="492"/>
      <c r="T321" s="33"/>
      <c r="U321" s="493" t="str">
        <f>IFERROR(IF(T321="","",IF(T321="COP","N/A",IF(OR(T321="USD",T321="US"),1,IF(T321="EUR",VLOOKUP(P321,'SH EURO'!$A$6:$B$6338,2,FALSE),"INGRESAR TASA")))),"")</f>
        <v/>
      </c>
      <c r="V321" s="598" t="str">
        <f t="shared" si="37"/>
        <v/>
      </c>
      <c r="W321" s="34" t="str">
        <f>IFERROR(IF(T321="","",IF(T321="COP",1,IF(U321&lt;&gt;"N/A",VLOOKUP(P321,'SH TRM'!$A$9:$B$8912,2,FALSE),"REVISAR"))),"")</f>
        <v/>
      </c>
      <c r="X321" s="602" t="str">
        <f t="shared" si="38"/>
        <v/>
      </c>
      <c r="Y321" s="493" t="str">
        <f t="shared" si="39"/>
        <v/>
      </c>
      <c r="Z321" s="493" t="str">
        <f t="shared" si="35"/>
        <v/>
      </c>
      <c r="AA321" s="878" t="str">
        <f>IFERROR(IF(COUNTIF(Z321:Z326,"")=6,"",IF(SUM(Z321:Z326)&gt;=CM008M1,"CUMPLE","NO CUMPLE")),"")</f>
        <v/>
      </c>
      <c r="AB321" s="878" t="str">
        <f>IFERROR(IF(COUNTIF(Z321:Z326,"")=6,"",IF(COUNTIF(E321:E326,"N/A")&gt;0,IF(SUMIF(E321:E326,"N/A",Z321:Z326)&gt;=CM008LM1,"CUMPLE","NO CUMPLE"),IF(SUMIF(E321:E326,"SI",Z321:Z326)&gt;=CM008LM1,"CUMPLE","NO CUMPLE"))),"")</f>
        <v/>
      </c>
      <c r="AC321" s="490" t="str">
        <f t="shared" si="36"/>
        <v/>
      </c>
      <c r="AD321" s="454"/>
      <c r="AE321" s="881"/>
      <c r="AF321" s="881"/>
      <c r="AG321" s="881"/>
      <c r="AH321" s="881"/>
      <c r="AI321" s="881"/>
      <c r="AJ321" s="881"/>
      <c r="AK321" s="881"/>
      <c r="AL321" s="881"/>
      <c r="AM321" s="881"/>
      <c r="AN321" s="405" t="str">
        <f t="shared" si="42"/>
        <v/>
      </c>
      <c r="AO321" s="865" t="s">
        <v>335</v>
      </c>
      <c r="AP321" s="305"/>
      <c r="AQ321" s="307"/>
      <c r="AW321" s="287"/>
    </row>
    <row r="322" spans="1:49" s="279" customFormat="1" ht="30" hidden="1" customHeight="1" x14ac:dyDescent="0.25">
      <c r="A322" s="876"/>
      <c r="B322" s="12"/>
      <c r="C322" s="156"/>
      <c r="D322" s="13" t="str">
        <f>IFERROR(INDEX(DESEMPATE!$D$3:$D$124,MATCH('EXP GEN.'!B322,DESEMPATE!$C$3:$C$124,0)),"")</f>
        <v/>
      </c>
      <c r="E322" s="306" t="str">
        <f>IFERROR(IF(D322="","",IF(VLOOKUP(D322,DESEMPATE!D$3:$E$124,2,FALSE)=1,"N/A",IF(VLOOKUP(D322,DESEMPATE!D$3:$E$124,2,FALSE)&gt;=0.51,"SI","NO"))),"")</f>
        <v/>
      </c>
      <c r="F322" s="381"/>
      <c r="G322" s="23"/>
      <c r="H322" s="291"/>
      <c r="I322" s="23"/>
      <c r="J322" s="14"/>
      <c r="K322" s="23"/>
      <c r="L322" s="406"/>
      <c r="M322" s="406" t="str">
        <f t="shared" si="41"/>
        <v/>
      </c>
      <c r="N322" s="716"/>
      <c r="O322" s="18"/>
      <c r="P322" s="18"/>
      <c r="Q322" s="19" t="str">
        <f t="shared" si="40"/>
        <v/>
      </c>
      <c r="R322" s="20" t="str">
        <f>IFERROR(INDEX(PARAMETROS!$B$53:$B$79,MATCH(Q322,PARAMETROS!$A$53:$A$79,0)),"")</f>
        <v/>
      </c>
      <c r="S322" s="339"/>
      <c r="T322" s="21"/>
      <c r="U322" s="11" t="str">
        <f>IFERROR(IF(T322="","",IF(T322="COP","N/A",IF(OR(T322="USD",T322="US"),1,IF(T322="EUR",VLOOKUP(P322,'SH EURO'!$A$6:$B$6338,2,FALSE),"INGRESAR TASA")))),"")</f>
        <v/>
      </c>
      <c r="V322" s="596" t="str">
        <f t="shared" si="37"/>
        <v/>
      </c>
      <c r="W322" s="22" t="str">
        <f>IFERROR(IF(T322="","",IF(T322="COP",1,IF(U322&lt;&gt;"N/A",VLOOKUP(P322,'SH TRM'!$A$9:$B$8912,2,FALSE),"REVISAR"))),"")</f>
        <v/>
      </c>
      <c r="X322" s="600" t="str">
        <f t="shared" si="38"/>
        <v/>
      </c>
      <c r="Y322" s="11" t="str">
        <f t="shared" si="39"/>
        <v/>
      </c>
      <c r="Z322" s="11" t="str">
        <f t="shared" si="35"/>
        <v/>
      </c>
      <c r="AA322" s="879"/>
      <c r="AB322" s="879"/>
      <c r="AC322" s="446" t="str">
        <f t="shared" si="36"/>
        <v/>
      </c>
      <c r="AD322" s="450"/>
      <c r="AE322" s="873"/>
      <c r="AF322" s="873"/>
      <c r="AG322" s="873"/>
      <c r="AH322" s="873"/>
      <c r="AI322" s="873"/>
      <c r="AJ322" s="873"/>
      <c r="AK322" s="873"/>
      <c r="AL322" s="873"/>
      <c r="AM322" s="873"/>
      <c r="AN322" s="406" t="str">
        <f t="shared" si="42"/>
        <v/>
      </c>
      <c r="AO322" s="866"/>
      <c r="AP322" s="304"/>
      <c r="AQ322" s="307"/>
      <c r="AW322" s="287"/>
    </row>
    <row r="323" spans="1:49" s="279" customFormat="1" ht="30" hidden="1" customHeight="1" x14ac:dyDescent="0.25">
      <c r="A323" s="876"/>
      <c r="B323" s="12"/>
      <c r="C323" s="156"/>
      <c r="D323" s="13" t="str">
        <f>IFERROR(INDEX(DESEMPATE!$D$3:$D$124,MATCH('EXP GEN.'!B323,DESEMPATE!$C$3:$C$124,0)),"")</f>
        <v/>
      </c>
      <c r="E323" s="306" t="str">
        <f>IFERROR(IF(D323="","",IF(VLOOKUP(D323,DESEMPATE!D$3:$E$124,2,FALSE)=1,"N/A",IF(VLOOKUP(D323,DESEMPATE!D$3:$E$124,2,FALSE)&gt;=0.51,"SI","NO"))),"")</f>
        <v/>
      </c>
      <c r="F323" s="381"/>
      <c r="G323" s="23"/>
      <c r="H323" s="291"/>
      <c r="I323" s="23"/>
      <c r="J323" s="14"/>
      <c r="K323" s="23"/>
      <c r="L323" s="406"/>
      <c r="M323" s="406" t="str">
        <f t="shared" si="41"/>
        <v/>
      </c>
      <c r="N323" s="716"/>
      <c r="O323" s="18"/>
      <c r="P323" s="18"/>
      <c r="Q323" s="19" t="str">
        <f t="shared" si="40"/>
        <v/>
      </c>
      <c r="R323" s="20" t="str">
        <f>IFERROR(INDEX(PARAMETROS!$B$53:$B$79,MATCH(Q323,PARAMETROS!$A$53:$A$79,0)),"")</f>
        <v/>
      </c>
      <c r="S323" s="339"/>
      <c r="T323" s="21"/>
      <c r="U323" s="11" t="str">
        <f>IFERROR(IF(T323="","",IF(T323="COP","N/A",IF(OR(T323="USD",T323="US"),1,IF(T323="EUR",VLOOKUP(P323,'SH EURO'!$A$6:$B$6338,2,FALSE),"INGRESAR TASA")))),"")</f>
        <v/>
      </c>
      <c r="V323" s="596" t="str">
        <f t="shared" si="37"/>
        <v/>
      </c>
      <c r="W323" s="22" t="str">
        <f>IFERROR(IF(T323="","",IF(T323="COP",1,IF(U323&lt;&gt;"N/A",VLOOKUP(P323,'SH TRM'!$A$9:$B$8912,2,FALSE),"REVISAR"))),"")</f>
        <v/>
      </c>
      <c r="X323" s="600" t="str">
        <f t="shared" si="38"/>
        <v/>
      </c>
      <c r="Y323" s="11" t="str">
        <f t="shared" si="39"/>
        <v/>
      </c>
      <c r="Z323" s="11" t="str">
        <f t="shared" ref="Z323:Z374" si="43">IFERROR(IF(OR(K323="",K323="NO"),"",IF(F323="SI",IFERROR(Y323*N323,""),"")),"")</f>
        <v/>
      </c>
      <c r="AA323" s="879"/>
      <c r="AB323" s="879"/>
      <c r="AC323" s="446" t="str">
        <f t="shared" ref="AC323:AC374" si="44">IFERROR(IF(Z323="","",IF(Z323&gt;=CM008EMM1,"CUMPLE","NO CUMPLE")),"")</f>
        <v/>
      </c>
      <c r="AD323" s="450"/>
      <c r="AE323" s="873"/>
      <c r="AF323" s="873"/>
      <c r="AG323" s="873"/>
      <c r="AH323" s="873"/>
      <c r="AI323" s="873"/>
      <c r="AJ323" s="873"/>
      <c r="AK323" s="873"/>
      <c r="AL323" s="873"/>
      <c r="AM323" s="873"/>
      <c r="AN323" s="406" t="str">
        <f t="shared" si="42"/>
        <v/>
      </c>
      <c r="AO323" s="866"/>
      <c r="AP323" s="304"/>
      <c r="AQ323" s="307"/>
      <c r="AW323" s="287"/>
    </row>
    <row r="324" spans="1:49" s="279" customFormat="1" ht="30" hidden="1" customHeight="1" x14ac:dyDescent="0.25">
      <c r="A324" s="876"/>
      <c r="B324" s="12"/>
      <c r="C324" s="156"/>
      <c r="D324" s="13" t="str">
        <f>IFERROR(INDEX(DESEMPATE!$D$3:$D$124,MATCH('EXP GEN.'!B324,DESEMPATE!$C$3:$C$124,0)),"")</f>
        <v/>
      </c>
      <c r="E324" s="306" t="str">
        <f>IFERROR(IF(D324="","",IF(VLOOKUP(D324,DESEMPATE!D$3:$E$124,2,FALSE)=1,"N/A",IF(VLOOKUP(D324,DESEMPATE!D$3:$E$124,2,FALSE)&gt;=0.51,"SI","NO"))),"")</f>
        <v/>
      </c>
      <c r="F324" s="381"/>
      <c r="G324" s="23"/>
      <c r="H324" s="291"/>
      <c r="I324" s="23"/>
      <c r="J324" s="14"/>
      <c r="K324" s="23"/>
      <c r="L324" s="406"/>
      <c r="M324" s="406" t="str">
        <f t="shared" ref="M324:M374" si="45">IFERROR(IF(O324="","",IF(O324&gt;=DATE(1990,1,1),"SI","NO")),"")</f>
        <v/>
      </c>
      <c r="N324" s="716"/>
      <c r="O324" s="18"/>
      <c r="P324" s="18"/>
      <c r="Q324" s="19" t="str">
        <f t="shared" si="40"/>
        <v/>
      </c>
      <c r="R324" s="20" t="str">
        <f>IFERROR(INDEX(PARAMETROS!$B$53:$B$79,MATCH(Q324,PARAMETROS!$A$53:$A$79,0)),"")</f>
        <v/>
      </c>
      <c r="S324" s="339"/>
      <c r="T324" s="21"/>
      <c r="U324" s="11" t="str">
        <f>IFERROR(IF(T324="","",IF(T324="COP","N/A",IF(OR(T324="USD",T324="US"),1,IF(T324="EUR",VLOOKUP(P324,'SH EURO'!$A$6:$B$6338,2,FALSE),"INGRESAR TASA")))),"")</f>
        <v/>
      </c>
      <c r="V324" s="596" t="str">
        <f t="shared" ref="V324:V374" si="46">IFERROR(IF(S324="","",IF(U324="INGRESAR TASA","INGRESAR TASA USD",IF(U324="N/A","N/A",U324*S324))),"")</f>
        <v/>
      </c>
      <c r="W324" s="22" t="str">
        <f>IFERROR(IF(T324="","",IF(T324="COP",1,IF(U324&lt;&gt;"N/A",VLOOKUP(P324,'SH TRM'!$A$9:$B$8912,2,FALSE),"REVISAR"))),"")</f>
        <v/>
      </c>
      <c r="X324" s="600" t="str">
        <f t="shared" ref="X324:X374" si="47">IFERROR(IF(W324&lt;&gt;"",IF(T324&lt;&gt;"COP",V324*W324,S324),""),"")</f>
        <v/>
      </c>
      <c r="Y324" s="11" t="str">
        <f t="shared" ref="Y324:Y374" si="48">IFERROR(X324/R324,"")</f>
        <v/>
      </c>
      <c r="Z324" s="11" t="str">
        <f t="shared" si="43"/>
        <v/>
      </c>
      <c r="AA324" s="879"/>
      <c r="AB324" s="879"/>
      <c r="AC324" s="446" t="str">
        <f t="shared" si="44"/>
        <v/>
      </c>
      <c r="AD324" s="450"/>
      <c r="AE324" s="873"/>
      <c r="AF324" s="873"/>
      <c r="AG324" s="873"/>
      <c r="AH324" s="873"/>
      <c r="AI324" s="873"/>
      <c r="AJ324" s="873"/>
      <c r="AK324" s="873"/>
      <c r="AL324" s="873"/>
      <c r="AM324" s="873"/>
      <c r="AN324" s="406" t="str">
        <f t="shared" ref="AN324:AN373" si="49">IFERROR(IF(AD324="","",IF(ISNUMBER(AD324),IF(COUNTIF(AE324:AM324,"SI")&gt;0,"SI","NO"),AD324)),"")</f>
        <v/>
      </c>
      <c r="AO324" s="866"/>
      <c r="AP324" s="304"/>
      <c r="AQ324" s="307"/>
      <c r="AW324" s="287"/>
    </row>
    <row r="325" spans="1:49" s="279" customFormat="1" ht="30" hidden="1" customHeight="1" x14ac:dyDescent="0.25">
      <c r="A325" s="876"/>
      <c r="B325" s="12"/>
      <c r="C325" s="156"/>
      <c r="D325" s="13" t="str">
        <f>IFERROR(INDEX(DESEMPATE!$D$3:$D$124,MATCH('EXP GEN.'!B325,DESEMPATE!$C$3:$C$124,0)),"")</f>
        <v/>
      </c>
      <c r="E325" s="306" t="str">
        <f>IFERROR(IF(D325="","",IF(VLOOKUP(D325,DESEMPATE!D$3:$E$124,2,FALSE)=1,"N/A",IF(VLOOKUP(D325,DESEMPATE!D$3:$E$124,2,FALSE)&gt;=0.51,"SI","NO"))),"")</f>
        <v/>
      </c>
      <c r="F325" s="381"/>
      <c r="G325" s="23"/>
      <c r="H325" s="291"/>
      <c r="I325" s="23"/>
      <c r="J325" s="14"/>
      <c r="K325" s="23"/>
      <c r="L325" s="406"/>
      <c r="M325" s="406" t="str">
        <f t="shared" si="45"/>
        <v/>
      </c>
      <c r="N325" s="716"/>
      <c r="O325" s="18"/>
      <c r="P325" s="18"/>
      <c r="Q325" s="19" t="str">
        <f t="shared" si="40"/>
        <v/>
      </c>
      <c r="R325" s="20" t="str">
        <f>IFERROR(INDEX(PARAMETROS!$B$53:$B$79,MATCH(Q325,PARAMETROS!$A$53:$A$79,0)),"")</f>
        <v/>
      </c>
      <c r="S325" s="339"/>
      <c r="T325" s="21"/>
      <c r="U325" s="11" t="str">
        <f>IFERROR(IF(T325="","",IF(T325="COP","N/A",IF(OR(T325="USD",T325="US"),1,IF(T325="EUR",VLOOKUP(P325,'SH EURO'!$A$6:$B$6338,2,FALSE),"INGRESAR TASA")))),"")</f>
        <v/>
      </c>
      <c r="V325" s="596" t="str">
        <f t="shared" si="46"/>
        <v/>
      </c>
      <c r="W325" s="22" t="str">
        <f>IFERROR(IF(T325="","",IF(T325="COP",1,IF(U325&lt;&gt;"N/A",VLOOKUP(P325,'SH TRM'!$A$9:$B$8912,2,FALSE),"REVISAR"))),"")</f>
        <v/>
      </c>
      <c r="X325" s="600" t="str">
        <f t="shared" si="47"/>
        <v/>
      </c>
      <c r="Y325" s="11" t="str">
        <f t="shared" si="48"/>
        <v/>
      </c>
      <c r="Z325" s="11" t="str">
        <f t="shared" si="43"/>
        <v/>
      </c>
      <c r="AA325" s="879"/>
      <c r="AB325" s="879"/>
      <c r="AC325" s="446" t="str">
        <f t="shared" si="44"/>
        <v/>
      </c>
      <c r="AD325" s="450"/>
      <c r="AE325" s="873"/>
      <c r="AF325" s="873"/>
      <c r="AG325" s="873"/>
      <c r="AH325" s="873"/>
      <c r="AI325" s="873"/>
      <c r="AJ325" s="873"/>
      <c r="AK325" s="873"/>
      <c r="AL325" s="873"/>
      <c r="AM325" s="873"/>
      <c r="AN325" s="406" t="str">
        <f t="shared" si="49"/>
        <v/>
      </c>
      <c r="AO325" s="866"/>
      <c r="AP325" s="304"/>
      <c r="AQ325" s="307"/>
      <c r="AW325" s="287"/>
    </row>
    <row r="326" spans="1:49" s="279" customFormat="1" ht="30" hidden="1" customHeight="1" thickBot="1" x14ac:dyDescent="0.3">
      <c r="A326" s="877"/>
      <c r="B326" s="48"/>
      <c r="C326" s="157"/>
      <c r="D326" s="64" t="str">
        <f>IFERROR(INDEX(DESEMPATE!$D$3:$D$124,MATCH('EXP GEN.'!B326,DESEMPATE!$C$3:$C$124,0)),"")</f>
        <v/>
      </c>
      <c r="E326" s="398" t="str">
        <f>IFERROR(IF(D326="","",IF(VLOOKUP(D326,DESEMPATE!D$3:$E$124,2,FALSE)=1,"N/A",IF(VLOOKUP(D326,DESEMPATE!D$3:$E$124,2,FALSE)&gt;=0.51,"SI","NO"))),"")</f>
        <v/>
      </c>
      <c r="F326" s="382"/>
      <c r="G326" s="159"/>
      <c r="H326" s="298"/>
      <c r="I326" s="159"/>
      <c r="J326" s="49"/>
      <c r="K326" s="159"/>
      <c r="L326" s="407"/>
      <c r="M326" s="407" t="str">
        <f t="shared" si="45"/>
        <v/>
      </c>
      <c r="N326" s="733"/>
      <c r="O326" s="494"/>
      <c r="P326" s="494"/>
      <c r="Q326" s="53" t="str">
        <f t="shared" si="40"/>
        <v/>
      </c>
      <c r="R326" s="54" t="str">
        <f>IFERROR(INDEX(PARAMETROS!$B$53:$B$79,MATCH(Q326,PARAMETROS!$A$53:$A$79,0)),"")</f>
        <v/>
      </c>
      <c r="S326" s="495"/>
      <c r="T326" s="55"/>
      <c r="U326" s="57" t="str">
        <f>IFERROR(IF(T326="","",IF(T326="COP","N/A",IF(OR(T326="USD",T326="US"),1,IF(T326="EUR",VLOOKUP(P326,'SH EURO'!$A$6:$B$6338,2,FALSE),"INGRESAR TASA")))),"")</f>
        <v/>
      </c>
      <c r="V326" s="597" t="str">
        <f t="shared" si="46"/>
        <v/>
      </c>
      <c r="W326" s="56" t="str">
        <f>IFERROR(IF(T326="","",IF(T326="COP",1,IF(U326&lt;&gt;"N/A",VLOOKUP(P326,'SH TRM'!$A$9:$B$8912,2,FALSE),"REVISAR"))),"")</f>
        <v/>
      </c>
      <c r="X326" s="601" t="str">
        <f t="shared" si="47"/>
        <v/>
      </c>
      <c r="Y326" s="57" t="str">
        <f t="shared" si="48"/>
        <v/>
      </c>
      <c r="Z326" s="57" t="str">
        <f t="shared" si="43"/>
        <v/>
      </c>
      <c r="AA326" s="880"/>
      <c r="AB326" s="880"/>
      <c r="AC326" s="455" t="str">
        <f t="shared" si="44"/>
        <v/>
      </c>
      <c r="AD326" s="449"/>
      <c r="AE326" s="874"/>
      <c r="AF326" s="874"/>
      <c r="AG326" s="874"/>
      <c r="AH326" s="874"/>
      <c r="AI326" s="874"/>
      <c r="AJ326" s="874"/>
      <c r="AK326" s="874"/>
      <c r="AL326" s="874"/>
      <c r="AM326" s="874"/>
      <c r="AN326" s="407" t="str">
        <f t="shared" si="49"/>
        <v/>
      </c>
      <c r="AO326" s="867"/>
      <c r="AP326" s="303"/>
      <c r="AQ326" s="307"/>
      <c r="AW326" s="287"/>
    </row>
    <row r="327" spans="1:49" s="279" customFormat="1" ht="30" hidden="1" customHeight="1" x14ac:dyDescent="0.25">
      <c r="A327" s="875" t="s">
        <v>249</v>
      </c>
      <c r="B327" s="35"/>
      <c r="C327" s="155"/>
      <c r="D327" s="36" t="str">
        <f>IFERROR(INDEX(DESEMPATE!$D$3:$D$124,MATCH('EXP GEN.'!B327,DESEMPATE!$C$3:$C$124,0)),"")</f>
        <v/>
      </c>
      <c r="E327" s="400" t="str">
        <f>IFERROR(IF(D327="","",IF(VLOOKUP(D327,DESEMPATE!D$3:$E$124,2,FALSE)=1,"N/A",IF(VLOOKUP(D327,DESEMPATE!D$3:$E$124,2,FALSE)&gt;=0.51,"SI","NO"))),"")</f>
        <v/>
      </c>
      <c r="F327" s="380"/>
      <c r="G327" s="47"/>
      <c r="H327" s="290"/>
      <c r="I327" s="47"/>
      <c r="J327" s="37"/>
      <c r="K327" s="47"/>
      <c r="L327" s="405"/>
      <c r="M327" s="405" t="str">
        <f t="shared" si="45"/>
        <v/>
      </c>
      <c r="N327" s="734"/>
      <c r="O327" s="491"/>
      <c r="P327" s="491"/>
      <c r="Q327" s="61" t="str">
        <f t="shared" si="40"/>
        <v/>
      </c>
      <c r="R327" s="32" t="str">
        <f>IFERROR(INDEX(PARAMETROS!$B$53:$B$79,MATCH(Q327,PARAMETROS!$A$53:$A$79,0)),"")</f>
        <v/>
      </c>
      <c r="S327" s="492"/>
      <c r="T327" s="33"/>
      <c r="U327" s="493" t="str">
        <f>IFERROR(IF(T327="","",IF(T327="COP","N/A",IF(OR(T327="USD",T327="US"),1,IF(T327="EUR",VLOOKUP(P327,'SH EURO'!$A$6:$B$6338,2,FALSE),"INGRESAR TASA")))),"")</f>
        <v/>
      </c>
      <c r="V327" s="598" t="str">
        <f t="shared" si="46"/>
        <v/>
      </c>
      <c r="W327" s="34" t="str">
        <f>IFERROR(IF(T327="","",IF(T327="COP",1,IF(U327&lt;&gt;"N/A",VLOOKUP(P327,'SH TRM'!$A$9:$B$8912,2,FALSE),"REVISAR"))),"")</f>
        <v/>
      </c>
      <c r="X327" s="602" t="str">
        <f t="shared" si="47"/>
        <v/>
      </c>
      <c r="Y327" s="493" t="str">
        <f t="shared" si="48"/>
        <v/>
      </c>
      <c r="Z327" s="493" t="str">
        <f t="shared" si="43"/>
        <v/>
      </c>
      <c r="AA327" s="878" t="str">
        <f>IFERROR(IF(COUNTIF(Z327:Z332,"")=6,"",IF(SUM(Z327:Z332)&gt;=CM008M1,"CUMPLE","NO CUMPLE")),"")</f>
        <v/>
      </c>
      <c r="AB327" s="878" t="str">
        <f>IFERROR(IF(COUNTIF(Z327:Z332,"")=6,"",IF(COUNTIF(E327:E332,"N/A")&gt;0,IF(SUMIF(E327:E332,"N/A",Z327:Z332)&gt;=CM008LM1,"CUMPLE","NO CUMPLE"),IF(SUMIF(E327:E332,"SI",Z327:Z332)&gt;=CM008LM1,"CUMPLE","NO CUMPLE"))),"")</f>
        <v/>
      </c>
      <c r="AC327" s="490" t="str">
        <f t="shared" si="44"/>
        <v/>
      </c>
      <c r="AD327" s="454"/>
      <c r="AE327" s="881"/>
      <c r="AF327" s="881"/>
      <c r="AG327" s="881"/>
      <c r="AH327" s="881"/>
      <c r="AI327" s="881"/>
      <c r="AJ327" s="881"/>
      <c r="AK327" s="881"/>
      <c r="AL327" s="881"/>
      <c r="AM327" s="881"/>
      <c r="AN327" s="405" t="str">
        <f t="shared" si="49"/>
        <v/>
      </c>
      <c r="AO327" s="865" t="s">
        <v>335</v>
      </c>
      <c r="AP327" s="305"/>
      <c r="AQ327" s="307"/>
      <c r="AW327" s="287"/>
    </row>
    <row r="328" spans="1:49" s="279" customFormat="1" ht="30" hidden="1" customHeight="1" x14ac:dyDescent="0.25">
      <c r="A328" s="876"/>
      <c r="B328" s="12"/>
      <c r="C328" s="156"/>
      <c r="D328" s="13" t="str">
        <f>IFERROR(INDEX(DESEMPATE!$D$3:$D$124,MATCH('EXP GEN.'!B328,DESEMPATE!$C$3:$C$124,0)),"")</f>
        <v/>
      </c>
      <c r="E328" s="306" t="str">
        <f>IFERROR(IF(D328="","",IF(VLOOKUP(D328,DESEMPATE!D$3:$E$124,2,FALSE)=1,"N/A",IF(VLOOKUP(D328,DESEMPATE!D$3:$E$124,2,FALSE)&gt;=0.51,"SI","NO"))),"")</f>
        <v/>
      </c>
      <c r="F328" s="381"/>
      <c r="G328" s="23"/>
      <c r="H328" s="291"/>
      <c r="I328" s="23"/>
      <c r="J328" s="14"/>
      <c r="K328" s="23"/>
      <c r="L328" s="406"/>
      <c r="M328" s="406" t="str">
        <f t="shared" si="45"/>
        <v/>
      </c>
      <c r="N328" s="716"/>
      <c r="O328" s="18"/>
      <c r="P328" s="18"/>
      <c r="Q328" s="19" t="str">
        <f t="shared" ref="Q328:Q374" si="50">IF(P328="","",YEAR(P328))</f>
        <v/>
      </c>
      <c r="R328" s="20" t="str">
        <f>IFERROR(INDEX(PARAMETROS!$B$53:$B$79,MATCH(Q328,PARAMETROS!$A$53:$A$79,0)),"")</f>
        <v/>
      </c>
      <c r="S328" s="339"/>
      <c r="T328" s="21"/>
      <c r="U328" s="11" t="str">
        <f>IFERROR(IF(T328="","",IF(T328="COP","N/A",IF(OR(T328="USD",T328="US"),1,IF(T328="EUR",VLOOKUP(P328,'SH EURO'!$A$6:$B$6338,2,FALSE),"INGRESAR TASA")))),"")</f>
        <v/>
      </c>
      <c r="V328" s="596" t="str">
        <f t="shared" si="46"/>
        <v/>
      </c>
      <c r="W328" s="22" t="str">
        <f>IFERROR(IF(T328="","",IF(T328="COP",1,IF(U328&lt;&gt;"N/A",VLOOKUP(P328,'SH TRM'!$A$9:$B$8912,2,FALSE),"REVISAR"))),"")</f>
        <v/>
      </c>
      <c r="X328" s="600" t="str">
        <f t="shared" si="47"/>
        <v/>
      </c>
      <c r="Y328" s="11" t="str">
        <f t="shared" si="48"/>
        <v/>
      </c>
      <c r="Z328" s="11" t="str">
        <f t="shared" si="43"/>
        <v/>
      </c>
      <c r="AA328" s="879"/>
      <c r="AB328" s="879"/>
      <c r="AC328" s="446" t="str">
        <f t="shared" si="44"/>
        <v/>
      </c>
      <c r="AD328" s="450"/>
      <c r="AE328" s="873"/>
      <c r="AF328" s="873"/>
      <c r="AG328" s="873"/>
      <c r="AH328" s="873"/>
      <c r="AI328" s="873"/>
      <c r="AJ328" s="873"/>
      <c r="AK328" s="873"/>
      <c r="AL328" s="873"/>
      <c r="AM328" s="873"/>
      <c r="AN328" s="406" t="str">
        <f t="shared" si="49"/>
        <v/>
      </c>
      <c r="AO328" s="866"/>
      <c r="AP328" s="304"/>
      <c r="AQ328" s="307"/>
      <c r="AW328" s="287"/>
    </row>
    <row r="329" spans="1:49" s="279" customFormat="1" ht="30" hidden="1" customHeight="1" x14ac:dyDescent="0.25">
      <c r="A329" s="876"/>
      <c r="B329" s="12"/>
      <c r="C329" s="156"/>
      <c r="D329" s="13" t="str">
        <f>IFERROR(INDEX(DESEMPATE!$D$3:$D$124,MATCH('EXP GEN.'!B329,DESEMPATE!$C$3:$C$124,0)),"")</f>
        <v/>
      </c>
      <c r="E329" s="306" t="str">
        <f>IFERROR(IF(D329="","",IF(VLOOKUP(D329,DESEMPATE!D$3:$E$124,2,FALSE)=1,"N/A",IF(VLOOKUP(D329,DESEMPATE!D$3:$E$124,2,FALSE)&gt;=0.51,"SI","NO"))),"")</f>
        <v/>
      </c>
      <c r="F329" s="381"/>
      <c r="G329" s="23"/>
      <c r="H329" s="291"/>
      <c r="I329" s="23"/>
      <c r="J329" s="14"/>
      <c r="K329" s="23"/>
      <c r="L329" s="406"/>
      <c r="M329" s="406" t="str">
        <f t="shared" si="45"/>
        <v/>
      </c>
      <c r="N329" s="716"/>
      <c r="O329" s="18"/>
      <c r="P329" s="18"/>
      <c r="Q329" s="19" t="str">
        <f t="shared" si="50"/>
        <v/>
      </c>
      <c r="R329" s="20" t="str">
        <f>IFERROR(INDEX(PARAMETROS!$B$53:$B$79,MATCH(Q329,PARAMETROS!$A$53:$A$79,0)),"")</f>
        <v/>
      </c>
      <c r="S329" s="339"/>
      <c r="T329" s="21"/>
      <c r="U329" s="11" t="str">
        <f>IFERROR(IF(T329="","",IF(T329="COP","N/A",IF(OR(T329="USD",T329="US"),1,IF(T329="EUR",VLOOKUP(P329,'SH EURO'!$A$6:$B$6338,2,FALSE),"INGRESAR TASA")))),"")</f>
        <v/>
      </c>
      <c r="V329" s="596" t="str">
        <f t="shared" si="46"/>
        <v/>
      </c>
      <c r="W329" s="22" t="str">
        <f>IFERROR(IF(T329="","",IF(T329="COP",1,IF(U329&lt;&gt;"N/A",VLOOKUP(P329,'SH TRM'!$A$9:$B$8912,2,FALSE),"REVISAR"))),"")</f>
        <v/>
      </c>
      <c r="X329" s="600" t="str">
        <f t="shared" si="47"/>
        <v/>
      </c>
      <c r="Y329" s="11" t="str">
        <f t="shared" si="48"/>
        <v/>
      </c>
      <c r="Z329" s="11" t="str">
        <f t="shared" si="43"/>
        <v/>
      </c>
      <c r="AA329" s="879"/>
      <c r="AB329" s="879"/>
      <c r="AC329" s="446" t="str">
        <f t="shared" si="44"/>
        <v/>
      </c>
      <c r="AD329" s="450"/>
      <c r="AE329" s="873"/>
      <c r="AF329" s="873"/>
      <c r="AG329" s="873"/>
      <c r="AH329" s="873"/>
      <c r="AI329" s="873"/>
      <c r="AJ329" s="873"/>
      <c r="AK329" s="873"/>
      <c r="AL329" s="873"/>
      <c r="AM329" s="873"/>
      <c r="AN329" s="406" t="str">
        <f t="shared" si="49"/>
        <v/>
      </c>
      <c r="AO329" s="866"/>
      <c r="AP329" s="304"/>
      <c r="AQ329" s="307"/>
      <c r="AW329" s="287"/>
    </row>
    <row r="330" spans="1:49" s="279" customFormat="1" ht="30" hidden="1" customHeight="1" x14ac:dyDescent="0.25">
      <c r="A330" s="876"/>
      <c r="B330" s="12"/>
      <c r="C330" s="156"/>
      <c r="D330" s="13" t="str">
        <f>IFERROR(INDEX(DESEMPATE!$D$3:$D$124,MATCH('EXP GEN.'!B330,DESEMPATE!$C$3:$C$124,0)),"")</f>
        <v/>
      </c>
      <c r="E330" s="306" t="str">
        <f>IFERROR(IF(D330="","",IF(VLOOKUP(D330,DESEMPATE!D$3:$E$124,2,FALSE)=1,"N/A",IF(VLOOKUP(D330,DESEMPATE!D$3:$E$124,2,FALSE)&gt;=0.51,"SI","NO"))),"")</f>
        <v/>
      </c>
      <c r="F330" s="381"/>
      <c r="G330" s="23"/>
      <c r="H330" s="291"/>
      <c r="I330" s="23"/>
      <c r="J330" s="14"/>
      <c r="K330" s="23"/>
      <c r="L330" s="406"/>
      <c r="M330" s="406" t="str">
        <f t="shared" si="45"/>
        <v/>
      </c>
      <c r="N330" s="716"/>
      <c r="O330" s="18"/>
      <c r="P330" s="18"/>
      <c r="Q330" s="19" t="str">
        <f t="shared" si="50"/>
        <v/>
      </c>
      <c r="R330" s="20" t="str">
        <f>IFERROR(INDEX(PARAMETROS!$B$53:$B$79,MATCH(Q330,PARAMETROS!$A$53:$A$79,0)),"")</f>
        <v/>
      </c>
      <c r="S330" s="339"/>
      <c r="T330" s="21"/>
      <c r="U330" s="11" t="str">
        <f>IFERROR(IF(T330="","",IF(T330="COP","N/A",IF(OR(T330="USD",T330="US"),1,IF(T330="EUR",VLOOKUP(P330,'SH EURO'!$A$6:$B$6338,2,FALSE),"INGRESAR TASA")))),"")</f>
        <v/>
      </c>
      <c r="V330" s="596" t="str">
        <f t="shared" si="46"/>
        <v/>
      </c>
      <c r="W330" s="22" t="str">
        <f>IFERROR(IF(T330="","",IF(T330="COP",1,IF(U330&lt;&gt;"N/A",VLOOKUP(P330,'SH TRM'!$A$9:$B$8912,2,FALSE),"REVISAR"))),"")</f>
        <v/>
      </c>
      <c r="X330" s="600" t="str">
        <f t="shared" si="47"/>
        <v/>
      </c>
      <c r="Y330" s="11" t="str">
        <f t="shared" si="48"/>
        <v/>
      </c>
      <c r="Z330" s="11" t="str">
        <f t="shared" si="43"/>
        <v/>
      </c>
      <c r="AA330" s="879"/>
      <c r="AB330" s="879"/>
      <c r="AC330" s="446" t="str">
        <f t="shared" si="44"/>
        <v/>
      </c>
      <c r="AD330" s="450"/>
      <c r="AE330" s="873"/>
      <c r="AF330" s="873"/>
      <c r="AG330" s="873"/>
      <c r="AH330" s="873"/>
      <c r="AI330" s="873"/>
      <c r="AJ330" s="873"/>
      <c r="AK330" s="873"/>
      <c r="AL330" s="873"/>
      <c r="AM330" s="873"/>
      <c r="AN330" s="406" t="str">
        <f t="shared" si="49"/>
        <v/>
      </c>
      <c r="AO330" s="866"/>
      <c r="AP330" s="304"/>
      <c r="AQ330" s="307"/>
      <c r="AW330" s="287"/>
    </row>
    <row r="331" spans="1:49" s="279" customFormat="1" ht="30" hidden="1" customHeight="1" x14ac:dyDescent="0.25">
      <c r="A331" s="876"/>
      <c r="B331" s="12"/>
      <c r="C331" s="156"/>
      <c r="D331" s="13" t="str">
        <f>IFERROR(INDEX(DESEMPATE!$D$3:$D$124,MATCH('EXP GEN.'!B331,DESEMPATE!$C$3:$C$124,0)),"")</f>
        <v/>
      </c>
      <c r="E331" s="306" t="str">
        <f>IFERROR(IF(D331="","",IF(VLOOKUP(D331,DESEMPATE!D$3:$E$124,2,FALSE)=1,"N/A",IF(VLOOKUP(D331,DESEMPATE!D$3:$E$124,2,FALSE)&gt;=0.51,"SI","NO"))),"")</f>
        <v/>
      </c>
      <c r="F331" s="381"/>
      <c r="G331" s="23"/>
      <c r="H331" s="291"/>
      <c r="I331" s="23"/>
      <c r="J331" s="14"/>
      <c r="K331" s="23"/>
      <c r="L331" s="406"/>
      <c r="M331" s="406" t="str">
        <f t="shared" si="45"/>
        <v/>
      </c>
      <c r="N331" s="716"/>
      <c r="O331" s="18"/>
      <c r="P331" s="18"/>
      <c r="Q331" s="19" t="str">
        <f t="shared" si="50"/>
        <v/>
      </c>
      <c r="R331" s="20" t="str">
        <f>IFERROR(INDEX(PARAMETROS!$B$53:$B$79,MATCH(Q331,PARAMETROS!$A$53:$A$79,0)),"")</f>
        <v/>
      </c>
      <c r="S331" s="339"/>
      <c r="T331" s="21"/>
      <c r="U331" s="11" t="str">
        <f>IFERROR(IF(T331="","",IF(T331="COP","N/A",IF(OR(T331="USD",T331="US"),1,IF(T331="EUR",VLOOKUP(P331,'SH EURO'!$A$6:$B$6338,2,FALSE),"INGRESAR TASA")))),"")</f>
        <v/>
      </c>
      <c r="V331" s="596" t="str">
        <f t="shared" si="46"/>
        <v/>
      </c>
      <c r="W331" s="22" t="str">
        <f>IFERROR(IF(T331="","",IF(T331="COP",1,IF(U331&lt;&gt;"N/A",VLOOKUP(P331,'SH TRM'!$A$9:$B$8912,2,FALSE),"REVISAR"))),"")</f>
        <v/>
      </c>
      <c r="X331" s="600" t="str">
        <f t="shared" si="47"/>
        <v/>
      </c>
      <c r="Y331" s="11" t="str">
        <f t="shared" si="48"/>
        <v/>
      </c>
      <c r="Z331" s="11" t="str">
        <f t="shared" si="43"/>
        <v/>
      </c>
      <c r="AA331" s="879"/>
      <c r="AB331" s="879"/>
      <c r="AC331" s="446" t="str">
        <f t="shared" si="44"/>
        <v/>
      </c>
      <c r="AD331" s="450"/>
      <c r="AE331" s="873"/>
      <c r="AF331" s="873"/>
      <c r="AG331" s="873"/>
      <c r="AH331" s="873"/>
      <c r="AI331" s="873"/>
      <c r="AJ331" s="873"/>
      <c r="AK331" s="873"/>
      <c r="AL331" s="873"/>
      <c r="AM331" s="873"/>
      <c r="AN331" s="406" t="str">
        <f t="shared" si="49"/>
        <v/>
      </c>
      <c r="AO331" s="866"/>
      <c r="AP331" s="304"/>
      <c r="AQ331" s="307"/>
      <c r="AW331" s="287"/>
    </row>
    <row r="332" spans="1:49" s="279" customFormat="1" ht="30" hidden="1" customHeight="1" thickBot="1" x14ac:dyDescent="0.3">
      <c r="A332" s="877"/>
      <c r="B332" s="48"/>
      <c r="C332" s="157"/>
      <c r="D332" s="64" t="str">
        <f>IFERROR(INDEX(DESEMPATE!$D$3:$D$124,MATCH('EXP GEN.'!B332,DESEMPATE!$C$3:$C$124,0)),"")</f>
        <v/>
      </c>
      <c r="E332" s="398" t="str">
        <f>IFERROR(IF(D332="","",IF(VLOOKUP(D332,DESEMPATE!D$3:$E$124,2,FALSE)=1,"N/A",IF(VLOOKUP(D332,DESEMPATE!D$3:$E$124,2,FALSE)&gt;=0.51,"SI","NO"))),"")</f>
        <v/>
      </c>
      <c r="F332" s="382"/>
      <c r="G332" s="159"/>
      <c r="H332" s="298"/>
      <c r="I332" s="159"/>
      <c r="J332" s="49"/>
      <c r="K332" s="159"/>
      <c r="L332" s="407"/>
      <c r="M332" s="407" t="str">
        <f t="shared" si="45"/>
        <v/>
      </c>
      <c r="N332" s="733"/>
      <c r="O332" s="494"/>
      <c r="P332" s="494"/>
      <c r="Q332" s="53" t="str">
        <f t="shared" si="50"/>
        <v/>
      </c>
      <c r="R332" s="54" t="str">
        <f>IFERROR(INDEX(PARAMETROS!$B$53:$B$79,MATCH(Q332,PARAMETROS!$A$53:$A$79,0)),"")</f>
        <v/>
      </c>
      <c r="S332" s="495"/>
      <c r="T332" s="55"/>
      <c r="U332" s="57" t="str">
        <f>IFERROR(IF(T332="","",IF(T332="COP","N/A",IF(OR(T332="USD",T332="US"),1,IF(T332="EUR",VLOOKUP(P332,'SH EURO'!$A$6:$B$6338,2,FALSE),"INGRESAR TASA")))),"")</f>
        <v/>
      </c>
      <c r="V332" s="597" t="str">
        <f t="shared" si="46"/>
        <v/>
      </c>
      <c r="W332" s="56" t="str">
        <f>IFERROR(IF(T332="","",IF(T332="COP",1,IF(U332&lt;&gt;"N/A",VLOOKUP(P332,'SH TRM'!$A$9:$B$8912,2,FALSE),"REVISAR"))),"")</f>
        <v/>
      </c>
      <c r="X332" s="601" t="str">
        <f t="shared" si="47"/>
        <v/>
      </c>
      <c r="Y332" s="57" t="str">
        <f t="shared" si="48"/>
        <v/>
      </c>
      <c r="Z332" s="57" t="str">
        <f t="shared" si="43"/>
        <v/>
      </c>
      <c r="AA332" s="880"/>
      <c r="AB332" s="880"/>
      <c r="AC332" s="455" t="str">
        <f t="shared" si="44"/>
        <v/>
      </c>
      <c r="AD332" s="449"/>
      <c r="AE332" s="874"/>
      <c r="AF332" s="874"/>
      <c r="AG332" s="874"/>
      <c r="AH332" s="874"/>
      <c r="AI332" s="874"/>
      <c r="AJ332" s="874"/>
      <c r="AK332" s="874"/>
      <c r="AL332" s="874"/>
      <c r="AM332" s="874"/>
      <c r="AN332" s="407" t="str">
        <f t="shared" si="49"/>
        <v/>
      </c>
      <c r="AO332" s="867"/>
      <c r="AP332" s="303"/>
      <c r="AQ332" s="307"/>
      <c r="AW332" s="287"/>
    </row>
    <row r="333" spans="1:49" s="279" customFormat="1" ht="30" hidden="1" customHeight="1" x14ac:dyDescent="0.25">
      <c r="A333" s="875" t="s">
        <v>250</v>
      </c>
      <c r="B333" s="35"/>
      <c r="C333" s="155"/>
      <c r="D333" s="36" t="str">
        <f>IFERROR(INDEX(DESEMPATE!$D$3:$D$124,MATCH('EXP GEN.'!B333,DESEMPATE!$C$3:$C$124,0)),"")</f>
        <v/>
      </c>
      <c r="E333" s="400" t="str">
        <f>IFERROR(IF(D333="","",IF(VLOOKUP(D333,DESEMPATE!D$3:$E$124,2,FALSE)=1,"N/A",IF(VLOOKUP(D333,DESEMPATE!D$3:$E$124,2,FALSE)&gt;=0.51,"SI","NO"))),"")</f>
        <v/>
      </c>
      <c r="F333" s="380"/>
      <c r="G333" s="47"/>
      <c r="H333" s="290"/>
      <c r="I333" s="47"/>
      <c r="J333" s="37"/>
      <c r="K333" s="47"/>
      <c r="L333" s="405"/>
      <c r="M333" s="405" t="str">
        <f t="shared" si="45"/>
        <v/>
      </c>
      <c r="N333" s="734"/>
      <c r="O333" s="491"/>
      <c r="P333" s="491"/>
      <c r="Q333" s="61" t="str">
        <f t="shared" si="50"/>
        <v/>
      </c>
      <c r="R333" s="32" t="str">
        <f>IFERROR(INDEX(PARAMETROS!$B$53:$B$79,MATCH(Q333,PARAMETROS!$A$53:$A$79,0)),"")</f>
        <v/>
      </c>
      <c r="S333" s="492"/>
      <c r="T333" s="33"/>
      <c r="U333" s="493" t="str">
        <f>IFERROR(IF(T333="","",IF(T333="COP","N/A",IF(OR(T333="USD",T333="US"),1,IF(T333="EUR",VLOOKUP(P333,'SH EURO'!$A$6:$B$6338,2,FALSE),"INGRESAR TASA")))),"")</f>
        <v/>
      </c>
      <c r="V333" s="598" t="str">
        <f t="shared" si="46"/>
        <v/>
      </c>
      <c r="W333" s="34" t="str">
        <f>IFERROR(IF(T333="","",IF(T333="COP",1,IF(U333&lt;&gt;"N/A",VLOOKUP(P333,'SH TRM'!$A$9:$B$8912,2,FALSE),"REVISAR"))),"")</f>
        <v/>
      </c>
      <c r="X333" s="602" t="str">
        <f t="shared" si="47"/>
        <v/>
      </c>
      <c r="Y333" s="493" t="str">
        <f t="shared" si="48"/>
        <v/>
      </c>
      <c r="Z333" s="493" t="str">
        <f t="shared" si="43"/>
        <v/>
      </c>
      <c r="AA333" s="878" t="str">
        <f>IFERROR(IF(COUNTIF(Z333:Z338,"")=6,"",IF(SUM(Z333:Z338)&gt;=CM008M1,"CUMPLE","NO CUMPLE")),"")</f>
        <v/>
      </c>
      <c r="AB333" s="878" t="str">
        <f>IFERROR(IF(COUNTIF(Z333:Z338,"")=6,"",IF(COUNTIF(E333:E338,"N/A")&gt;0,IF(SUMIF(E333:E338,"N/A",Z333:Z338)&gt;=CM008LM1,"CUMPLE","NO CUMPLE"),IF(SUMIF(E333:E338,"SI",Z333:Z338)&gt;=CM008LM1,"CUMPLE","NO CUMPLE"))),"")</f>
        <v/>
      </c>
      <c r="AC333" s="490" t="str">
        <f t="shared" si="44"/>
        <v/>
      </c>
      <c r="AD333" s="454"/>
      <c r="AE333" s="881"/>
      <c r="AF333" s="881"/>
      <c r="AG333" s="881"/>
      <c r="AH333" s="881"/>
      <c r="AI333" s="881"/>
      <c r="AJ333" s="881"/>
      <c r="AK333" s="881"/>
      <c r="AL333" s="881"/>
      <c r="AM333" s="881"/>
      <c r="AN333" s="405" t="str">
        <f t="shared" si="49"/>
        <v/>
      </c>
      <c r="AO333" s="865" t="s">
        <v>335</v>
      </c>
      <c r="AP333" s="305"/>
      <c r="AQ333" s="307"/>
      <c r="AW333" s="287"/>
    </row>
    <row r="334" spans="1:49" s="279" customFormat="1" ht="30" hidden="1" customHeight="1" x14ac:dyDescent="0.25">
      <c r="A334" s="876"/>
      <c r="B334" s="12"/>
      <c r="C334" s="156"/>
      <c r="D334" s="13" t="str">
        <f>IFERROR(INDEX(DESEMPATE!$D$3:$D$124,MATCH('EXP GEN.'!B334,DESEMPATE!$C$3:$C$124,0)),"")</f>
        <v/>
      </c>
      <c r="E334" s="306" t="str">
        <f>IFERROR(IF(D334="","",IF(VLOOKUP(D334,DESEMPATE!D$3:$E$124,2,FALSE)=1,"N/A",IF(VLOOKUP(D334,DESEMPATE!D$3:$E$124,2,FALSE)&gt;=0.51,"SI","NO"))),"")</f>
        <v/>
      </c>
      <c r="F334" s="381"/>
      <c r="G334" s="23"/>
      <c r="H334" s="291"/>
      <c r="I334" s="23"/>
      <c r="J334" s="14"/>
      <c r="K334" s="23"/>
      <c r="L334" s="406"/>
      <c r="M334" s="406" t="str">
        <f t="shared" si="45"/>
        <v/>
      </c>
      <c r="N334" s="716"/>
      <c r="O334" s="18"/>
      <c r="P334" s="18"/>
      <c r="Q334" s="19" t="str">
        <f t="shared" si="50"/>
        <v/>
      </c>
      <c r="R334" s="20" t="str">
        <f>IFERROR(INDEX(PARAMETROS!$B$53:$B$79,MATCH(Q334,PARAMETROS!$A$53:$A$79,0)),"")</f>
        <v/>
      </c>
      <c r="S334" s="339"/>
      <c r="T334" s="21"/>
      <c r="U334" s="11" t="str">
        <f>IFERROR(IF(T334="","",IF(T334="COP","N/A",IF(OR(T334="USD",T334="US"),1,IF(T334="EUR",VLOOKUP(P334,'SH EURO'!$A$6:$B$6338,2,FALSE),"INGRESAR TASA")))),"")</f>
        <v/>
      </c>
      <c r="V334" s="596" t="str">
        <f t="shared" si="46"/>
        <v/>
      </c>
      <c r="W334" s="22" t="str">
        <f>IFERROR(IF(T334="","",IF(T334="COP",1,IF(U334&lt;&gt;"N/A",VLOOKUP(P334,'SH TRM'!$A$9:$B$8912,2,FALSE),"REVISAR"))),"")</f>
        <v/>
      </c>
      <c r="X334" s="600" t="str">
        <f t="shared" si="47"/>
        <v/>
      </c>
      <c r="Y334" s="11" t="str">
        <f t="shared" si="48"/>
        <v/>
      </c>
      <c r="Z334" s="11" t="str">
        <f t="shared" si="43"/>
        <v/>
      </c>
      <c r="AA334" s="879"/>
      <c r="AB334" s="879"/>
      <c r="AC334" s="446" t="str">
        <f t="shared" si="44"/>
        <v/>
      </c>
      <c r="AD334" s="450"/>
      <c r="AE334" s="873"/>
      <c r="AF334" s="873"/>
      <c r="AG334" s="873"/>
      <c r="AH334" s="873"/>
      <c r="AI334" s="873"/>
      <c r="AJ334" s="873"/>
      <c r="AK334" s="873"/>
      <c r="AL334" s="873"/>
      <c r="AM334" s="873"/>
      <c r="AN334" s="406" t="str">
        <f t="shared" si="49"/>
        <v/>
      </c>
      <c r="AO334" s="866"/>
      <c r="AP334" s="304"/>
      <c r="AQ334" s="307"/>
      <c r="AW334" s="287"/>
    </row>
    <row r="335" spans="1:49" s="279" customFormat="1" ht="30" hidden="1" customHeight="1" x14ac:dyDescent="0.25">
      <c r="A335" s="876"/>
      <c r="B335" s="12"/>
      <c r="C335" s="156"/>
      <c r="D335" s="13" t="str">
        <f>IFERROR(INDEX(DESEMPATE!$D$3:$D$124,MATCH('EXP GEN.'!B335,DESEMPATE!$C$3:$C$124,0)),"")</f>
        <v/>
      </c>
      <c r="E335" s="306" t="str">
        <f>IFERROR(IF(D335="","",IF(VLOOKUP(D335,DESEMPATE!D$3:$E$124,2,FALSE)=1,"N/A",IF(VLOOKUP(D335,DESEMPATE!D$3:$E$124,2,FALSE)&gt;=0.51,"SI","NO"))),"")</f>
        <v/>
      </c>
      <c r="F335" s="381"/>
      <c r="G335" s="23"/>
      <c r="H335" s="291"/>
      <c r="I335" s="23"/>
      <c r="J335" s="14"/>
      <c r="K335" s="23"/>
      <c r="L335" s="406"/>
      <c r="M335" s="406" t="str">
        <f t="shared" si="45"/>
        <v/>
      </c>
      <c r="N335" s="716"/>
      <c r="O335" s="18"/>
      <c r="P335" s="18"/>
      <c r="Q335" s="19" t="str">
        <f t="shared" si="50"/>
        <v/>
      </c>
      <c r="R335" s="20" t="str">
        <f>IFERROR(INDEX(PARAMETROS!$B$53:$B$79,MATCH(Q335,PARAMETROS!$A$53:$A$79,0)),"")</f>
        <v/>
      </c>
      <c r="S335" s="339"/>
      <c r="T335" s="21"/>
      <c r="U335" s="11" t="str">
        <f>IFERROR(IF(T335="","",IF(T335="COP","N/A",IF(OR(T335="USD",T335="US"),1,IF(T335="EUR",VLOOKUP(P335,'SH EURO'!$A$6:$B$6338,2,FALSE),"INGRESAR TASA")))),"")</f>
        <v/>
      </c>
      <c r="V335" s="596" t="str">
        <f t="shared" si="46"/>
        <v/>
      </c>
      <c r="W335" s="22" t="str">
        <f>IFERROR(IF(T335="","",IF(T335="COP",1,IF(U335&lt;&gt;"N/A",VLOOKUP(P335,'SH TRM'!$A$9:$B$8912,2,FALSE),"REVISAR"))),"")</f>
        <v/>
      </c>
      <c r="X335" s="600" t="str">
        <f t="shared" si="47"/>
        <v/>
      </c>
      <c r="Y335" s="11" t="str">
        <f t="shared" si="48"/>
        <v/>
      </c>
      <c r="Z335" s="11" t="str">
        <f t="shared" si="43"/>
        <v/>
      </c>
      <c r="AA335" s="879"/>
      <c r="AB335" s="879"/>
      <c r="AC335" s="446" t="str">
        <f t="shared" si="44"/>
        <v/>
      </c>
      <c r="AD335" s="450"/>
      <c r="AE335" s="873"/>
      <c r="AF335" s="873"/>
      <c r="AG335" s="873"/>
      <c r="AH335" s="873"/>
      <c r="AI335" s="873"/>
      <c r="AJ335" s="873"/>
      <c r="AK335" s="873"/>
      <c r="AL335" s="873"/>
      <c r="AM335" s="873"/>
      <c r="AN335" s="406" t="str">
        <f t="shared" si="49"/>
        <v/>
      </c>
      <c r="AO335" s="866"/>
      <c r="AP335" s="304"/>
      <c r="AQ335" s="307"/>
      <c r="AW335" s="287"/>
    </row>
    <row r="336" spans="1:49" s="279" customFormat="1" ht="30" hidden="1" customHeight="1" x14ac:dyDescent="0.25">
      <c r="A336" s="876"/>
      <c r="B336" s="12"/>
      <c r="C336" s="156"/>
      <c r="D336" s="13" t="str">
        <f>IFERROR(INDEX(DESEMPATE!$D$3:$D$124,MATCH('EXP GEN.'!B336,DESEMPATE!$C$3:$C$124,0)),"")</f>
        <v/>
      </c>
      <c r="E336" s="306" t="str">
        <f>IFERROR(IF(D336="","",IF(VLOOKUP(D336,DESEMPATE!D$3:$E$124,2,FALSE)=1,"N/A",IF(VLOOKUP(D336,DESEMPATE!D$3:$E$124,2,FALSE)&gt;=0.51,"SI","NO"))),"")</f>
        <v/>
      </c>
      <c r="F336" s="381"/>
      <c r="G336" s="23"/>
      <c r="H336" s="291"/>
      <c r="I336" s="23"/>
      <c r="J336" s="14"/>
      <c r="K336" s="23"/>
      <c r="L336" s="406"/>
      <c r="M336" s="406" t="str">
        <f t="shared" si="45"/>
        <v/>
      </c>
      <c r="N336" s="716"/>
      <c r="O336" s="18"/>
      <c r="P336" s="18"/>
      <c r="Q336" s="19" t="str">
        <f t="shared" si="50"/>
        <v/>
      </c>
      <c r="R336" s="20" t="str">
        <f>IFERROR(INDEX(PARAMETROS!$B$53:$B$79,MATCH(Q336,PARAMETROS!$A$53:$A$79,0)),"")</f>
        <v/>
      </c>
      <c r="S336" s="339"/>
      <c r="T336" s="21"/>
      <c r="U336" s="11" t="str">
        <f>IFERROR(IF(T336="","",IF(T336="COP","N/A",IF(OR(T336="USD",T336="US"),1,IF(T336="EUR",VLOOKUP(P336,'SH EURO'!$A$6:$B$6338,2,FALSE),"INGRESAR TASA")))),"")</f>
        <v/>
      </c>
      <c r="V336" s="596" t="str">
        <f t="shared" si="46"/>
        <v/>
      </c>
      <c r="W336" s="22" t="str">
        <f>IFERROR(IF(T336="","",IF(T336="COP",1,IF(U336&lt;&gt;"N/A",VLOOKUP(P336,'SH TRM'!$A$9:$B$8912,2,FALSE),"REVISAR"))),"")</f>
        <v/>
      </c>
      <c r="X336" s="600" t="str">
        <f t="shared" si="47"/>
        <v/>
      </c>
      <c r="Y336" s="11" t="str">
        <f t="shared" si="48"/>
        <v/>
      </c>
      <c r="Z336" s="11" t="str">
        <f t="shared" si="43"/>
        <v/>
      </c>
      <c r="AA336" s="879"/>
      <c r="AB336" s="879"/>
      <c r="AC336" s="446" t="str">
        <f t="shared" si="44"/>
        <v/>
      </c>
      <c r="AD336" s="450"/>
      <c r="AE336" s="873"/>
      <c r="AF336" s="873"/>
      <c r="AG336" s="873"/>
      <c r="AH336" s="873"/>
      <c r="AI336" s="873"/>
      <c r="AJ336" s="873"/>
      <c r="AK336" s="873"/>
      <c r="AL336" s="873"/>
      <c r="AM336" s="873"/>
      <c r="AN336" s="406" t="str">
        <f t="shared" si="49"/>
        <v/>
      </c>
      <c r="AO336" s="866"/>
      <c r="AP336" s="304"/>
      <c r="AQ336" s="307"/>
      <c r="AW336" s="287"/>
    </row>
    <row r="337" spans="1:49" s="279" customFormat="1" ht="30" hidden="1" customHeight="1" x14ac:dyDescent="0.25">
      <c r="A337" s="876"/>
      <c r="B337" s="12"/>
      <c r="C337" s="156"/>
      <c r="D337" s="13" t="str">
        <f>IFERROR(INDEX(DESEMPATE!$D$3:$D$124,MATCH('EXP GEN.'!B337,DESEMPATE!$C$3:$C$124,0)),"")</f>
        <v/>
      </c>
      <c r="E337" s="306" t="str">
        <f>IFERROR(IF(D337="","",IF(VLOOKUP(D337,DESEMPATE!D$3:$E$124,2,FALSE)=1,"N/A",IF(VLOOKUP(D337,DESEMPATE!D$3:$E$124,2,FALSE)&gt;=0.51,"SI","NO"))),"")</f>
        <v/>
      </c>
      <c r="F337" s="381"/>
      <c r="G337" s="23"/>
      <c r="H337" s="291"/>
      <c r="I337" s="23"/>
      <c r="J337" s="14"/>
      <c r="K337" s="23"/>
      <c r="L337" s="406"/>
      <c r="M337" s="406" t="str">
        <f t="shared" si="45"/>
        <v/>
      </c>
      <c r="N337" s="716"/>
      <c r="O337" s="18"/>
      <c r="P337" s="18"/>
      <c r="Q337" s="19" t="str">
        <f t="shared" si="50"/>
        <v/>
      </c>
      <c r="R337" s="20" t="str">
        <f>IFERROR(INDEX(PARAMETROS!$B$53:$B$79,MATCH(Q337,PARAMETROS!$A$53:$A$79,0)),"")</f>
        <v/>
      </c>
      <c r="S337" s="339"/>
      <c r="T337" s="21"/>
      <c r="U337" s="11" t="str">
        <f>IFERROR(IF(T337="","",IF(T337="COP","N/A",IF(OR(T337="USD",T337="US"),1,IF(T337="EUR",VLOOKUP(P337,'SH EURO'!$A$6:$B$6338,2,FALSE),"INGRESAR TASA")))),"")</f>
        <v/>
      </c>
      <c r="V337" s="596" t="str">
        <f t="shared" si="46"/>
        <v/>
      </c>
      <c r="W337" s="22" t="str">
        <f>IFERROR(IF(T337="","",IF(T337="COP",1,IF(U337&lt;&gt;"N/A",VLOOKUP(P337,'SH TRM'!$A$9:$B$8912,2,FALSE),"REVISAR"))),"")</f>
        <v/>
      </c>
      <c r="X337" s="600" t="str">
        <f t="shared" si="47"/>
        <v/>
      </c>
      <c r="Y337" s="11" t="str">
        <f t="shared" si="48"/>
        <v/>
      </c>
      <c r="Z337" s="11" t="str">
        <f t="shared" si="43"/>
        <v/>
      </c>
      <c r="AA337" s="879"/>
      <c r="AB337" s="879"/>
      <c r="AC337" s="446" t="str">
        <f t="shared" si="44"/>
        <v/>
      </c>
      <c r="AD337" s="450"/>
      <c r="AE337" s="873"/>
      <c r="AF337" s="873"/>
      <c r="AG337" s="873"/>
      <c r="AH337" s="873"/>
      <c r="AI337" s="873"/>
      <c r="AJ337" s="873"/>
      <c r="AK337" s="873"/>
      <c r="AL337" s="873"/>
      <c r="AM337" s="873"/>
      <c r="AN337" s="406" t="str">
        <f t="shared" si="49"/>
        <v/>
      </c>
      <c r="AO337" s="866"/>
      <c r="AP337" s="304"/>
      <c r="AQ337" s="307"/>
      <c r="AW337" s="287"/>
    </row>
    <row r="338" spans="1:49" s="279" customFormat="1" ht="30" hidden="1" customHeight="1" thickBot="1" x14ac:dyDescent="0.3">
      <c r="A338" s="877"/>
      <c r="B338" s="48"/>
      <c r="C338" s="157"/>
      <c r="D338" s="64" t="str">
        <f>IFERROR(INDEX(DESEMPATE!$D$3:$D$124,MATCH('EXP GEN.'!B338,DESEMPATE!$C$3:$C$124,0)),"")</f>
        <v/>
      </c>
      <c r="E338" s="398" t="str">
        <f>IFERROR(IF(D338="","",IF(VLOOKUP(D338,DESEMPATE!D$3:$E$124,2,FALSE)=1,"N/A",IF(VLOOKUP(D338,DESEMPATE!D$3:$E$124,2,FALSE)&gt;=0.51,"SI","NO"))),"")</f>
        <v/>
      </c>
      <c r="F338" s="382"/>
      <c r="G338" s="159"/>
      <c r="H338" s="298"/>
      <c r="I338" s="159"/>
      <c r="J338" s="49"/>
      <c r="K338" s="159"/>
      <c r="L338" s="407"/>
      <c r="M338" s="407" t="str">
        <f t="shared" si="45"/>
        <v/>
      </c>
      <c r="N338" s="733"/>
      <c r="O338" s="494"/>
      <c r="P338" s="494"/>
      <c r="Q338" s="53" t="str">
        <f t="shared" si="50"/>
        <v/>
      </c>
      <c r="R338" s="54" t="str">
        <f>IFERROR(INDEX(PARAMETROS!$B$53:$B$79,MATCH(Q338,PARAMETROS!$A$53:$A$79,0)),"")</f>
        <v/>
      </c>
      <c r="S338" s="495"/>
      <c r="T338" s="55"/>
      <c r="U338" s="57" t="str">
        <f>IFERROR(IF(T338="","",IF(T338="COP","N/A",IF(OR(T338="USD",T338="US"),1,IF(T338="EUR",VLOOKUP(P338,'SH EURO'!$A$6:$B$6338,2,FALSE),"INGRESAR TASA")))),"")</f>
        <v/>
      </c>
      <c r="V338" s="597" t="str">
        <f t="shared" si="46"/>
        <v/>
      </c>
      <c r="W338" s="56" t="str">
        <f>IFERROR(IF(T338="","",IF(T338="COP",1,IF(U338&lt;&gt;"N/A",VLOOKUP(P338,'SH TRM'!$A$9:$B$8912,2,FALSE),"REVISAR"))),"")</f>
        <v/>
      </c>
      <c r="X338" s="601" t="str">
        <f t="shared" si="47"/>
        <v/>
      </c>
      <c r="Y338" s="57" t="str">
        <f t="shared" si="48"/>
        <v/>
      </c>
      <c r="Z338" s="57" t="str">
        <f t="shared" si="43"/>
        <v/>
      </c>
      <c r="AA338" s="880"/>
      <c r="AB338" s="880"/>
      <c r="AC338" s="455" t="str">
        <f t="shared" si="44"/>
        <v/>
      </c>
      <c r="AD338" s="449"/>
      <c r="AE338" s="874"/>
      <c r="AF338" s="874"/>
      <c r="AG338" s="874"/>
      <c r="AH338" s="874"/>
      <c r="AI338" s="874"/>
      <c r="AJ338" s="874"/>
      <c r="AK338" s="874"/>
      <c r="AL338" s="874"/>
      <c r="AM338" s="874"/>
      <c r="AN338" s="407" t="str">
        <f t="shared" si="49"/>
        <v/>
      </c>
      <c r="AO338" s="867"/>
      <c r="AP338" s="303"/>
      <c r="AQ338" s="307"/>
      <c r="AW338" s="287"/>
    </row>
    <row r="339" spans="1:49" s="279" customFormat="1" ht="30" hidden="1" customHeight="1" x14ac:dyDescent="0.25">
      <c r="A339" s="875" t="s">
        <v>251</v>
      </c>
      <c r="B339" s="35"/>
      <c r="C339" s="155"/>
      <c r="D339" s="36" t="str">
        <f>IFERROR(INDEX(DESEMPATE!$D$3:$D$124,MATCH('EXP GEN.'!B339,DESEMPATE!$C$3:$C$124,0)),"")</f>
        <v/>
      </c>
      <c r="E339" s="400" t="str">
        <f>IFERROR(IF(D339="","",IF(VLOOKUP(D339,DESEMPATE!D$3:$E$124,2,FALSE)=1,"N/A",IF(VLOOKUP(D339,DESEMPATE!D$3:$E$124,2,FALSE)&gt;=0.51,"SI","NO"))),"")</f>
        <v/>
      </c>
      <c r="F339" s="380"/>
      <c r="G339" s="47"/>
      <c r="H339" s="290"/>
      <c r="I339" s="47"/>
      <c r="J339" s="37"/>
      <c r="K339" s="47"/>
      <c r="L339" s="405"/>
      <c r="M339" s="405" t="str">
        <f t="shared" si="45"/>
        <v/>
      </c>
      <c r="N339" s="734"/>
      <c r="O339" s="491"/>
      <c r="P339" s="491"/>
      <c r="Q339" s="61" t="str">
        <f t="shared" si="50"/>
        <v/>
      </c>
      <c r="R339" s="32" t="str">
        <f>IFERROR(INDEX(PARAMETROS!$B$53:$B$79,MATCH(Q339,PARAMETROS!$A$53:$A$79,0)),"")</f>
        <v/>
      </c>
      <c r="S339" s="492"/>
      <c r="T339" s="33"/>
      <c r="U339" s="493" t="str">
        <f>IFERROR(IF(T339="","",IF(T339="COP","N/A",IF(OR(T339="USD",T339="US"),1,IF(T339="EUR",VLOOKUP(P339,'SH EURO'!$A$6:$B$6338,2,FALSE),"INGRESAR TASA")))),"")</f>
        <v/>
      </c>
      <c r="V339" s="598" t="str">
        <f t="shared" si="46"/>
        <v/>
      </c>
      <c r="W339" s="34" t="str">
        <f>IFERROR(IF(T339="","",IF(T339="COP",1,IF(U339&lt;&gt;"N/A",VLOOKUP(P339,'SH TRM'!$A$9:$B$8912,2,FALSE),"REVISAR"))),"")</f>
        <v/>
      </c>
      <c r="X339" s="602" t="str">
        <f t="shared" si="47"/>
        <v/>
      </c>
      <c r="Y339" s="493" t="str">
        <f t="shared" si="48"/>
        <v/>
      </c>
      <c r="Z339" s="493" t="str">
        <f t="shared" si="43"/>
        <v/>
      </c>
      <c r="AA339" s="878" t="str">
        <f>IFERROR(IF(COUNTIF(Z339:Z344,"")=6,"",IF(SUM(Z339:Z344)&gt;=CM008M1,"CUMPLE","NO CUMPLE")),"")</f>
        <v/>
      </c>
      <c r="AB339" s="878" t="str">
        <f>IFERROR(IF(COUNTIF(Z339:Z344,"")=6,"",IF(COUNTIF(E339:E344,"N/A")&gt;0,IF(SUMIF(E339:E344,"N/A",Z339:Z344)&gt;=CM008LM1,"CUMPLE","NO CUMPLE"),IF(SUMIF(E339:E344,"SI",Z339:Z344)&gt;=CM008LM1,"CUMPLE","NO CUMPLE"))),"")</f>
        <v/>
      </c>
      <c r="AC339" s="490" t="str">
        <f t="shared" si="44"/>
        <v/>
      </c>
      <c r="AD339" s="454"/>
      <c r="AE339" s="881"/>
      <c r="AF339" s="881"/>
      <c r="AG339" s="881"/>
      <c r="AH339" s="881"/>
      <c r="AI339" s="881"/>
      <c r="AJ339" s="881"/>
      <c r="AK339" s="881"/>
      <c r="AL339" s="881"/>
      <c r="AM339" s="881"/>
      <c r="AN339" s="405" t="str">
        <f t="shared" si="49"/>
        <v/>
      </c>
      <c r="AO339" s="865" t="s">
        <v>335</v>
      </c>
      <c r="AP339" s="305"/>
      <c r="AQ339" s="307"/>
      <c r="AW339" s="287"/>
    </row>
    <row r="340" spans="1:49" s="279" customFormat="1" ht="30" hidden="1" customHeight="1" x14ac:dyDescent="0.25">
      <c r="A340" s="876"/>
      <c r="B340" s="12"/>
      <c r="C340" s="156"/>
      <c r="D340" s="13" t="str">
        <f>IFERROR(INDEX(DESEMPATE!$D$3:$D$124,MATCH('EXP GEN.'!B340,DESEMPATE!$C$3:$C$124,0)),"")</f>
        <v/>
      </c>
      <c r="E340" s="306" t="str">
        <f>IFERROR(IF(D340="","",IF(VLOOKUP(D340,DESEMPATE!D$3:$E$124,2,FALSE)=1,"N/A",IF(VLOOKUP(D340,DESEMPATE!D$3:$E$124,2,FALSE)&gt;=0.51,"SI","NO"))),"")</f>
        <v/>
      </c>
      <c r="F340" s="381"/>
      <c r="G340" s="23"/>
      <c r="H340" s="291"/>
      <c r="I340" s="23"/>
      <c r="J340" s="14"/>
      <c r="K340" s="23"/>
      <c r="L340" s="406"/>
      <c r="M340" s="406" t="str">
        <f t="shared" si="45"/>
        <v/>
      </c>
      <c r="N340" s="716"/>
      <c r="O340" s="18"/>
      <c r="P340" s="18"/>
      <c r="Q340" s="19" t="str">
        <f t="shared" si="50"/>
        <v/>
      </c>
      <c r="R340" s="20" t="str">
        <f>IFERROR(INDEX(PARAMETROS!$B$53:$B$79,MATCH(Q340,PARAMETROS!$A$53:$A$79,0)),"")</f>
        <v/>
      </c>
      <c r="S340" s="339"/>
      <c r="T340" s="21"/>
      <c r="U340" s="11" t="str">
        <f>IFERROR(IF(T340="","",IF(T340="COP","N/A",IF(OR(T340="USD",T340="US"),1,IF(T340="EUR",VLOOKUP(P340,'SH EURO'!$A$6:$B$6338,2,FALSE),"INGRESAR TASA")))),"")</f>
        <v/>
      </c>
      <c r="V340" s="596" t="str">
        <f t="shared" si="46"/>
        <v/>
      </c>
      <c r="W340" s="22" t="str">
        <f>IFERROR(IF(T340="","",IF(T340="COP",1,IF(U340&lt;&gt;"N/A",VLOOKUP(P340,'SH TRM'!$A$9:$B$8912,2,FALSE),"REVISAR"))),"")</f>
        <v/>
      </c>
      <c r="X340" s="600" t="str">
        <f t="shared" si="47"/>
        <v/>
      </c>
      <c r="Y340" s="11" t="str">
        <f t="shared" si="48"/>
        <v/>
      </c>
      <c r="Z340" s="11" t="str">
        <f t="shared" si="43"/>
        <v/>
      </c>
      <c r="AA340" s="879"/>
      <c r="AB340" s="879"/>
      <c r="AC340" s="446" t="str">
        <f t="shared" si="44"/>
        <v/>
      </c>
      <c r="AD340" s="450"/>
      <c r="AE340" s="873"/>
      <c r="AF340" s="873"/>
      <c r="AG340" s="873"/>
      <c r="AH340" s="873"/>
      <c r="AI340" s="873"/>
      <c r="AJ340" s="873"/>
      <c r="AK340" s="873"/>
      <c r="AL340" s="873"/>
      <c r="AM340" s="873"/>
      <c r="AN340" s="406" t="str">
        <f t="shared" si="49"/>
        <v/>
      </c>
      <c r="AO340" s="866"/>
      <c r="AP340" s="304"/>
      <c r="AQ340" s="307"/>
      <c r="AW340" s="287"/>
    </row>
    <row r="341" spans="1:49" s="279" customFormat="1" ht="30" hidden="1" customHeight="1" x14ac:dyDescent="0.25">
      <c r="A341" s="876"/>
      <c r="B341" s="12"/>
      <c r="C341" s="156"/>
      <c r="D341" s="13" t="str">
        <f>IFERROR(INDEX(DESEMPATE!$D$3:$D$124,MATCH('EXP GEN.'!B341,DESEMPATE!$C$3:$C$124,0)),"")</f>
        <v/>
      </c>
      <c r="E341" s="306" t="str">
        <f>IFERROR(IF(D341="","",IF(VLOOKUP(D341,DESEMPATE!D$3:$E$124,2,FALSE)=1,"N/A",IF(VLOOKUP(D341,DESEMPATE!D$3:$E$124,2,FALSE)&gt;=0.51,"SI","NO"))),"")</f>
        <v/>
      </c>
      <c r="F341" s="381"/>
      <c r="G341" s="23"/>
      <c r="H341" s="291"/>
      <c r="I341" s="23"/>
      <c r="J341" s="14"/>
      <c r="K341" s="23"/>
      <c r="L341" s="406"/>
      <c r="M341" s="406" t="str">
        <f t="shared" si="45"/>
        <v/>
      </c>
      <c r="N341" s="716"/>
      <c r="O341" s="18"/>
      <c r="P341" s="18"/>
      <c r="Q341" s="19" t="str">
        <f t="shared" si="50"/>
        <v/>
      </c>
      <c r="R341" s="20" t="str">
        <f>IFERROR(INDEX(PARAMETROS!$B$53:$B$79,MATCH(Q341,PARAMETROS!$A$53:$A$79,0)),"")</f>
        <v/>
      </c>
      <c r="S341" s="339"/>
      <c r="T341" s="21"/>
      <c r="U341" s="11" t="str">
        <f>IFERROR(IF(T341="","",IF(T341="COP","N/A",IF(OR(T341="USD",T341="US"),1,IF(T341="EUR",VLOOKUP(P341,'SH EURO'!$A$6:$B$6338,2,FALSE),"INGRESAR TASA")))),"")</f>
        <v/>
      </c>
      <c r="V341" s="596" t="str">
        <f t="shared" si="46"/>
        <v/>
      </c>
      <c r="W341" s="22" t="str">
        <f>IFERROR(IF(T341="","",IF(T341="COP",1,IF(U341&lt;&gt;"N/A",VLOOKUP(P341,'SH TRM'!$A$9:$B$8912,2,FALSE),"REVISAR"))),"")</f>
        <v/>
      </c>
      <c r="X341" s="600" t="str">
        <f t="shared" si="47"/>
        <v/>
      </c>
      <c r="Y341" s="11" t="str">
        <f t="shared" si="48"/>
        <v/>
      </c>
      <c r="Z341" s="11" t="str">
        <f t="shared" si="43"/>
        <v/>
      </c>
      <c r="AA341" s="879"/>
      <c r="AB341" s="879"/>
      <c r="AC341" s="446" t="str">
        <f t="shared" si="44"/>
        <v/>
      </c>
      <c r="AD341" s="450"/>
      <c r="AE341" s="873"/>
      <c r="AF341" s="873"/>
      <c r="AG341" s="873"/>
      <c r="AH341" s="873"/>
      <c r="AI341" s="873"/>
      <c r="AJ341" s="873"/>
      <c r="AK341" s="873"/>
      <c r="AL341" s="873"/>
      <c r="AM341" s="873"/>
      <c r="AN341" s="406" t="str">
        <f t="shared" si="49"/>
        <v/>
      </c>
      <c r="AO341" s="866"/>
      <c r="AP341" s="304"/>
      <c r="AQ341" s="307"/>
      <c r="AW341" s="287"/>
    </row>
    <row r="342" spans="1:49" s="279" customFormat="1" ht="30" hidden="1" customHeight="1" x14ac:dyDescent="0.25">
      <c r="A342" s="876"/>
      <c r="B342" s="12"/>
      <c r="C342" s="156"/>
      <c r="D342" s="13" t="str">
        <f>IFERROR(INDEX(DESEMPATE!$D$3:$D$124,MATCH('EXP GEN.'!B342,DESEMPATE!$C$3:$C$124,0)),"")</f>
        <v/>
      </c>
      <c r="E342" s="306" t="str">
        <f>IFERROR(IF(D342="","",IF(VLOOKUP(D342,DESEMPATE!D$3:$E$124,2,FALSE)=1,"N/A",IF(VLOOKUP(D342,DESEMPATE!D$3:$E$124,2,FALSE)&gt;=0.51,"SI","NO"))),"")</f>
        <v/>
      </c>
      <c r="F342" s="381"/>
      <c r="G342" s="23"/>
      <c r="H342" s="291"/>
      <c r="I342" s="23"/>
      <c r="J342" s="14"/>
      <c r="K342" s="23"/>
      <c r="L342" s="406"/>
      <c r="M342" s="406" t="str">
        <f t="shared" si="45"/>
        <v/>
      </c>
      <c r="N342" s="716"/>
      <c r="O342" s="18"/>
      <c r="P342" s="18"/>
      <c r="Q342" s="19" t="str">
        <f t="shared" si="50"/>
        <v/>
      </c>
      <c r="R342" s="20" t="str">
        <f>IFERROR(INDEX(PARAMETROS!$B$53:$B$79,MATCH(Q342,PARAMETROS!$A$53:$A$79,0)),"")</f>
        <v/>
      </c>
      <c r="S342" s="339"/>
      <c r="T342" s="21"/>
      <c r="U342" s="11" t="str">
        <f>IFERROR(IF(T342="","",IF(T342="COP","N/A",IF(OR(T342="USD",T342="US"),1,IF(T342="EUR",VLOOKUP(P342,'SH EURO'!$A$6:$B$6338,2,FALSE),"INGRESAR TASA")))),"")</f>
        <v/>
      </c>
      <c r="V342" s="596" t="str">
        <f t="shared" si="46"/>
        <v/>
      </c>
      <c r="W342" s="22" t="str">
        <f>IFERROR(IF(T342="","",IF(T342="COP",1,IF(U342&lt;&gt;"N/A",VLOOKUP(P342,'SH TRM'!$A$9:$B$8912,2,FALSE),"REVISAR"))),"")</f>
        <v/>
      </c>
      <c r="X342" s="600" t="str">
        <f t="shared" si="47"/>
        <v/>
      </c>
      <c r="Y342" s="11" t="str">
        <f t="shared" si="48"/>
        <v/>
      </c>
      <c r="Z342" s="11" t="str">
        <f t="shared" si="43"/>
        <v/>
      </c>
      <c r="AA342" s="879"/>
      <c r="AB342" s="879"/>
      <c r="AC342" s="446" t="str">
        <f t="shared" si="44"/>
        <v/>
      </c>
      <c r="AD342" s="450"/>
      <c r="AE342" s="873"/>
      <c r="AF342" s="873"/>
      <c r="AG342" s="873"/>
      <c r="AH342" s="873"/>
      <c r="AI342" s="873"/>
      <c r="AJ342" s="873"/>
      <c r="AK342" s="873"/>
      <c r="AL342" s="873"/>
      <c r="AM342" s="873"/>
      <c r="AN342" s="406" t="str">
        <f t="shared" si="49"/>
        <v/>
      </c>
      <c r="AO342" s="866"/>
      <c r="AP342" s="304"/>
      <c r="AQ342" s="307"/>
      <c r="AW342" s="287"/>
    </row>
    <row r="343" spans="1:49" s="279" customFormat="1" ht="30" hidden="1" customHeight="1" x14ac:dyDescent="0.25">
      <c r="A343" s="876"/>
      <c r="B343" s="12"/>
      <c r="C343" s="156"/>
      <c r="D343" s="13" t="str">
        <f>IFERROR(INDEX(DESEMPATE!$D$3:$D$124,MATCH('EXP GEN.'!B343,DESEMPATE!$C$3:$C$124,0)),"")</f>
        <v/>
      </c>
      <c r="E343" s="306" t="str">
        <f>IFERROR(IF(D343="","",IF(VLOOKUP(D343,DESEMPATE!D$3:$E$124,2,FALSE)=1,"N/A",IF(VLOOKUP(D343,DESEMPATE!D$3:$E$124,2,FALSE)&gt;=0.51,"SI","NO"))),"")</f>
        <v/>
      </c>
      <c r="F343" s="381"/>
      <c r="G343" s="23"/>
      <c r="H343" s="291"/>
      <c r="I343" s="23"/>
      <c r="J343" s="14"/>
      <c r="K343" s="23"/>
      <c r="L343" s="406"/>
      <c r="M343" s="406" t="str">
        <f t="shared" si="45"/>
        <v/>
      </c>
      <c r="N343" s="716"/>
      <c r="O343" s="18"/>
      <c r="P343" s="18"/>
      <c r="Q343" s="19" t="str">
        <f t="shared" si="50"/>
        <v/>
      </c>
      <c r="R343" s="20" t="str">
        <f>IFERROR(INDEX(PARAMETROS!$B$53:$B$79,MATCH(Q343,PARAMETROS!$A$53:$A$79,0)),"")</f>
        <v/>
      </c>
      <c r="S343" s="339"/>
      <c r="T343" s="21"/>
      <c r="U343" s="11" t="str">
        <f>IFERROR(IF(T343="","",IF(T343="COP","N/A",IF(OR(T343="USD",T343="US"),1,IF(T343="EUR",VLOOKUP(P343,'SH EURO'!$A$6:$B$6338,2,FALSE),"INGRESAR TASA")))),"")</f>
        <v/>
      </c>
      <c r="V343" s="596" t="str">
        <f t="shared" si="46"/>
        <v/>
      </c>
      <c r="W343" s="22" t="str">
        <f>IFERROR(IF(T343="","",IF(T343="COP",1,IF(U343&lt;&gt;"N/A",VLOOKUP(P343,'SH TRM'!$A$9:$B$8912,2,FALSE),"REVISAR"))),"")</f>
        <v/>
      </c>
      <c r="X343" s="600" t="str">
        <f t="shared" si="47"/>
        <v/>
      </c>
      <c r="Y343" s="11" t="str">
        <f t="shared" si="48"/>
        <v/>
      </c>
      <c r="Z343" s="11" t="str">
        <f t="shared" si="43"/>
        <v/>
      </c>
      <c r="AA343" s="879"/>
      <c r="AB343" s="879"/>
      <c r="AC343" s="446" t="str">
        <f t="shared" si="44"/>
        <v/>
      </c>
      <c r="AD343" s="450"/>
      <c r="AE343" s="873"/>
      <c r="AF343" s="873"/>
      <c r="AG343" s="873"/>
      <c r="AH343" s="873"/>
      <c r="AI343" s="873"/>
      <c r="AJ343" s="873"/>
      <c r="AK343" s="873"/>
      <c r="AL343" s="873"/>
      <c r="AM343" s="873"/>
      <c r="AN343" s="406" t="str">
        <f t="shared" si="49"/>
        <v/>
      </c>
      <c r="AO343" s="866"/>
      <c r="AP343" s="304"/>
      <c r="AQ343" s="307"/>
      <c r="AW343" s="287"/>
    </row>
    <row r="344" spans="1:49" s="279" customFormat="1" ht="30" hidden="1" customHeight="1" thickBot="1" x14ac:dyDescent="0.3">
      <c r="A344" s="877"/>
      <c r="B344" s="48"/>
      <c r="C344" s="157"/>
      <c r="D344" s="64" t="str">
        <f>IFERROR(INDEX(DESEMPATE!$D$3:$D$124,MATCH('EXP GEN.'!B344,DESEMPATE!$C$3:$C$124,0)),"")</f>
        <v/>
      </c>
      <c r="E344" s="398" t="str">
        <f>IFERROR(IF(D344="","",IF(VLOOKUP(D344,DESEMPATE!D$3:$E$124,2,FALSE)=1,"N/A",IF(VLOOKUP(D344,DESEMPATE!D$3:$E$124,2,FALSE)&gt;=0.51,"SI","NO"))),"")</f>
        <v/>
      </c>
      <c r="F344" s="382"/>
      <c r="G344" s="159"/>
      <c r="H344" s="298"/>
      <c r="I344" s="159"/>
      <c r="J344" s="49"/>
      <c r="K344" s="159"/>
      <c r="L344" s="407"/>
      <c r="M344" s="407" t="str">
        <f t="shared" si="45"/>
        <v/>
      </c>
      <c r="N344" s="733"/>
      <c r="O344" s="494"/>
      <c r="P344" s="494"/>
      <c r="Q344" s="53" t="str">
        <f t="shared" si="50"/>
        <v/>
      </c>
      <c r="R344" s="54" t="str">
        <f>IFERROR(INDEX(PARAMETROS!$B$53:$B$79,MATCH(Q344,PARAMETROS!$A$53:$A$79,0)),"")</f>
        <v/>
      </c>
      <c r="S344" s="495"/>
      <c r="T344" s="55"/>
      <c r="U344" s="57" t="str">
        <f>IFERROR(IF(T344="","",IF(T344="COP","N/A",IF(OR(T344="USD",T344="US"),1,IF(T344="EUR",VLOOKUP(P344,'SH EURO'!$A$6:$B$6338,2,FALSE),"INGRESAR TASA")))),"")</f>
        <v/>
      </c>
      <c r="V344" s="597" t="str">
        <f t="shared" si="46"/>
        <v/>
      </c>
      <c r="W344" s="56" t="str">
        <f>IFERROR(IF(T344="","",IF(T344="COP",1,IF(U344&lt;&gt;"N/A",VLOOKUP(P344,'SH TRM'!$A$9:$B$8912,2,FALSE),"REVISAR"))),"")</f>
        <v/>
      </c>
      <c r="X344" s="601" t="str">
        <f t="shared" si="47"/>
        <v/>
      </c>
      <c r="Y344" s="57" t="str">
        <f t="shared" si="48"/>
        <v/>
      </c>
      <c r="Z344" s="57" t="str">
        <f t="shared" si="43"/>
        <v/>
      </c>
      <c r="AA344" s="880"/>
      <c r="AB344" s="880"/>
      <c r="AC344" s="455" t="str">
        <f t="shared" si="44"/>
        <v/>
      </c>
      <c r="AD344" s="449"/>
      <c r="AE344" s="874"/>
      <c r="AF344" s="874"/>
      <c r="AG344" s="874"/>
      <c r="AH344" s="874"/>
      <c r="AI344" s="874"/>
      <c r="AJ344" s="874"/>
      <c r="AK344" s="874"/>
      <c r="AL344" s="874"/>
      <c r="AM344" s="874"/>
      <c r="AN344" s="407" t="str">
        <f t="shared" si="49"/>
        <v/>
      </c>
      <c r="AO344" s="867"/>
      <c r="AP344" s="303"/>
      <c r="AQ344" s="307"/>
      <c r="AW344" s="287"/>
    </row>
    <row r="345" spans="1:49" s="279" customFormat="1" ht="30" hidden="1" customHeight="1" x14ac:dyDescent="0.25">
      <c r="A345" s="875" t="s">
        <v>252</v>
      </c>
      <c r="B345" s="35"/>
      <c r="C345" s="155"/>
      <c r="D345" s="36" t="str">
        <f>IFERROR(INDEX(DESEMPATE!$D$3:$D$124,MATCH('EXP GEN.'!B345,DESEMPATE!$C$3:$C$124,0)),"")</f>
        <v/>
      </c>
      <c r="E345" s="400" t="str">
        <f>IFERROR(IF(D345="","",IF(VLOOKUP(D345,DESEMPATE!D$3:$E$124,2,FALSE)=1,"N/A",IF(VLOOKUP(D345,DESEMPATE!D$3:$E$124,2,FALSE)&gt;=0.51,"SI","NO"))),"")</f>
        <v/>
      </c>
      <c r="F345" s="380"/>
      <c r="G345" s="47"/>
      <c r="H345" s="290"/>
      <c r="I345" s="47"/>
      <c r="J345" s="37"/>
      <c r="K345" s="47"/>
      <c r="L345" s="405"/>
      <c r="M345" s="405" t="str">
        <f t="shared" si="45"/>
        <v/>
      </c>
      <c r="N345" s="734"/>
      <c r="O345" s="491"/>
      <c r="P345" s="491"/>
      <c r="Q345" s="61" t="str">
        <f t="shared" si="50"/>
        <v/>
      </c>
      <c r="R345" s="32" t="str">
        <f>IFERROR(INDEX(PARAMETROS!$B$53:$B$79,MATCH(Q345,PARAMETROS!$A$53:$A$79,0)),"")</f>
        <v/>
      </c>
      <c r="S345" s="492"/>
      <c r="T345" s="33"/>
      <c r="U345" s="493" t="str">
        <f>IFERROR(IF(T345="","",IF(T345="COP","N/A",IF(OR(T345="USD",T345="US"),1,IF(T345="EUR",VLOOKUP(P345,'SH EURO'!$A$6:$B$6338,2,FALSE),"INGRESAR TASA")))),"")</f>
        <v/>
      </c>
      <c r="V345" s="598" t="str">
        <f t="shared" si="46"/>
        <v/>
      </c>
      <c r="W345" s="34" t="str">
        <f>IFERROR(IF(T345="","",IF(T345="COP",1,IF(U345&lt;&gt;"N/A",VLOOKUP(P345,'SH TRM'!$A$9:$B$8912,2,FALSE),"REVISAR"))),"")</f>
        <v/>
      </c>
      <c r="X345" s="602" t="str">
        <f t="shared" si="47"/>
        <v/>
      </c>
      <c r="Y345" s="493" t="str">
        <f t="shared" si="48"/>
        <v/>
      </c>
      <c r="Z345" s="493" t="str">
        <f t="shared" si="43"/>
        <v/>
      </c>
      <c r="AA345" s="878" t="str">
        <f>IFERROR(IF(COUNTIF(Z345:Z350,"")=6,"",IF(SUM(Z345:Z350)&gt;=CM008M1,"CUMPLE","NO CUMPLE")),"")</f>
        <v/>
      </c>
      <c r="AB345" s="878" t="str">
        <f>IFERROR(IF(COUNTIF(Z345:Z350,"")=6,"",IF(COUNTIF(E345:E350,"N/A")&gt;0,IF(SUMIF(E345:E350,"N/A",Z345:Z350)&gt;=CM008LM1,"CUMPLE","NO CUMPLE"),IF(SUMIF(E345:E350,"SI",Z345:Z350)&gt;=CM008LM1,"CUMPLE","NO CUMPLE"))),"")</f>
        <v/>
      </c>
      <c r="AC345" s="490" t="str">
        <f t="shared" si="44"/>
        <v/>
      </c>
      <c r="AD345" s="454"/>
      <c r="AE345" s="881"/>
      <c r="AF345" s="881"/>
      <c r="AG345" s="881"/>
      <c r="AH345" s="881"/>
      <c r="AI345" s="881"/>
      <c r="AJ345" s="881"/>
      <c r="AK345" s="881"/>
      <c r="AL345" s="881"/>
      <c r="AM345" s="881"/>
      <c r="AN345" s="405" t="str">
        <f t="shared" si="49"/>
        <v/>
      </c>
      <c r="AO345" s="865" t="s">
        <v>335</v>
      </c>
      <c r="AP345" s="305"/>
      <c r="AQ345" s="307"/>
      <c r="AW345" s="287"/>
    </row>
    <row r="346" spans="1:49" s="279" customFormat="1" ht="30" hidden="1" customHeight="1" x14ac:dyDescent="0.25">
      <c r="A346" s="876"/>
      <c r="B346" s="12"/>
      <c r="C346" s="156"/>
      <c r="D346" s="13" t="str">
        <f>IFERROR(INDEX(DESEMPATE!$D$3:$D$124,MATCH('EXP GEN.'!B346,DESEMPATE!$C$3:$C$124,0)),"")</f>
        <v/>
      </c>
      <c r="E346" s="306" t="str">
        <f>IFERROR(IF(D346="","",IF(VLOOKUP(D346,DESEMPATE!D$3:$E$124,2,FALSE)=1,"N/A",IF(VLOOKUP(D346,DESEMPATE!D$3:$E$124,2,FALSE)&gt;=0.51,"SI","NO"))),"")</f>
        <v/>
      </c>
      <c r="F346" s="381"/>
      <c r="G346" s="23"/>
      <c r="H346" s="291"/>
      <c r="I346" s="23"/>
      <c r="J346" s="14"/>
      <c r="K346" s="23"/>
      <c r="L346" s="406"/>
      <c r="M346" s="406" t="str">
        <f t="shared" si="45"/>
        <v/>
      </c>
      <c r="N346" s="716"/>
      <c r="O346" s="18"/>
      <c r="P346" s="18"/>
      <c r="Q346" s="19" t="str">
        <f t="shared" si="50"/>
        <v/>
      </c>
      <c r="R346" s="20" t="str">
        <f>IFERROR(INDEX(PARAMETROS!$B$53:$B$79,MATCH(Q346,PARAMETROS!$A$53:$A$79,0)),"")</f>
        <v/>
      </c>
      <c r="S346" s="339"/>
      <c r="T346" s="21"/>
      <c r="U346" s="11" t="str">
        <f>IFERROR(IF(T346="","",IF(T346="COP","N/A",IF(OR(T346="USD",T346="US"),1,IF(T346="EUR",VLOOKUP(P346,'SH EURO'!$A$6:$B$6338,2,FALSE),"INGRESAR TASA")))),"")</f>
        <v/>
      </c>
      <c r="V346" s="596" t="str">
        <f t="shared" si="46"/>
        <v/>
      </c>
      <c r="W346" s="22" t="str">
        <f>IFERROR(IF(T346="","",IF(T346="COP",1,IF(U346&lt;&gt;"N/A",VLOOKUP(P346,'SH TRM'!$A$9:$B$8912,2,FALSE),"REVISAR"))),"")</f>
        <v/>
      </c>
      <c r="X346" s="600" t="str">
        <f t="shared" si="47"/>
        <v/>
      </c>
      <c r="Y346" s="11" t="str">
        <f t="shared" si="48"/>
        <v/>
      </c>
      <c r="Z346" s="11" t="str">
        <f t="shared" si="43"/>
        <v/>
      </c>
      <c r="AA346" s="879"/>
      <c r="AB346" s="879"/>
      <c r="AC346" s="446" t="str">
        <f t="shared" si="44"/>
        <v/>
      </c>
      <c r="AD346" s="450"/>
      <c r="AE346" s="873"/>
      <c r="AF346" s="873"/>
      <c r="AG346" s="873"/>
      <c r="AH346" s="873"/>
      <c r="AI346" s="873"/>
      <c r="AJ346" s="873"/>
      <c r="AK346" s="873"/>
      <c r="AL346" s="873"/>
      <c r="AM346" s="873"/>
      <c r="AN346" s="406" t="str">
        <f t="shared" si="49"/>
        <v/>
      </c>
      <c r="AO346" s="866"/>
      <c r="AP346" s="304"/>
      <c r="AQ346" s="307"/>
      <c r="AW346" s="287"/>
    </row>
    <row r="347" spans="1:49" s="279" customFormat="1" ht="30" hidden="1" customHeight="1" x14ac:dyDescent="0.25">
      <c r="A347" s="876"/>
      <c r="B347" s="12"/>
      <c r="C347" s="156"/>
      <c r="D347" s="13" t="str">
        <f>IFERROR(INDEX(DESEMPATE!$D$3:$D$124,MATCH('EXP GEN.'!B347,DESEMPATE!$C$3:$C$124,0)),"")</f>
        <v/>
      </c>
      <c r="E347" s="306" t="str">
        <f>IFERROR(IF(D347="","",IF(VLOOKUP(D347,DESEMPATE!D$3:$E$124,2,FALSE)=1,"N/A",IF(VLOOKUP(D347,DESEMPATE!D$3:$E$124,2,FALSE)&gt;=0.51,"SI","NO"))),"")</f>
        <v/>
      </c>
      <c r="F347" s="381"/>
      <c r="G347" s="23"/>
      <c r="H347" s="291"/>
      <c r="I347" s="23"/>
      <c r="J347" s="14"/>
      <c r="K347" s="23"/>
      <c r="L347" s="406"/>
      <c r="M347" s="406" t="str">
        <f t="shared" si="45"/>
        <v/>
      </c>
      <c r="N347" s="716"/>
      <c r="O347" s="18"/>
      <c r="P347" s="18"/>
      <c r="Q347" s="19" t="str">
        <f t="shared" si="50"/>
        <v/>
      </c>
      <c r="R347" s="20" t="str">
        <f>IFERROR(INDEX(PARAMETROS!$B$53:$B$79,MATCH(Q347,PARAMETROS!$A$53:$A$79,0)),"")</f>
        <v/>
      </c>
      <c r="S347" s="339"/>
      <c r="T347" s="21"/>
      <c r="U347" s="11" t="str">
        <f>IFERROR(IF(T347="","",IF(T347="COP","N/A",IF(OR(T347="USD",T347="US"),1,IF(T347="EUR",VLOOKUP(P347,'SH EURO'!$A$6:$B$6338,2,FALSE),"INGRESAR TASA")))),"")</f>
        <v/>
      </c>
      <c r="V347" s="596" t="str">
        <f t="shared" si="46"/>
        <v/>
      </c>
      <c r="W347" s="22" t="str">
        <f>IFERROR(IF(T347="","",IF(T347="COP",1,IF(U347&lt;&gt;"N/A",VLOOKUP(P347,'SH TRM'!$A$9:$B$8912,2,FALSE),"REVISAR"))),"")</f>
        <v/>
      </c>
      <c r="X347" s="600" t="str">
        <f t="shared" si="47"/>
        <v/>
      </c>
      <c r="Y347" s="11" t="str">
        <f t="shared" si="48"/>
        <v/>
      </c>
      <c r="Z347" s="11" t="str">
        <f t="shared" si="43"/>
        <v/>
      </c>
      <c r="AA347" s="879"/>
      <c r="AB347" s="879"/>
      <c r="AC347" s="446" t="str">
        <f t="shared" si="44"/>
        <v/>
      </c>
      <c r="AD347" s="450"/>
      <c r="AE347" s="873"/>
      <c r="AF347" s="873"/>
      <c r="AG347" s="873"/>
      <c r="AH347" s="873"/>
      <c r="AI347" s="873"/>
      <c r="AJ347" s="873"/>
      <c r="AK347" s="873"/>
      <c r="AL347" s="873"/>
      <c r="AM347" s="873"/>
      <c r="AN347" s="406" t="str">
        <f t="shared" si="49"/>
        <v/>
      </c>
      <c r="AO347" s="866"/>
      <c r="AP347" s="304"/>
      <c r="AQ347" s="307"/>
      <c r="AW347" s="287"/>
    </row>
    <row r="348" spans="1:49" s="279" customFormat="1" ht="30" hidden="1" customHeight="1" x14ac:dyDescent="0.25">
      <c r="A348" s="876"/>
      <c r="B348" s="12"/>
      <c r="C348" s="156"/>
      <c r="D348" s="13" t="str">
        <f>IFERROR(INDEX(DESEMPATE!$D$3:$D$124,MATCH('EXP GEN.'!B348,DESEMPATE!$C$3:$C$124,0)),"")</f>
        <v/>
      </c>
      <c r="E348" s="306" t="str">
        <f>IFERROR(IF(D348="","",IF(VLOOKUP(D348,DESEMPATE!D$3:$E$124,2,FALSE)=1,"N/A",IF(VLOOKUP(D348,DESEMPATE!D$3:$E$124,2,FALSE)&gt;=0.51,"SI","NO"))),"")</f>
        <v/>
      </c>
      <c r="F348" s="381"/>
      <c r="G348" s="23"/>
      <c r="H348" s="291"/>
      <c r="I348" s="23"/>
      <c r="J348" s="14"/>
      <c r="K348" s="23"/>
      <c r="L348" s="406"/>
      <c r="M348" s="406" t="str">
        <f t="shared" si="45"/>
        <v/>
      </c>
      <c r="N348" s="716"/>
      <c r="O348" s="18"/>
      <c r="P348" s="18"/>
      <c r="Q348" s="19" t="str">
        <f t="shared" si="50"/>
        <v/>
      </c>
      <c r="R348" s="20" t="str">
        <f>IFERROR(INDEX(PARAMETROS!$B$53:$B$79,MATCH(Q348,PARAMETROS!$A$53:$A$79,0)),"")</f>
        <v/>
      </c>
      <c r="S348" s="339"/>
      <c r="T348" s="21"/>
      <c r="U348" s="11" t="str">
        <f>IFERROR(IF(T348="","",IF(T348="COP","N/A",IF(OR(T348="USD",T348="US"),1,IF(T348="EUR",VLOOKUP(P348,'SH EURO'!$A$6:$B$6338,2,FALSE),"INGRESAR TASA")))),"")</f>
        <v/>
      </c>
      <c r="V348" s="596" t="str">
        <f t="shared" si="46"/>
        <v/>
      </c>
      <c r="W348" s="22" t="str">
        <f>IFERROR(IF(T348="","",IF(T348="COP",1,IF(U348&lt;&gt;"N/A",VLOOKUP(P348,'SH TRM'!$A$9:$B$8912,2,FALSE),"REVISAR"))),"")</f>
        <v/>
      </c>
      <c r="X348" s="600" t="str">
        <f t="shared" si="47"/>
        <v/>
      </c>
      <c r="Y348" s="11" t="str">
        <f t="shared" si="48"/>
        <v/>
      </c>
      <c r="Z348" s="11" t="str">
        <f t="shared" si="43"/>
        <v/>
      </c>
      <c r="AA348" s="879"/>
      <c r="AB348" s="879"/>
      <c r="AC348" s="446" t="str">
        <f t="shared" si="44"/>
        <v/>
      </c>
      <c r="AD348" s="450"/>
      <c r="AE348" s="873"/>
      <c r="AF348" s="873"/>
      <c r="AG348" s="873"/>
      <c r="AH348" s="873"/>
      <c r="AI348" s="873"/>
      <c r="AJ348" s="873"/>
      <c r="AK348" s="873"/>
      <c r="AL348" s="873"/>
      <c r="AM348" s="873"/>
      <c r="AN348" s="406" t="str">
        <f t="shared" si="49"/>
        <v/>
      </c>
      <c r="AO348" s="866"/>
      <c r="AP348" s="304"/>
      <c r="AQ348" s="307"/>
      <c r="AW348" s="287"/>
    </row>
    <row r="349" spans="1:49" s="279" customFormat="1" ht="30" hidden="1" customHeight="1" x14ac:dyDescent="0.25">
      <c r="A349" s="876"/>
      <c r="B349" s="12"/>
      <c r="C349" s="156"/>
      <c r="D349" s="13" t="str">
        <f>IFERROR(INDEX(DESEMPATE!$D$3:$D$124,MATCH('EXP GEN.'!B349,DESEMPATE!$C$3:$C$124,0)),"")</f>
        <v/>
      </c>
      <c r="E349" s="306" t="str">
        <f>IFERROR(IF(D349="","",IF(VLOOKUP(D349,DESEMPATE!D$3:$E$124,2,FALSE)=1,"N/A",IF(VLOOKUP(D349,DESEMPATE!D$3:$E$124,2,FALSE)&gt;=0.51,"SI","NO"))),"")</f>
        <v/>
      </c>
      <c r="F349" s="381"/>
      <c r="G349" s="23"/>
      <c r="H349" s="291"/>
      <c r="I349" s="23"/>
      <c r="J349" s="14"/>
      <c r="K349" s="23"/>
      <c r="L349" s="406"/>
      <c r="M349" s="406" t="str">
        <f t="shared" si="45"/>
        <v/>
      </c>
      <c r="N349" s="716"/>
      <c r="O349" s="18"/>
      <c r="P349" s="18"/>
      <c r="Q349" s="19" t="str">
        <f t="shared" si="50"/>
        <v/>
      </c>
      <c r="R349" s="20" t="str">
        <f>IFERROR(INDEX(PARAMETROS!$B$53:$B$79,MATCH(Q349,PARAMETROS!$A$53:$A$79,0)),"")</f>
        <v/>
      </c>
      <c r="S349" s="339"/>
      <c r="T349" s="21"/>
      <c r="U349" s="11" t="str">
        <f>IFERROR(IF(T349="","",IF(T349="COP","N/A",IF(OR(T349="USD",T349="US"),1,IF(T349="EUR",VLOOKUP(P349,'SH EURO'!$A$6:$B$6338,2,FALSE),"INGRESAR TASA")))),"")</f>
        <v/>
      </c>
      <c r="V349" s="596" t="str">
        <f t="shared" si="46"/>
        <v/>
      </c>
      <c r="W349" s="22" t="str">
        <f>IFERROR(IF(T349="","",IF(T349="COP",1,IF(U349&lt;&gt;"N/A",VLOOKUP(P349,'SH TRM'!$A$9:$B$8912,2,FALSE),"REVISAR"))),"")</f>
        <v/>
      </c>
      <c r="X349" s="600" t="str">
        <f t="shared" si="47"/>
        <v/>
      </c>
      <c r="Y349" s="11" t="str">
        <f t="shared" si="48"/>
        <v/>
      </c>
      <c r="Z349" s="11" t="str">
        <f t="shared" si="43"/>
        <v/>
      </c>
      <c r="AA349" s="879"/>
      <c r="AB349" s="879"/>
      <c r="AC349" s="446" t="str">
        <f t="shared" si="44"/>
        <v/>
      </c>
      <c r="AD349" s="450"/>
      <c r="AE349" s="873"/>
      <c r="AF349" s="873"/>
      <c r="AG349" s="873"/>
      <c r="AH349" s="873"/>
      <c r="AI349" s="873"/>
      <c r="AJ349" s="873"/>
      <c r="AK349" s="873"/>
      <c r="AL349" s="873"/>
      <c r="AM349" s="873"/>
      <c r="AN349" s="406" t="str">
        <f t="shared" si="49"/>
        <v/>
      </c>
      <c r="AO349" s="866"/>
      <c r="AP349" s="304"/>
      <c r="AQ349" s="307"/>
      <c r="AW349" s="287"/>
    </row>
    <row r="350" spans="1:49" s="279" customFormat="1" ht="30" hidden="1" customHeight="1" thickBot="1" x14ac:dyDescent="0.3">
      <c r="A350" s="877"/>
      <c r="B350" s="48"/>
      <c r="C350" s="157"/>
      <c r="D350" s="64" t="str">
        <f>IFERROR(INDEX(DESEMPATE!$D$3:$D$124,MATCH('EXP GEN.'!B350,DESEMPATE!$C$3:$C$124,0)),"")</f>
        <v/>
      </c>
      <c r="E350" s="398" t="str">
        <f>IFERROR(IF(D350="","",IF(VLOOKUP(D350,DESEMPATE!D$3:$E$124,2,FALSE)=1,"N/A",IF(VLOOKUP(D350,DESEMPATE!D$3:$E$124,2,FALSE)&gt;=0.51,"SI","NO"))),"")</f>
        <v/>
      </c>
      <c r="F350" s="382"/>
      <c r="G350" s="159"/>
      <c r="H350" s="298"/>
      <c r="I350" s="159"/>
      <c r="J350" s="49"/>
      <c r="K350" s="159"/>
      <c r="L350" s="407"/>
      <c r="M350" s="407" t="str">
        <f t="shared" si="45"/>
        <v/>
      </c>
      <c r="N350" s="733"/>
      <c r="O350" s="494"/>
      <c r="P350" s="494"/>
      <c r="Q350" s="53" t="str">
        <f t="shared" si="50"/>
        <v/>
      </c>
      <c r="R350" s="54" t="str">
        <f>IFERROR(INDEX(PARAMETROS!$B$53:$B$79,MATCH(Q350,PARAMETROS!$A$53:$A$79,0)),"")</f>
        <v/>
      </c>
      <c r="S350" s="495"/>
      <c r="T350" s="55"/>
      <c r="U350" s="57" t="str">
        <f>IFERROR(IF(T350="","",IF(T350="COP","N/A",IF(OR(T350="USD",T350="US"),1,IF(T350="EUR",VLOOKUP(P350,'SH EURO'!$A$6:$B$6338,2,FALSE),"INGRESAR TASA")))),"")</f>
        <v/>
      </c>
      <c r="V350" s="597" t="str">
        <f t="shared" si="46"/>
        <v/>
      </c>
      <c r="W350" s="56" t="str">
        <f>IFERROR(IF(T350="","",IF(T350="COP",1,IF(U350&lt;&gt;"N/A",VLOOKUP(P350,'SH TRM'!$A$9:$B$8912,2,FALSE),"REVISAR"))),"")</f>
        <v/>
      </c>
      <c r="X350" s="601" t="str">
        <f t="shared" si="47"/>
        <v/>
      </c>
      <c r="Y350" s="57" t="str">
        <f t="shared" si="48"/>
        <v/>
      </c>
      <c r="Z350" s="57" t="str">
        <f t="shared" si="43"/>
        <v/>
      </c>
      <c r="AA350" s="880"/>
      <c r="AB350" s="880"/>
      <c r="AC350" s="455" t="str">
        <f t="shared" si="44"/>
        <v/>
      </c>
      <c r="AD350" s="449"/>
      <c r="AE350" s="874"/>
      <c r="AF350" s="874"/>
      <c r="AG350" s="874"/>
      <c r="AH350" s="874"/>
      <c r="AI350" s="874"/>
      <c r="AJ350" s="874"/>
      <c r="AK350" s="874"/>
      <c r="AL350" s="874"/>
      <c r="AM350" s="874"/>
      <c r="AN350" s="407" t="str">
        <f t="shared" si="49"/>
        <v/>
      </c>
      <c r="AO350" s="867"/>
      <c r="AP350" s="303"/>
      <c r="AQ350" s="307"/>
      <c r="AW350" s="287"/>
    </row>
    <row r="351" spans="1:49" s="279" customFormat="1" ht="30" hidden="1" customHeight="1" x14ac:dyDescent="0.25">
      <c r="A351" s="875" t="s">
        <v>253</v>
      </c>
      <c r="B351" s="35"/>
      <c r="C351" s="155"/>
      <c r="D351" s="36" t="str">
        <f>IFERROR(INDEX(DESEMPATE!$D$3:$D$124,MATCH('EXP GEN.'!B351,DESEMPATE!$C$3:$C$124,0)),"")</f>
        <v/>
      </c>
      <c r="E351" s="400" t="str">
        <f>IFERROR(IF(D351="","",IF(VLOOKUP(D351,DESEMPATE!D$3:$E$124,2,FALSE)=1,"N/A",IF(VLOOKUP(D351,DESEMPATE!D$3:$E$124,2,FALSE)&gt;=0.51,"SI","NO"))),"")</f>
        <v/>
      </c>
      <c r="F351" s="380"/>
      <c r="G351" s="47"/>
      <c r="H351" s="290"/>
      <c r="I351" s="47"/>
      <c r="J351" s="37"/>
      <c r="K351" s="47"/>
      <c r="L351" s="405"/>
      <c r="M351" s="405" t="str">
        <f t="shared" si="45"/>
        <v/>
      </c>
      <c r="N351" s="734"/>
      <c r="O351" s="491"/>
      <c r="P351" s="491"/>
      <c r="Q351" s="61" t="str">
        <f t="shared" si="50"/>
        <v/>
      </c>
      <c r="R351" s="32" t="str">
        <f>IFERROR(INDEX(PARAMETROS!$B$53:$B$79,MATCH(Q351,PARAMETROS!$A$53:$A$79,0)),"")</f>
        <v/>
      </c>
      <c r="S351" s="492"/>
      <c r="T351" s="33"/>
      <c r="U351" s="493" t="str">
        <f>IFERROR(IF(T351="","",IF(T351="COP","N/A",IF(OR(T351="USD",T351="US"),1,IF(T351="EUR",VLOOKUP(P351,'SH EURO'!$A$6:$B$6338,2,FALSE),"INGRESAR TASA")))),"")</f>
        <v/>
      </c>
      <c r="V351" s="598" t="str">
        <f t="shared" si="46"/>
        <v/>
      </c>
      <c r="W351" s="34" t="str">
        <f>IFERROR(IF(T351="","",IF(T351="COP",1,IF(U351&lt;&gt;"N/A",VLOOKUP(P351,'SH TRM'!$A$9:$B$8912,2,FALSE),"REVISAR"))),"")</f>
        <v/>
      </c>
      <c r="X351" s="602" t="str">
        <f t="shared" si="47"/>
        <v/>
      </c>
      <c r="Y351" s="493" t="str">
        <f t="shared" si="48"/>
        <v/>
      </c>
      <c r="Z351" s="493" t="str">
        <f t="shared" si="43"/>
        <v/>
      </c>
      <c r="AA351" s="878" t="str">
        <f>IFERROR(IF(COUNTIF(Z351:Z356,"")=6,"",IF(SUM(Z351:Z356)&gt;=CM008M1,"CUMPLE","NO CUMPLE")),"")</f>
        <v/>
      </c>
      <c r="AB351" s="878" t="str">
        <f>IFERROR(IF(COUNTIF(Z351:Z356,"")=6,"",IF(COUNTIF(E351:E356,"N/A")&gt;0,IF(SUMIF(E351:E356,"N/A",Z351:Z356)&gt;=CM008LM1,"CUMPLE","NO CUMPLE"),IF(SUMIF(E351:E356,"SI",Z351:Z356)&gt;=CM008LM1,"CUMPLE","NO CUMPLE"))),"")</f>
        <v/>
      </c>
      <c r="AC351" s="490" t="str">
        <f t="shared" si="44"/>
        <v/>
      </c>
      <c r="AD351" s="454"/>
      <c r="AE351" s="881"/>
      <c r="AF351" s="881"/>
      <c r="AG351" s="881"/>
      <c r="AH351" s="881"/>
      <c r="AI351" s="881"/>
      <c r="AJ351" s="881"/>
      <c r="AK351" s="881"/>
      <c r="AL351" s="881"/>
      <c r="AM351" s="881"/>
      <c r="AN351" s="405" t="str">
        <f t="shared" si="49"/>
        <v/>
      </c>
      <c r="AO351" s="865" t="s">
        <v>335</v>
      </c>
      <c r="AP351" s="305"/>
      <c r="AQ351" s="307"/>
      <c r="AW351" s="287"/>
    </row>
    <row r="352" spans="1:49" s="279" customFormat="1" ht="30" hidden="1" customHeight="1" x14ac:dyDescent="0.25">
      <c r="A352" s="876"/>
      <c r="B352" s="12"/>
      <c r="C352" s="156"/>
      <c r="D352" s="13" t="str">
        <f>IFERROR(INDEX(DESEMPATE!$D$3:$D$124,MATCH('EXP GEN.'!B352,DESEMPATE!$C$3:$C$124,0)),"")</f>
        <v/>
      </c>
      <c r="E352" s="306" t="str">
        <f>IFERROR(IF(D352="","",IF(VLOOKUP(D352,DESEMPATE!D$3:$E$124,2,FALSE)=1,"N/A",IF(VLOOKUP(D352,DESEMPATE!D$3:$E$124,2,FALSE)&gt;=0.51,"SI","NO"))),"")</f>
        <v/>
      </c>
      <c r="F352" s="381"/>
      <c r="G352" s="23"/>
      <c r="H352" s="291"/>
      <c r="I352" s="23"/>
      <c r="J352" s="14"/>
      <c r="K352" s="23"/>
      <c r="L352" s="406"/>
      <c r="M352" s="406" t="str">
        <f t="shared" si="45"/>
        <v/>
      </c>
      <c r="N352" s="716"/>
      <c r="O352" s="18"/>
      <c r="P352" s="18"/>
      <c r="Q352" s="19" t="str">
        <f t="shared" si="50"/>
        <v/>
      </c>
      <c r="R352" s="20" t="str">
        <f>IFERROR(INDEX(PARAMETROS!$B$53:$B$79,MATCH(Q352,PARAMETROS!$A$53:$A$79,0)),"")</f>
        <v/>
      </c>
      <c r="S352" s="339"/>
      <c r="T352" s="21"/>
      <c r="U352" s="11" t="str">
        <f>IFERROR(IF(T352="","",IF(T352="COP","N/A",IF(OR(T352="USD",T352="US"),1,IF(T352="EUR",VLOOKUP(P352,'SH EURO'!$A$6:$B$6338,2,FALSE),"INGRESAR TASA")))),"")</f>
        <v/>
      </c>
      <c r="V352" s="596" t="str">
        <f t="shared" si="46"/>
        <v/>
      </c>
      <c r="W352" s="22" t="str">
        <f>IFERROR(IF(T352="","",IF(T352="COP",1,IF(U352&lt;&gt;"N/A",VLOOKUP(P352,'SH TRM'!$A$9:$B$8912,2,FALSE),"REVISAR"))),"")</f>
        <v/>
      </c>
      <c r="X352" s="600" t="str">
        <f t="shared" si="47"/>
        <v/>
      </c>
      <c r="Y352" s="11" t="str">
        <f t="shared" si="48"/>
        <v/>
      </c>
      <c r="Z352" s="11" t="str">
        <f t="shared" si="43"/>
        <v/>
      </c>
      <c r="AA352" s="879"/>
      <c r="AB352" s="879"/>
      <c r="AC352" s="446" t="str">
        <f t="shared" si="44"/>
        <v/>
      </c>
      <c r="AD352" s="450"/>
      <c r="AE352" s="873"/>
      <c r="AF352" s="873"/>
      <c r="AG352" s="873"/>
      <c r="AH352" s="873"/>
      <c r="AI352" s="873"/>
      <c r="AJ352" s="873"/>
      <c r="AK352" s="873"/>
      <c r="AL352" s="873"/>
      <c r="AM352" s="873"/>
      <c r="AN352" s="406" t="str">
        <f t="shared" si="49"/>
        <v/>
      </c>
      <c r="AO352" s="866"/>
      <c r="AP352" s="304"/>
      <c r="AQ352" s="307"/>
      <c r="AW352" s="287"/>
    </row>
    <row r="353" spans="1:49" s="279" customFormat="1" ht="30" hidden="1" customHeight="1" x14ac:dyDescent="0.25">
      <c r="A353" s="876"/>
      <c r="B353" s="12"/>
      <c r="C353" s="156"/>
      <c r="D353" s="13" t="str">
        <f>IFERROR(INDEX(DESEMPATE!$D$3:$D$124,MATCH('EXP GEN.'!B353,DESEMPATE!$C$3:$C$124,0)),"")</f>
        <v/>
      </c>
      <c r="E353" s="306" t="str">
        <f>IFERROR(IF(D353="","",IF(VLOOKUP(D353,DESEMPATE!D$3:$E$124,2,FALSE)=1,"N/A",IF(VLOOKUP(D353,DESEMPATE!D$3:$E$124,2,FALSE)&gt;=0.51,"SI","NO"))),"")</f>
        <v/>
      </c>
      <c r="F353" s="381"/>
      <c r="G353" s="23"/>
      <c r="H353" s="291"/>
      <c r="I353" s="23"/>
      <c r="J353" s="14"/>
      <c r="K353" s="23"/>
      <c r="L353" s="406"/>
      <c r="M353" s="406" t="str">
        <f t="shared" si="45"/>
        <v/>
      </c>
      <c r="N353" s="716"/>
      <c r="O353" s="18"/>
      <c r="P353" s="18"/>
      <c r="Q353" s="19" t="str">
        <f t="shared" si="50"/>
        <v/>
      </c>
      <c r="R353" s="20" t="str">
        <f>IFERROR(INDEX(PARAMETROS!$B$53:$B$79,MATCH(Q353,PARAMETROS!$A$53:$A$79,0)),"")</f>
        <v/>
      </c>
      <c r="S353" s="339"/>
      <c r="T353" s="21"/>
      <c r="U353" s="11" t="str">
        <f>IFERROR(IF(T353="","",IF(T353="COP","N/A",IF(OR(T353="USD",T353="US"),1,IF(T353="EUR",VLOOKUP(P353,'SH EURO'!$A$6:$B$6338,2,FALSE),"INGRESAR TASA")))),"")</f>
        <v/>
      </c>
      <c r="V353" s="596" t="str">
        <f t="shared" si="46"/>
        <v/>
      </c>
      <c r="W353" s="22" t="str">
        <f>IFERROR(IF(T353="","",IF(T353="COP",1,IF(U353&lt;&gt;"N/A",VLOOKUP(P353,'SH TRM'!$A$9:$B$8912,2,FALSE),"REVISAR"))),"")</f>
        <v/>
      </c>
      <c r="X353" s="600" t="str">
        <f t="shared" si="47"/>
        <v/>
      </c>
      <c r="Y353" s="11" t="str">
        <f t="shared" si="48"/>
        <v/>
      </c>
      <c r="Z353" s="11" t="str">
        <f t="shared" si="43"/>
        <v/>
      </c>
      <c r="AA353" s="879"/>
      <c r="AB353" s="879"/>
      <c r="AC353" s="446" t="str">
        <f t="shared" si="44"/>
        <v/>
      </c>
      <c r="AD353" s="450"/>
      <c r="AE353" s="873"/>
      <c r="AF353" s="873"/>
      <c r="AG353" s="873"/>
      <c r="AH353" s="873"/>
      <c r="AI353" s="873"/>
      <c r="AJ353" s="873"/>
      <c r="AK353" s="873"/>
      <c r="AL353" s="873"/>
      <c r="AM353" s="873"/>
      <c r="AN353" s="406" t="str">
        <f t="shared" si="49"/>
        <v/>
      </c>
      <c r="AO353" s="866"/>
      <c r="AP353" s="304"/>
      <c r="AQ353" s="307"/>
      <c r="AW353" s="287"/>
    </row>
    <row r="354" spans="1:49" s="279" customFormat="1" ht="30" hidden="1" customHeight="1" x14ac:dyDescent="0.25">
      <c r="A354" s="876"/>
      <c r="B354" s="12"/>
      <c r="C354" s="156"/>
      <c r="D354" s="13" t="str">
        <f>IFERROR(INDEX(DESEMPATE!$D$3:$D$124,MATCH('EXP GEN.'!B354,DESEMPATE!$C$3:$C$124,0)),"")</f>
        <v/>
      </c>
      <c r="E354" s="306" t="str">
        <f>IFERROR(IF(D354="","",IF(VLOOKUP(D354,DESEMPATE!D$3:$E$124,2,FALSE)=1,"N/A",IF(VLOOKUP(D354,DESEMPATE!D$3:$E$124,2,FALSE)&gt;=0.51,"SI","NO"))),"")</f>
        <v/>
      </c>
      <c r="F354" s="381"/>
      <c r="G354" s="23"/>
      <c r="H354" s="291"/>
      <c r="I354" s="23"/>
      <c r="J354" s="14"/>
      <c r="K354" s="23"/>
      <c r="L354" s="406"/>
      <c r="M354" s="406" t="str">
        <f t="shared" si="45"/>
        <v/>
      </c>
      <c r="N354" s="716"/>
      <c r="O354" s="18"/>
      <c r="P354" s="18"/>
      <c r="Q354" s="19" t="str">
        <f t="shared" si="50"/>
        <v/>
      </c>
      <c r="R354" s="20" t="str">
        <f>IFERROR(INDEX(PARAMETROS!$B$53:$B$79,MATCH(Q354,PARAMETROS!$A$53:$A$79,0)),"")</f>
        <v/>
      </c>
      <c r="S354" s="339"/>
      <c r="T354" s="21"/>
      <c r="U354" s="11" t="str">
        <f>IFERROR(IF(T354="","",IF(T354="COP","N/A",IF(OR(T354="USD",T354="US"),1,IF(T354="EUR",VLOOKUP(P354,'SH EURO'!$A$6:$B$6338,2,FALSE),"INGRESAR TASA")))),"")</f>
        <v/>
      </c>
      <c r="V354" s="596" t="str">
        <f t="shared" si="46"/>
        <v/>
      </c>
      <c r="W354" s="22" t="str">
        <f>IFERROR(IF(T354="","",IF(T354="COP",1,IF(U354&lt;&gt;"N/A",VLOOKUP(P354,'SH TRM'!$A$9:$B$8912,2,FALSE),"REVISAR"))),"")</f>
        <v/>
      </c>
      <c r="X354" s="600" t="str">
        <f t="shared" si="47"/>
        <v/>
      </c>
      <c r="Y354" s="11" t="str">
        <f t="shared" si="48"/>
        <v/>
      </c>
      <c r="Z354" s="11" t="str">
        <f t="shared" si="43"/>
        <v/>
      </c>
      <c r="AA354" s="879"/>
      <c r="AB354" s="879"/>
      <c r="AC354" s="446" t="str">
        <f t="shared" si="44"/>
        <v/>
      </c>
      <c r="AD354" s="450"/>
      <c r="AE354" s="873"/>
      <c r="AF354" s="873"/>
      <c r="AG354" s="873"/>
      <c r="AH354" s="873"/>
      <c r="AI354" s="873"/>
      <c r="AJ354" s="873"/>
      <c r="AK354" s="873"/>
      <c r="AL354" s="873"/>
      <c r="AM354" s="873"/>
      <c r="AN354" s="406" t="str">
        <f t="shared" si="49"/>
        <v/>
      </c>
      <c r="AO354" s="866"/>
      <c r="AP354" s="304"/>
      <c r="AQ354" s="307"/>
      <c r="AW354" s="287"/>
    </row>
    <row r="355" spans="1:49" s="279" customFormat="1" ht="30" hidden="1" customHeight="1" x14ac:dyDescent="0.25">
      <c r="A355" s="876"/>
      <c r="B355" s="12"/>
      <c r="C355" s="156"/>
      <c r="D355" s="13" t="str">
        <f>IFERROR(INDEX(DESEMPATE!$D$3:$D$124,MATCH('EXP GEN.'!B355,DESEMPATE!$C$3:$C$124,0)),"")</f>
        <v/>
      </c>
      <c r="E355" s="306" t="str">
        <f>IFERROR(IF(D355="","",IF(VLOOKUP(D355,DESEMPATE!D$3:$E$124,2,FALSE)=1,"N/A",IF(VLOOKUP(D355,DESEMPATE!D$3:$E$124,2,FALSE)&gt;=0.51,"SI","NO"))),"")</f>
        <v/>
      </c>
      <c r="F355" s="381"/>
      <c r="G355" s="23"/>
      <c r="H355" s="291"/>
      <c r="I355" s="23"/>
      <c r="J355" s="14"/>
      <c r="K355" s="23"/>
      <c r="L355" s="406"/>
      <c r="M355" s="406" t="str">
        <f t="shared" si="45"/>
        <v/>
      </c>
      <c r="N355" s="716"/>
      <c r="O355" s="18"/>
      <c r="P355" s="18"/>
      <c r="Q355" s="19" t="str">
        <f t="shared" si="50"/>
        <v/>
      </c>
      <c r="R355" s="20" t="str">
        <f>IFERROR(INDEX(PARAMETROS!$B$53:$B$79,MATCH(Q355,PARAMETROS!$A$53:$A$79,0)),"")</f>
        <v/>
      </c>
      <c r="S355" s="339"/>
      <c r="T355" s="21"/>
      <c r="U355" s="11" t="str">
        <f>IFERROR(IF(T355="","",IF(T355="COP","N/A",IF(OR(T355="USD",T355="US"),1,IF(T355="EUR",VLOOKUP(P355,'SH EURO'!$A$6:$B$6338,2,FALSE),"INGRESAR TASA")))),"")</f>
        <v/>
      </c>
      <c r="V355" s="596" t="str">
        <f t="shared" si="46"/>
        <v/>
      </c>
      <c r="W355" s="22" t="str">
        <f>IFERROR(IF(T355="","",IF(T355="COP",1,IF(U355&lt;&gt;"N/A",VLOOKUP(P355,'SH TRM'!$A$9:$B$8912,2,FALSE),"REVISAR"))),"")</f>
        <v/>
      </c>
      <c r="X355" s="600" t="str">
        <f t="shared" si="47"/>
        <v/>
      </c>
      <c r="Y355" s="11" t="str">
        <f t="shared" si="48"/>
        <v/>
      </c>
      <c r="Z355" s="11" t="str">
        <f t="shared" si="43"/>
        <v/>
      </c>
      <c r="AA355" s="879"/>
      <c r="AB355" s="879"/>
      <c r="AC355" s="446" t="str">
        <f t="shared" si="44"/>
        <v/>
      </c>
      <c r="AD355" s="450"/>
      <c r="AE355" s="873"/>
      <c r="AF355" s="873"/>
      <c r="AG355" s="873"/>
      <c r="AH355" s="873"/>
      <c r="AI355" s="873"/>
      <c r="AJ355" s="873"/>
      <c r="AK355" s="873"/>
      <c r="AL355" s="873"/>
      <c r="AM355" s="873"/>
      <c r="AN355" s="406" t="str">
        <f t="shared" si="49"/>
        <v/>
      </c>
      <c r="AO355" s="866"/>
      <c r="AP355" s="304"/>
      <c r="AQ355" s="307"/>
      <c r="AW355" s="287"/>
    </row>
    <row r="356" spans="1:49" s="279" customFormat="1" ht="30" hidden="1" customHeight="1" thickBot="1" x14ac:dyDescent="0.3">
      <c r="A356" s="877"/>
      <c r="B356" s="48"/>
      <c r="C356" s="157"/>
      <c r="D356" s="64" t="str">
        <f>IFERROR(INDEX(DESEMPATE!$D$3:$D$124,MATCH('EXP GEN.'!B356,DESEMPATE!$C$3:$C$124,0)),"")</f>
        <v/>
      </c>
      <c r="E356" s="398" t="str">
        <f>IFERROR(IF(D356="","",IF(VLOOKUP(D356,DESEMPATE!D$3:$E$124,2,FALSE)=1,"N/A",IF(VLOOKUP(D356,DESEMPATE!D$3:$E$124,2,FALSE)&gt;=0.51,"SI","NO"))),"")</f>
        <v/>
      </c>
      <c r="F356" s="382"/>
      <c r="G356" s="159"/>
      <c r="H356" s="298"/>
      <c r="I356" s="159"/>
      <c r="J356" s="49"/>
      <c r="K356" s="159"/>
      <c r="L356" s="407"/>
      <c r="M356" s="407" t="str">
        <f t="shared" si="45"/>
        <v/>
      </c>
      <c r="N356" s="733"/>
      <c r="O356" s="494"/>
      <c r="P356" s="494"/>
      <c r="Q356" s="53" t="str">
        <f t="shared" si="50"/>
        <v/>
      </c>
      <c r="R356" s="54" t="str">
        <f>IFERROR(INDEX(PARAMETROS!$B$53:$B$79,MATCH(Q356,PARAMETROS!$A$53:$A$79,0)),"")</f>
        <v/>
      </c>
      <c r="S356" s="495"/>
      <c r="T356" s="55"/>
      <c r="U356" s="57" t="str">
        <f>IFERROR(IF(T356="","",IF(T356="COP","N/A",IF(OR(T356="USD",T356="US"),1,IF(T356="EUR",VLOOKUP(P356,'SH EURO'!$A$6:$B$6338,2,FALSE),"INGRESAR TASA")))),"")</f>
        <v/>
      </c>
      <c r="V356" s="597" t="str">
        <f t="shared" si="46"/>
        <v/>
      </c>
      <c r="W356" s="56" t="str">
        <f>IFERROR(IF(T356="","",IF(T356="COP",1,IF(U356&lt;&gt;"N/A",VLOOKUP(P356,'SH TRM'!$A$9:$B$8912,2,FALSE),"REVISAR"))),"")</f>
        <v/>
      </c>
      <c r="X356" s="601" t="str">
        <f t="shared" si="47"/>
        <v/>
      </c>
      <c r="Y356" s="57" t="str">
        <f t="shared" si="48"/>
        <v/>
      </c>
      <c r="Z356" s="57" t="str">
        <f t="shared" si="43"/>
        <v/>
      </c>
      <c r="AA356" s="880"/>
      <c r="AB356" s="880"/>
      <c r="AC356" s="455" t="str">
        <f t="shared" si="44"/>
        <v/>
      </c>
      <c r="AD356" s="449"/>
      <c r="AE356" s="874"/>
      <c r="AF356" s="874"/>
      <c r="AG356" s="874"/>
      <c r="AH356" s="874"/>
      <c r="AI356" s="874"/>
      <c r="AJ356" s="874"/>
      <c r="AK356" s="874"/>
      <c r="AL356" s="874"/>
      <c r="AM356" s="874"/>
      <c r="AN356" s="407" t="str">
        <f t="shared" si="49"/>
        <v/>
      </c>
      <c r="AO356" s="867"/>
      <c r="AP356" s="303"/>
      <c r="AQ356" s="307"/>
      <c r="AW356" s="287"/>
    </row>
    <row r="357" spans="1:49" s="279" customFormat="1" ht="30" hidden="1" customHeight="1" x14ac:dyDescent="0.25">
      <c r="A357" s="875" t="s">
        <v>254</v>
      </c>
      <c r="B357" s="35"/>
      <c r="C357" s="155"/>
      <c r="D357" s="36" t="str">
        <f>IFERROR(INDEX(DESEMPATE!$D$3:$D$124,MATCH('EXP GEN.'!B357,DESEMPATE!$C$3:$C$124,0)),"")</f>
        <v/>
      </c>
      <c r="E357" s="400" t="str">
        <f>IFERROR(IF(D357="","",IF(VLOOKUP(D357,DESEMPATE!D$3:$E$124,2,FALSE)=1,"N/A",IF(VLOOKUP(D357,DESEMPATE!D$3:$E$124,2,FALSE)&gt;=0.51,"SI","NO"))),"")</f>
        <v/>
      </c>
      <c r="F357" s="380"/>
      <c r="G357" s="47"/>
      <c r="H357" s="290"/>
      <c r="I357" s="47"/>
      <c r="J357" s="37"/>
      <c r="K357" s="47"/>
      <c r="L357" s="405"/>
      <c r="M357" s="405" t="str">
        <f t="shared" si="45"/>
        <v/>
      </c>
      <c r="N357" s="734"/>
      <c r="O357" s="491"/>
      <c r="P357" s="491"/>
      <c r="Q357" s="61" t="str">
        <f t="shared" si="50"/>
        <v/>
      </c>
      <c r="R357" s="32" t="str">
        <f>IFERROR(INDEX(PARAMETROS!$B$53:$B$79,MATCH(Q357,PARAMETROS!$A$53:$A$79,0)),"")</f>
        <v/>
      </c>
      <c r="S357" s="492"/>
      <c r="T357" s="33"/>
      <c r="U357" s="493" t="str">
        <f>IFERROR(IF(T357="","",IF(T357="COP","N/A",IF(OR(T357="USD",T357="US"),1,IF(T357="EUR",VLOOKUP(P357,'SH EURO'!$A$6:$B$6338,2,FALSE),"INGRESAR TASA")))),"")</f>
        <v/>
      </c>
      <c r="V357" s="598" t="str">
        <f t="shared" si="46"/>
        <v/>
      </c>
      <c r="W357" s="34" t="str">
        <f>IFERROR(IF(T357="","",IF(T357="COP",1,IF(U357&lt;&gt;"N/A",VLOOKUP(P357,'SH TRM'!$A$9:$B$8912,2,FALSE),"REVISAR"))),"")</f>
        <v/>
      </c>
      <c r="X357" s="602" t="str">
        <f t="shared" si="47"/>
        <v/>
      </c>
      <c r="Y357" s="493" t="str">
        <f t="shared" si="48"/>
        <v/>
      </c>
      <c r="Z357" s="493" t="str">
        <f t="shared" si="43"/>
        <v/>
      </c>
      <c r="AA357" s="878" t="str">
        <f>IFERROR(IF(COUNTIF(Z357:Z362,"")=6,"",IF(SUM(Z357:Z362)&gt;=CM008M1,"CUMPLE","NO CUMPLE")),"")</f>
        <v/>
      </c>
      <c r="AB357" s="878" t="str">
        <f>IFERROR(IF(COUNTIF(Z357:Z362,"")=6,"",IF(COUNTIF(E357:E362,"N/A")&gt;0,IF(SUMIF(E357:E362,"N/A",Z357:Z362)&gt;=CM008LM1,"CUMPLE","NO CUMPLE"),IF(SUMIF(E357:E362,"SI",Z357:Z362)&gt;=CM008LM1,"CUMPLE","NO CUMPLE"))),"")</f>
        <v/>
      </c>
      <c r="AC357" s="490" t="str">
        <f t="shared" si="44"/>
        <v/>
      </c>
      <c r="AD357" s="454"/>
      <c r="AE357" s="881"/>
      <c r="AF357" s="881"/>
      <c r="AG357" s="881"/>
      <c r="AH357" s="881"/>
      <c r="AI357" s="881"/>
      <c r="AJ357" s="881"/>
      <c r="AK357" s="881"/>
      <c r="AL357" s="881"/>
      <c r="AM357" s="881"/>
      <c r="AN357" s="405" t="str">
        <f t="shared" si="49"/>
        <v/>
      </c>
      <c r="AO357" s="865" t="s">
        <v>335</v>
      </c>
      <c r="AP357" s="305"/>
      <c r="AQ357" s="307"/>
      <c r="AW357" s="287"/>
    </row>
    <row r="358" spans="1:49" s="279" customFormat="1" ht="30" hidden="1" customHeight="1" x14ac:dyDescent="0.25">
      <c r="A358" s="876"/>
      <c r="B358" s="12"/>
      <c r="C358" s="156"/>
      <c r="D358" s="13" t="str">
        <f>IFERROR(INDEX(DESEMPATE!$D$3:$D$124,MATCH('EXP GEN.'!B358,DESEMPATE!$C$3:$C$124,0)),"")</f>
        <v/>
      </c>
      <c r="E358" s="306" t="str">
        <f>IFERROR(IF(D358="","",IF(VLOOKUP(D358,DESEMPATE!D$3:$E$124,2,FALSE)=1,"N/A",IF(VLOOKUP(D358,DESEMPATE!D$3:$E$124,2,FALSE)&gt;=0.51,"SI","NO"))),"")</f>
        <v/>
      </c>
      <c r="F358" s="381"/>
      <c r="G358" s="23"/>
      <c r="H358" s="291"/>
      <c r="I358" s="23"/>
      <c r="J358" s="14"/>
      <c r="K358" s="23"/>
      <c r="L358" s="406"/>
      <c r="M358" s="406" t="str">
        <f t="shared" si="45"/>
        <v/>
      </c>
      <c r="N358" s="716"/>
      <c r="O358" s="18"/>
      <c r="P358" s="18"/>
      <c r="Q358" s="19" t="str">
        <f t="shared" si="50"/>
        <v/>
      </c>
      <c r="R358" s="20" t="str">
        <f>IFERROR(INDEX(PARAMETROS!$B$53:$B$79,MATCH(Q358,PARAMETROS!$A$53:$A$79,0)),"")</f>
        <v/>
      </c>
      <c r="S358" s="339"/>
      <c r="T358" s="21"/>
      <c r="U358" s="11" t="str">
        <f>IFERROR(IF(T358="","",IF(T358="COP","N/A",IF(OR(T358="USD",T358="US"),1,IF(T358="EUR",VLOOKUP(P358,'SH EURO'!$A$6:$B$6338,2,FALSE),"INGRESAR TASA")))),"")</f>
        <v/>
      </c>
      <c r="V358" s="596" t="str">
        <f t="shared" si="46"/>
        <v/>
      </c>
      <c r="W358" s="22" t="str">
        <f>IFERROR(IF(T358="","",IF(T358="COP",1,IF(U358&lt;&gt;"N/A",VLOOKUP(P358,'SH TRM'!$A$9:$B$8912,2,FALSE),"REVISAR"))),"")</f>
        <v/>
      </c>
      <c r="X358" s="600" t="str">
        <f t="shared" si="47"/>
        <v/>
      </c>
      <c r="Y358" s="11" t="str">
        <f t="shared" si="48"/>
        <v/>
      </c>
      <c r="Z358" s="11" t="str">
        <f t="shared" si="43"/>
        <v/>
      </c>
      <c r="AA358" s="879"/>
      <c r="AB358" s="879"/>
      <c r="AC358" s="446" t="str">
        <f t="shared" si="44"/>
        <v/>
      </c>
      <c r="AD358" s="450"/>
      <c r="AE358" s="873"/>
      <c r="AF358" s="873"/>
      <c r="AG358" s="873"/>
      <c r="AH358" s="873"/>
      <c r="AI358" s="873"/>
      <c r="AJ358" s="873"/>
      <c r="AK358" s="873"/>
      <c r="AL358" s="873"/>
      <c r="AM358" s="873"/>
      <c r="AN358" s="406" t="str">
        <f t="shared" si="49"/>
        <v/>
      </c>
      <c r="AO358" s="866"/>
      <c r="AP358" s="304"/>
      <c r="AQ358" s="307"/>
      <c r="AW358" s="287"/>
    </row>
    <row r="359" spans="1:49" s="279" customFormat="1" ht="30" hidden="1" customHeight="1" x14ac:dyDescent="0.25">
      <c r="A359" s="876"/>
      <c r="B359" s="12"/>
      <c r="C359" s="156"/>
      <c r="D359" s="13" t="str">
        <f>IFERROR(INDEX(DESEMPATE!$D$3:$D$124,MATCH('EXP GEN.'!B359,DESEMPATE!$C$3:$C$124,0)),"")</f>
        <v/>
      </c>
      <c r="E359" s="306" t="str">
        <f>IFERROR(IF(D359="","",IF(VLOOKUP(D359,DESEMPATE!D$3:$E$124,2,FALSE)=1,"N/A",IF(VLOOKUP(D359,DESEMPATE!D$3:$E$124,2,FALSE)&gt;=0.51,"SI","NO"))),"")</f>
        <v/>
      </c>
      <c r="F359" s="381"/>
      <c r="G359" s="23"/>
      <c r="H359" s="291"/>
      <c r="I359" s="23"/>
      <c r="J359" s="14"/>
      <c r="K359" s="23"/>
      <c r="L359" s="406"/>
      <c r="M359" s="406" t="str">
        <f t="shared" si="45"/>
        <v/>
      </c>
      <c r="N359" s="716"/>
      <c r="O359" s="18"/>
      <c r="P359" s="18"/>
      <c r="Q359" s="19" t="str">
        <f t="shared" si="50"/>
        <v/>
      </c>
      <c r="R359" s="20" t="str">
        <f>IFERROR(INDEX(PARAMETROS!$B$53:$B$79,MATCH(Q359,PARAMETROS!$A$53:$A$79,0)),"")</f>
        <v/>
      </c>
      <c r="S359" s="339"/>
      <c r="T359" s="21"/>
      <c r="U359" s="11" t="str">
        <f>IFERROR(IF(T359="","",IF(T359="COP","N/A",IF(OR(T359="USD",T359="US"),1,IF(T359="EUR",VLOOKUP(P359,'SH EURO'!$A$6:$B$6338,2,FALSE),"INGRESAR TASA")))),"")</f>
        <v/>
      </c>
      <c r="V359" s="596" t="str">
        <f t="shared" si="46"/>
        <v/>
      </c>
      <c r="W359" s="22" t="str">
        <f>IFERROR(IF(T359="","",IF(T359="COP",1,IF(U359&lt;&gt;"N/A",VLOOKUP(P359,'SH TRM'!$A$9:$B$8912,2,FALSE),"REVISAR"))),"")</f>
        <v/>
      </c>
      <c r="X359" s="600" t="str">
        <f t="shared" si="47"/>
        <v/>
      </c>
      <c r="Y359" s="11" t="str">
        <f t="shared" si="48"/>
        <v/>
      </c>
      <c r="Z359" s="11" t="str">
        <f t="shared" si="43"/>
        <v/>
      </c>
      <c r="AA359" s="879"/>
      <c r="AB359" s="879"/>
      <c r="AC359" s="446" t="str">
        <f t="shared" si="44"/>
        <v/>
      </c>
      <c r="AD359" s="450"/>
      <c r="AE359" s="873"/>
      <c r="AF359" s="873"/>
      <c r="AG359" s="873"/>
      <c r="AH359" s="873"/>
      <c r="AI359" s="873"/>
      <c r="AJ359" s="873"/>
      <c r="AK359" s="873"/>
      <c r="AL359" s="873"/>
      <c r="AM359" s="873"/>
      <c r="AN359" s="406" t="str">
        <f t="shared" si="49"/>
        <v/>
      </c>
      <c r="AO359" s="866"/>
      <c r="AP359" s="304"/>
      <c r="AQ359" s="307"/>
      <c r="AW359" s="287"/>
    </row>
    <row r="360" spans="1:49" s="279" customFormat="1" ht="30" hidden="1" customHeight="1" x14ac:dyDescent="0.25">
      <c r="A360" s="876"/>
      <c r="B360" s="12"/>
      <c r="C360" s="156"/>
      <c r="D360" s="13" t="str">
        <f>IFERROR(INDEX(DESEMPATE!$D$3:$D$124,MATCH('EXP GEN.'!B360,DESEMPATE!$C$3:$C$124,0)),"")</f>
        <v/>
      </c>
      <c r="E360" s="306" t="str">
        <f>IFERROR(IF(D360="","",IF(VLOOKUP(D360,DESEMPATE!D$3:$E$124,2,FALSE)=1,"N/A",IF(VLOOKUP(D360,DESEMPATE!D$3:$E$124,2,FALSE)&gt;=0.51,"SI","NO"))),"")</f>
        <v/>
      </c>
      <c r="F360" s="381"/>
      <c r="G360" s="23"/>
      <c r="H360" s="291"/>
      <c r="I360" s="23"/>
      <c r="J360" s="14"/>
      <c r="K360" s="23"/>
      <c r="L360" s="406"/>
      <c r="M360" s="406" t="str">
        <f t="shared" si="45"/>
        <v/>
      </c>
      <c r="N360" s="716"/>
      <c r="O360" s="18"/>
      <c r="P360" s="18"/>
      <c r="Q360" s="19" t="str">
        <f t="shared" si="50"/>
        <v/>
      </c>
      <c r="R360" s="20" t="str">
        <f>IFERROR(INDEX(PARAMETROS!$B$53:$B$79,MATCH(Q360,PARAMETROS!$A$53:$A$79,0)),"")</f>
        <v/>
      </c>
      <c r="S360" s="339"/>
      <c r="T360" s="21"/>
      <c r="U360" s="11" t="str">
        <f>IFERROR(IF(T360="","",IF(T360="COP","N/A",IF(OR(T360="USD",T360="US"),1,IF(T360="EUR",VLOOKUP(P360,'SH EURO'!$A$6:$B$6338,2,FALSE),"INGRESAR TASA")))),"")</f>
        <v/>
      </c>
      <c r="V360" s="596" t="str">
        <f t="shared" si="46"/>
        <v/>
      </c>
      <c r="W360" s="22" t="str">
        <f>IFERROR(IF(T360="","",IF(T360="COP",1,IF(U360&lt;&gt;"N/A",VLOOKUP(P360,'SH TRM'!$A$9:$B$8912,2,FALSE),"REVISAR"))),"")</f>
        <v/>
      </c>
      <c r="X360" s="600" t="str">
        <f t="shared" si="47"/>
        <v/>
      </c>
      <c r="Y360" s="11" t="str">
        <f t="shared" si="48"/>
        <v/>
      </c>
      <c r="Z360" s="11" t="str">
        <f t="shared" si="43"/>
        <v/>
      </c>
      <c r="AA360" s="879"/>
      <c r="AB360" s="879"/>
      <c r="AC360" s="446" t="str">
        <f t="shared" si="44"/>
        <v/>
      </c>
      <c r="AD360" s="450"/>
      <c r="AE360" s="873"/>
      <c r="AF360" s="873"/>
      <c r="AG360" s="873"/>
      <c r="AH360" s="873"/>
      <c r="AI360" s="873"/>
      <c r="AJ360" s="873"/>
      <c r="AK360" s="873"/>
      <c r="AL360" s="873"/>
      <c r="AM360" s="873"/>
      <c r="AN360" s="406" t="str">
        <f t="shared" si="49"/>
        <v/>
      </c>
      <c r="AO360" s="866"/>
      <c r="AP360" s="304"/>
      <c r="AQ360" s="307"/>
      <c r="AW360" s="287"/>
    </row>
    <row r="361" spans="1:49" s="279" customFormat="1" ht="30" hidden="1" customHeight="1" x14ac:dyDescent="0.25">
      <c r="A361" s="876"/>
      <c r="B361" s="12"/>
      <c r="C361" s="156"/>
      <c r="D361" s="13" t="str">
        <f>IFERROR(INDEX(DESEMPATE!$D$3:$D$124,MATCH('EXP GEN.'!B361,DESEMPATE!$C$3:$C$124,0)),"")</f>
        <v/>
      </c>
      <c r="E361" s="306" t="str">
        <f>IFERROR(IF(D361="","",IF(VLOOKUP(D361,DESEMPATE!D$3:$E$124,2,FALSE)=1,"N/A",IF(VLOOKUP(D361,DESEMPATE!D$3:$E$124,2,FALSE)&gt;=0.51,"SI","NO"))),"")</f>
        <v/>
      </c>
      <c r="F361" s="381"/>
      <c r="G361" s="23"/>
      <c r="H361" s="291"/>
      <c r="I361" s="23"/>
      <c r="J361" s="14"/>
      <c r="K361" s="23"/>
      <c r="L361" s="406"/>
      <c r="M361" s="406" t="str">
        <f t="shared" si="45"/>
        <v/>
      </c>
      <c r="N361" s="716"/>
      <c r="O361" s="18"/>
      <c r="P361" s="18"/>
      <c r="Q361" s="19" t="str">
        <f t="shared" si="50"/>
        <v/>
      </c>
      <c r="R361" s="20" t="str">
        <f>IFERROR(INDEX(PARAMETROS!$B$53:$B$79,MATCH(Q361,PARAMETROS!$A$53:$A$79,0)),"")</f>
        <v/>
      </c>
      <c r="S361" s="339"/>
      <c r="T361" s="21"/>
      <c r="U361" s="11" t="str">
        <f>IFERROR(IF(T361="","",IF(T361="COP","N/A",IF(OR(T361="USD",T361="US"),1,IF(T361="EUR",VLOOKUP(P361,'SH EURO'!$A$6:$B$6338,2,FALSE),"INGRESAR TASA")))),"")</f>
        <v/>
      </c>
      <c r="V361" s="596" t="str">
        <f t="shared" si="46"/>
        <v/>
      </c>
      <c r="W361" s="22" t="str">
        <f>IFERROR(IF(T361="","",IF(T361="COP",1,IF(U361&lt;&gt;"N/A",VLOOKUP(P361,'SH TRM'!$A$9:$B$8912,2,FALSE),"REVISAR"))),"")</f>
        <v/>
      </c>
      <c r="X361" s="600" t="str">
        <f t="shared" si="47"/>
        <v/>
      </c>
      <c r="Y361" s="11" t="str">
        <f t="shared" si="48"/>
        <v/>
      </c>
      <c r="Z361" s="11" t="str">
        <f t="shared" si="43"/>
        <v/>
      </c>
      <c r="AA361" s="879"/>
      <c r="AB361" s="879"/>
      <c r="AC361" s="446" t="str">
        <f t="shared" si="44"/>
        <v/>
      </c>
      <c r="AD361" s="450"/>
      <c r="AE361" s="873"/>
      <c r="AF361" s="873"/>
      <c r="AG361" s="873"/>
      <c r="AH361" s="873"/>
      <c r="AI361" s="873"/>
      <c r="AJ361" s="873"/>
      <c r="AK361" s="873"/>
      <c r="AL361" s="873"/>
      <c r="AM361" s="873"/>
      <c r="AN361" s="406" t="str">
        <f t="shared" si="49"/>
        <v/>
      </c>
      <c r="AO361" s="866"/>
      <c r="AP361" s="304"/>
      <c r="AQ361" s="307"/>
      <c r="AW361" s="287"/>
    </row>
    <row r="362" spans="1:49" s="279" customFormat="1" ht="30" hidden="1" customHeight="1" thickBot="1" x14ac:dyDescent="0.3">
      <c r="A362" s="877"/>
      <c r="B362" s="48"/>
      <c r="C362" s="157"/>
      <c r="D362" s="64" t="str">
        <f>IFERROR(INDEX(DESEMPATE!$D$3:$D$124,MATCH('EXP GEN.'!B362,DESEMPATE!$C$3:$C$124,0)),"")</f>
        <v/>
      </c>
      <c r="E362" s="398" t="str">
        <f>IFERROR(IF(D362="","",IF(VLOOKUP(D362,DESEMPATE!D$3:$E$124,2,FALSE)=1,"N/A",IF(VLOOKUP(D362,DESEMPATE!D$3:$E$124,2,FALSE)&gt;=0.51,"SI","NO"))),"")</f>
        <v/>
      </c>
      <c r="F362" s="382"/>
      <c r="G362" s="159"/>
      <c r="H362" s="298"/>
      <c r="I362" s="159"/>
      <c r="J362" s="49"/>
      <c r="K362" s="159"/>
      <c r="L362" s="509"/>
      <c r="M362" s="509" t="str">
        <f t="shared" si="45"/>
        <v/>
      </c>
      <c r="N362" s="735"/>
      <c r="O362" s="494"/>
      <c r="P362" s="494"/>
      <c r="Q362" s="53" t="str">
        <f t="shared" si="50"/>
        <v/>
      </c>
      <c r="R362" s="54" t="str">
        <f>IFERROR(INDEX(PARAMETROS!$B$53:$B$79,MATCH(Q362,PARAMETROS!$A$53:$A$79,0)),"")</f>
        <v/>
      </c>
      <c r="S362" s="495"/>
      <c r="T362" s="55"/>
      <c r="U362" s="57" t="str">
        <f>IFERROR(IF(T362="","",IF(T362="COP","N/A",IF(OR(T362="USD",T362="US"),1,IF(T362="EUR",VLOOKUP(P362,'SH EURO'!$A$6:$B$6338,2,FALSE),"INGRESAR TASA")))),"")</f>
        <v/>
      </c>
      <c r="V362" s="597" t="str">
        <f t="shared" si="46"/>
        <v/>
      </c>
      <c r="W362" s="56" t="str">
        <f>IFERROR(IF(T362="","",IF(T362="COP",1,IF(U362&lt;&gt;"N/A",VLOOKUP(P362,'SH TRM'!$A$9:$B$8912,2,FALSE),"REVISAR"))),"")</f>
        <v/>
      </c>
      <c r="X362" s="601" t="str">
        <f t="shared" si="47"/>
        <v/>
      </c>
      <c r="Y362" s="57" t="str">
        <f t="shared" si="48"/>
        <v/>
      </c>
      <c r="Z362" s="57" t="str">
        <f t="shared" si="43"/>
        <v/>
      </c>
      <c r="AA362" s="880"/>
      <c r="AB362" s="880"/>
      <c r="AC362" s="455" t="str">
        <f t="shared" si="44"/>
        <v/>
      </c>
      <c r="AD362" s="449"/>
      <c r="AE362" s="874"/>
      <c r="AF362" s="874"/>
      <c r="AG362" s="874"/>
      <c r="AH362" s="874"/>
      <c r="AI362" s="874"/>
      <c r="AJ362" s="874"/>
      <c r="AK362" s="874"/>
      <c r="AL362" s="874"/>
      <c r="AM362" s="874"/>
      <c r="AN362" s="407" t="str">
        <f t="shared" si="49"/>
        <v/>
      </c>
      <c r="AO362" s="867"/>
      <c r="AP362" s="303"/>
      <c r="AQ362" s="307"/>
      <c r="AW362" s="287"/>
    </row>
    <row r="363" spans="1:49" s="279" customFormat="1" ht="30" hidden="1" customHeight="1" x14ac:dyDescent="0.25">
      <c r="A363" s="875" t="s">
        <v>255</v>
      </c>
      <c r="B363" s="497"/>
      <c r="C363" s="498"/>
      <c r="D363" s="426" t="str">
        <f>IFERROR(INDEX(DESEMPATE!$D$3:$D$124,MATCH('EXP GEN.'!B363,DESEMPATE!$C$3:$C$124,0)),"")</f>
        <v/>
      </c>
      <c r="E363" s="499" t="str">
        <f>IFERROR(IF(D363="","",IF(VLOOKUP(D363,DESEMPATE!D$3:$E$124,2,FALSE)=1,"N/A",IF(VLOOKUP(D363,DESEMPATE!D$3:$E$124,2,FALSE)&gt;=0.51,"SI","NO"))),"")</f>
        <v/>
      </c>
      <c r="F363" s="500"/>
      <c r="G363" s="501"/>
      <c r="H363" s="527"/>
      <c r="I363" s="501"/>
      <c r="J363" s="502"/>
      <c r="K363" s="501"/>
      <c r="L363" s="441"/>
      <c r="M363" s="441" t="str">
        <f t="shared" si="45"/>
        <v/>
      </c>
      <c r="N363" s="731"/>
      <c r="O363" s="491"/>
      <c r="P363" s="491"/>
      <c r="Q363" s="61" t="str">
        <f t="shared" si="50"/>
        <v/>
      </c>
      <c r="R363" s="32" t="str">
        <f>IFERROR(INDEX(PARAMETROS!$B$53:$B$79,MATCH(Q363,PARAMETROS!$A$53:$A$79,0)),"")</f>
        <v/>
      </c>
      <c r="S363" s="492"/>
      <c r="T363" s="33"/>
      <c r="U363" s="493" t="str">
        <f>IFERROR(IF(T363="","",IF(T363="COP","N/A",IF(OR(T363="USD",T363="US"),1,IF(T363="EUR",VLOOKUP(P363,'SH EURO'!$A$6:$B$6338,2,FALSE),"INGRESAR TASA")))),"")</f>
        <v/>
      </c>
      <c r="V363" s="598" t="str">
        <f t="shared" si="46"/>
        <v/>
      </c>
      <c r="W363" s="34" t="str">
        <f>IFERROR(IF(T363="","",IF(T363="COP",1,IF(U363&lt;&gt;"N/A",VLOOKUP(P363,'SH TRM'!$A$9:$B$8912,2,FALSE),"REVISAR"))),"")</f>
        <v/>
      </c>
      <c r="X363" s="602" t="str">
        <f t="shared" si="47"/>
        <v/>
      </c>
      <c r="Y363" s="493" t="str">
        <f t="shared" si="48"/>
        <v/>
      </c>
      <c r="Z363" s="493" t="str">
        <f t="shared" si="43"/>
        <v/>
      </c>
      <c r="AA363" s="878" t="str">
        <f>IFERROR(IF(COUNTIF(Z363:Z368,"")=6,"",IF(SUM(Z363:Z368)&gt;=CM008M1,"CUMPLE","NO CUMPLE")),"")</f>
        <v/>
      </c>
      <c r="AB363" s="878" t="str">
        <f>IFERROR(IF(COUNTIF(Z363:Z368,"")=6,"",IF(COUNTIF(E363:E368,"N/A")&gt;0,IF(SUMIF(E363:E368,"N/A",Z363:Z368)&gt;=CM008LM1,"CUMPLE","NO CUMPLE"),IF(SUMIF(E363:E368,"SI",Z363:Z368)&gt;=CM008LM1,"CUMPLE","NO CUMPLE"))),"")</f>
        <v/>
      </c>
      <c r="AC363" s="490" t="str">
        <f t="shared" si="44"/>
        <v/>
      </c>
      <c r="AD363" s="454"/>
      <c r="AE363" s="872"/>
      <c r="AF363" s="872"/>
      <c r="AG363" s="872"/>
      <c r="AH363" s="872"/>
      <c r="AI363" s="872"/>
      <c r="AJ363" s="872"/>
      <c r="AK363" s="872"/>
      <c r="AL363" s="872"/>
      <c r="AM363" s="872"/>
      <c r="AN363" s="405" t="str">
        <f t="shared" si="49"/>
        <v/>
      </c>
      <c r="AO363" s="865" t="s">
        <v>335</v>
      </c>
      <c r="AP363" s="511"/>
      <c r="AQ363" s="307"/>
      <c r="AW363" s="287"/>
    </row>
    <row r="364" spans="1:49" s="281" customFormat="1" ht="30" hidden="1" customHeight="1" x14ac:dyDescent="0.25">
      <c r="A364" s="876"/>
      <c r="B364" s="154"/>
      <c r="C364" s="503"/>
      <c r="D364" s="504" t="str">
        <f>IFERROR(INDEX(DESEMPATE!$D$3:$D$124,MATCH('EXP GEN.'!B364,DESEMPATE!$C$3:$C$124,0)),"")</f>
        <v/>
      </c>
      <c r="E364" s="505" t="str">
        <f>IFERROR(IF(D364="","",IF(VLOOKUP(D364,DESEMPATE!D$3:$E$124,2,FALSE)=1,"N/A",IF(VLOOKUP(D364,DESEMPATE!D$3:$E$124,2,FALSE)&gt;=0.51,"SI","NO"))),"")</f>
        <v/>
      </c>
      <c r="F364" s="506"/>
      <c r="G364" s="507"/>
      <c r="H364" s="528"/>
      <c r="I364" s="507"/>
      <c r="J364" s="508"/>
      <c r="K364" s="507"/>
      <c r="L364" s="442"/>
      <c r="M364" s="442" t="str">
        <f t="shared" si="45"/>
        <v/>
      </c>
      <c r="N364" s="716"/>
      <c r="O364" s="18"/>
      <c r="P364" s="18"/>
      <c r="Q364" s="19" t="str">
        <f t="shared" si="50"/>
        <v/>
      </c>
      <c r="R364" s="20" t="str">
        <f>IFERROR(INDEX(PARAMETROS!$B$53:$B$79,MATCH(Q364,PARAMETROS!$A$53:$A$79,0)),"")</f>
        <v/>
      </c>
      <c r="S364" s="339"/>
      <c r="T364" s="21"/>
      <c r="U364" s="11" t="str">
        <f>IFERROR(IF(T364="","",IF(T364="COP","N/A",IF(OR(T364="USD",T364="US"),1,IF(T364="EUR",VLOOKUP(P364,'SH EURO'!$A$6:$B$6338,2,FALSE),"INGRESAR TASA")))),"")</f>
        <v/>
      </c>
      <c r="V364" s="596" t="str">
        <f t="shared" si="46"/>
        <v/>
      </c>
      <c r="W364" s="22" t="str">
        <f>IFERROR(IF(T364="","",IF(T364="COP",1,IF(U364&lt;&gt;"N/A",VLOOKUP(P364,'SH TRM'!$A$9:$B$8912,2,FALSE),"REVISAR"))),"")</f>
        <v/>
      </c>
      <c r="X364" s="600" t="str">
        <f t="shared" si="47"/>
        <v/>
      </c>
      <c r="Y364" s="11" t="str">
        <f t="shared" si="48"/>
        <v/>
      </c>
      <c r="Z364" s="11" t="str">
        <f t="shared" si="43"/>
        <v/>
      </c>
      <c r="AA364" s="879"/>
      <c r="AB364" s="879"/>
      <c r="AC364" s="446" t="str">
        <f t="shared" si="44"/>
        <v/>
      </c>
      <c r="AD364" s="453"/>
      <c r="AE364" s="873"/>
      <c r="AF364" s="873"/>
      <c r="AG364" s="873"/>
      <c r="AH364" s="873"/>
      <c r="AI364" s="873"/>
      <c r="AJ364" s="873"/>
      <c r="AK364" s="873"/>
      <c r="AL364" s="873"/>
      <c r="AM364" s="873"/>
      <c r="AN364" s="12" t="str">
        <f t="shared" si="49"/>
        <v/>
      </c>
      <c r="AO364" s="866"/>
      <c r="AP364" s="304"/>
      <c r="AQ364" s="309"/>
      <c r="AR364" s="280"/>
      <c r="AS364" s="280"/>
      <c r="AT364" s="280"/>
      <c r="AU364" s="280"/>
      <c r="AV364" s="280"/>
      <c r="AW364" s="289"/>
    </row>
    <row r="365" spans="1:49" s="281" customFormat="1" ht="30" hidden="1" customHeight="1" x14ac:dyDescent="0.25">
      <c r="A365" s="876"/>
      <c r="B365" s="12"/>
      <c r="C365" s="156"/>
      <c r="D365" s="13" t="str">
        <f>IFERROR(INDEX(DESEMPATE!$D$3:$D$124,MATCH('EXP GEN.'!B365,DESEMPATE!$C$3:$C$124,0)),"")</f>
        <v/>
      </c>
      <c r="E365" s="306" t="str">
        <f>IFERROR(IF(D365="","",IF(VLOOKUP(D365,DESEMPATE!D$3:$E$124,2,FALSE)=1,"N/A",IF(VLOOKUP(D365,DESEMPATE!D$3:$E$124,2,FALSE)&gt;=0.51,"SI","NO"))),"")</f>
        <v/>
      </c>
      <c r="F365" s="381"/>
      <c r="G365" s="23"/>
      <c r="H365" s="291"/>
      <c r="I365" s="23"/>
      <c r="J365" s="14"/>
      <c r="K365" s="23"/>
      <c r="L365" s="442"/>
      <c r="M365" s="442" t="str">
        <f t="shared" si="45"/>
        <v/>
      </c>
      <c r="N365" s="716"/>
      <c r="O365" s="18"/>
      <c r="P365" s="18"/>
      <c r="Q365" s="19" t="str">
        <f t="shared" si="50"/>
        <v/>
      </c>
      <c r="R365" s="20" t="str">
        <f>IFERROR(INDEX(PARAMETROS!$B$53:$B$79,MATCH(Q365,PARAMETROS!$A$53:$A$79,0)),"")</f>
        <v/>
      </c>
      <c r="S365" s="339"/>
      <c r="T365" s="21"/>
      <c r="U365" s="11" t="str">
        <f>IFERROR(IF(T365="","",IF(T365="COP","N/A",IF(OR(T365="USD",T365="US"),1,IF(T365="EUR",VLOOKUP(P365,'SH EURO'!$A$6:$B$6338,2,FALSE),"INGRESAR TASA")))),"")</f>
        <v/>
      </c>
      <c r="V365" s="596" t="str">
        <f t="shared" si="46"/>
        <v/>
      </c>
      <c r="W365" s="22" t="str">
        <f>IFERROR(IF(T365="","",IF(T365="COP",1,IF(U365&lt;&gt;"N/A",VLOOKUP(P365,'SH TRM'!$A$9:$B$8912,2,FALSE),"REVISAR"))),"")</f>
        <v/>
      </c>
      <c r="X365" s="600" t="str">
        <f t="shared" si="47"/>
        <v/>
      </c>
      <c r="Y365" s="11" t="str">
        <f t="shared" si="48"/>
        <v/>
      </c>
      <c r="Z365" s="11" t="str">
        <f t="shared" si="43"/>
        <v/>
      </c>
      <c r="AA365" s="879"/>
      <c r="AB365" s="879"/>
      <c r="AC365" s="446" t="str">
        <f t="shared" si="44"/>
        <v/>
      </c>
      <c r="AD365" s="453"/>
      <c r="AE365" s="873"/>
      <c r="AF365" s="873"/>
      <c r="AG365" s="873"/>
      <c r="AH365" s="873"/>
      <c r="AI365" s="873"/>
      <c r="AJ365" s="873"/>
      <c r="AK365" s="873"/>
      <c r="AL365" s="873"/>
      <c r="AM365" s="873"/>
      <c r="AN365" s="12" t="str">
        <f t="shared" si="49"/>
        <v/>
      </c>
      <c r="AO365" s="866"/>
      <c r="AP365" s="304"/>
      <c r="AQ365" s="309"/>
      <c r="AR365" s="280"/>
      <c r="AS365" s="280"/>
      <c r="AT365" s="280"/>
      <c r="AU365" s="280"/>
      <c r="AV365" s="280"/>
      <c r="AW365" s="289"/>
    </row>
    <row r="366" spans="1:49" s="281" customFormat="1" ht="30" hidden="1" customHeight="1" x14ac:dyDescent="0.25">
      <c r="A366" s="876"/>
      <c r="B366" s="12"/>
      <c r="C366" s="156"/>
      <c r="D366" s="13" t="str">
        <f>IFERROR(INDEX(DESEMPATE!$D$3:$D$124,MATCH('EXP GEN.'!B366,DESEMPATE!$C$3:$C$124,0)),"")</f>
        <v/>
      </c>
      <c r="E366" s="306" t="str">
        <f>IFERROR(IF(D366="","",IF(VLOOKUP(D366,DESEMPATE!D$3:$E$124,2,FALSE)=1,"N/A",IF(VLOOKUP(D366,DESEMPATE!D$3:$E$124,2,FALSE)&gt;=0.51,"SI","NO"))),"")</f>
        <v/>
      </c>
      <c r="F366" s="381"/>
      <c r="G366" s="23"/>
      <c r="H366" s="291"/>
      <c r="I366" s="23"/>
      <c r="J366" s="14"/>
      <c r="K366" s="23"/>
      <c r="L366" s="442"/>
      <c r="M366" s="442" t="str">
        <f t="shared" si="45"/>
        <v/>
      </c>
      <c r="N366" s="716"/>
      <c r="O366" s="18"/>
      <c r="P366" s="18"/>
      <c r="Q366" s="19" t="str">
        <f t="shared" si="50"/>
        <v/>
      </c>
      <c r="R366" s="20" t="str">
        <f>IFERROR(INDEX(PARAMETROS!$B$53:$B$79,MATCH(Q366,PARAMETROS!$A$53:$A$79,0)),"")</f>
        <v/>
      </c>
      <c r="S366" s="339"/>
      <c r="T366" s="21"/>
      <c r="U366" s="11" t="str">
        <f>IFERROR(IF(T366="","",IF(T366="COP","N/A",IF(OR(T366="USD",T366="US"),1,IF(T366="EUR",VLOOKUP(P366,'SH EURO'!$A$6:$B$6338,2,FALSE),"INGRESAR TASA")))),"")</f>
        <v/>
      </c>
      <c r="V366" s="596" t="str">
        <f t="shared" si="46"/>
        <v/>
      </c>
      <c r="W366" s="22" t="str">
        <f>IFERROR(IF(T366="","",IF(T366="COP",1,IF(U366&lt;&gt;"N/A",VLOOKUP(P366,'SH TRM'!$A$9:$B$8912,2,FALSE),"REVISAR"))),"")</f>
        <v/>
      </c>
      <c r="X366" s="600" t="str">
        <f t="shared" si="47"/>
        <v/>
      </c>
      <c r="Y366" s="11" t="str">
        <f t="shared" si="48"/>
        <v/>
      </c>
      <c r="Z366" s="11" t="str">
        <f t="shared" si="43"/>
        <v/>
      </c>
      <c r="AA366" s="879"/>
      <c r="AB366" s="879"/>
      <c r="AC366" s="446" t="str">
        <f t="shared" si="44"/>
        <v/>
      </c>
      <c r="AD366" s="453"/>
      <c r="AE366" s="873"/>
      <c r="AF366" s="873"/>
      <c r="AG366" s="873"/>
      <c r="AH366" s="873"/>
      <c r="AI366" s="873"/>
      <c r="AJ366" s="873"/>
      <c r="AK366" s="873"/>
      <c r="AL366" s="873"/>
      <c r="AM366" s="873"/>
      <c r="AN366" s="12" t="str">
        <f t="shared" si="49"/>
        <v/>
      </c>
      <c r="AO366" s="866"/>
      <c r="AP366" s="304"/>
      <c r="AQ366" s="309"/>
      <c r="AR366" s="280"/>
      <c r="AS366" s="280"/>
      <c r="AT366" s="280"/>
      <c r="AU366" s="280"/>
      <c r="AV366" s="280"/>
      <c r="AW366" s="289"/>
    </row>
    <row r="367" spans="1:49" s="281" customFormat="1" ht="30" hidden="1" customHeight="1" x14ac:dyDescent="0.25">
      <c r="A367" s="876"/>
      <c r="B367" s="12"/>
      <c r="C367" s="156"/>
      <c r="D367" s="13" t="str">
        <f>IFERROR(INDEX(DESEMPATE!$D$3:$D$124,MATCH('EXP GEN.'!B367,DESEMPATE!$C$3:$C$124,0)),"")</f>
        <v/>
      </c>
      <c r="E367" s="306" t="str">
        <f>IFERROR(IF(D367="","",IF(VLOOKUP(D367,DESEMPATE!D$3:$E$124,2,FALSE)=1,"N/A",IF(VLOOKUP(D367,DESEMPATE!D$3:$E$124,2,FALSE)&gt;=0.51,"SI","NO"))),"")</f>
        <v/>
      </c>
      <c r="F367" s="381"/>
      <c r="G367" s="23"/>
      <c r="H367" s="291"/>
      <c r="I367" s="23"/>
      <c r="J367" s="14"/>
      <c r="K367" s="23"/>
      <c r="L367" s="442"/>
      <c r="M367" s="442" t="str">
        <f t="shared" si="45"/>
        <v/>
      </c>
      <c r="N367" s="716"/>
      <c r="O367" s="18"/>
      <c r="P367" s="18"/>
      <c r="Q367" s="19" t="str">
        <f t="shared" si="50"/>
        <v/>
      </c>
      <c r="R367" s="20" t="str">
        <f>IFERROR(INDEX(PARAMETROS!$B$53:$B$79,MATCH(Q367,PARAMETROS!$A$53:$A$79,0)),"")</f>
        <v/>
      </c>
      <c r="S367" s="339"/>
      <c r="T367" s="21"/>
      <c r="U367" s="11" t="str">
        <f>IFERROR(IF(T367="","",IF(T367="COP","N/A",IF(OR(T367="USD",T367="US"),1,IF(T367="EUR",VLOOKUP(P367,'SH EURO'!$A$6:$B$6338,2,FALSE),"INGRESAR TASA")))),"")</f>
        <v/>
      </c>
      <c r="V367" s="596" t="str">
        <f t="shared" si="46"/>
        <v/>
      </c>
      <c r="W367" s="22" t="str">
        <f>IFERROR(IF(T367="","",IF(T367="COP",1,IF(U367&lt;&gt;"N/A",VLOOKUP(P367,'SH TRM'!$A$9:$B$8912,2,FALSE),"REVISAR"))),"")</f>
        <v/>
      </c>
      <c r="X367" s="600" t="str">
        <f t="shared" si="47"/>
        <v/>
      </c>
      <c r="Y367" s="11" t="str">
        <f t="shared" si="48"/>
        <v/>
      </c>
      <c r="Z367" s="11" t="str">
        <f t="shared" si="43"/>
        <v/>
      </c>
      <c r="AA367" s="879"/>
      <c r="AB367" s="879"/>
      <c r="AC367" s="446" t="str">
        <f t="shared" si="44"/>
        <v/>
      </c>
      <c r="AD367" s="453"/>
      <c r="AE367" s="873"/>
      <c r="AF367" s="873"/>
      <c r="AG367" s="873"/>
      <c r="AH367" s="873"/>
      <c r="AI367" s="873"/>
      <c r="AJ367" s="873"/>
      <c r="AK367" s="873"/>
      <c r="AL367" s="873"/>
      <c r="AM367" s="873"/>
      <c r="AN367" s="12" t="str">
        <f t="shared" si="49"/>
        <v/>
      </c>
      <c r="AO367" s="866"/>
      <c r="AP367" s="304"/>
      <c r="AQ367" s="309"/>
      <c r="AR367" s="280"/>
      <c r="AS367" s="280"/>
      <c r="AT367" s="280"/>
      <c r="AU367" s="280"/>
      <c r="AV367" s="280"/>
      <c r="AW367" s="289"/>
    </row>
    <row r="368" spans="1:49" s="281" customFormat="1" ht="30" hidden="1" customHeight="1" thickBot="1" x14ac:dyDescent="0.3">
      <c r="A368" s="877"/>
      <c r="B368" s="48"/>
      <c r="C368" s="157"/>
      <c r="D368" s="64" t="str">
        <f>IFERROR(INDEX(DESEMPATE!$D$3:$D$124,MATCH('EXP GEN.'!B368,DESEMPATE!$C$3:$C$124,0)),"")</f>
        <v/>
      </c>
      <c r="E368" s="398" t="str">
        <f>IFERROR(IF(D368="","",IF(VLOOKUP(D368,DESEMPATE!D$3:$E$124,2,FALSE)=1,"N/A",IF(VLOOKUP(D368,DESEMPATE!D$3:$E$124,2,FALSE)&gt;=0.51,"SI","NO"))),"")</f>
        <v/>
      </c>
      <c r="F368" s="382"/>
      <c r="G368" s="159"/>
      <c r="H368" s="298"/>
      <c r="I368" s="159"/>
      <c r="J368" s="49"/>
      <c r="K368" s="159"/>
      <c r="L368" s="443"/>
      <c r="M368" s="443" t="str">
        <f t="shared" si="45"/>
        <v/>
      </c>
      <c r="N368" s="733"/>
      <c r="O368" s="494"/>
      <c r="P368" s="494"/>
      <c r="Q368" s="53" t="str">
        <f t="shared" si="50"/>
        <v/>
      </c>
      <c r="R368" s="54" t="str">
        <f>IFERROR(INDEX(PARAMETROS!$B$53:$B$79,MATCH(Q368,PARAMETROS!$A$53:$A$79,0)),"")</f>
        <v/>
      </c>
      <c r="S368" s="495"/>
      <c r="T368" s="55"/>
      <c r="U368" s="57" t="str">
        <f>IFERROR(IF(T368="","",IF(T368="COP","N/A",IF(OR(T368="USD",T368="US"),1,IF(T368="EUR",VLOOKUP(P368,'SH EURO'!$A$6:$B$6338,2,FALSE),"INGRESAR TASA")))),"")</f>
        <v/>
      </c>
      <c r="V368" s="597" t="str">
        <f t="shared" si="46"/>
        <v/>
      </c>
      <c r="W368" s="56" t="str">
        <f>IFERROR(IF(T368="","",IF(T368="COP",1,IF(U368&lt;&gt;"N/A",VLOOKUP(P368,'SH TRM'!$A$9:$B$8912,2,FALSE),"REVISAR"))),"")</f>
        <v/>
      </c>
      <c r="X368" s="601" t="str">
        <f t="shared" si="47"/>
        <v/>
      </c>
      <c r="Y368" s="57" t="str">
        <f t="shared" si="48"/>
        <v/>
      </c>
      <c r="Z368" s="57" t="str">
        <f t="shared" si="43"/>
        <v/>
      </c>
      <c r="AA368" s="880"/>
      <c r="AB368" s="880"/>
      <c r="AC368" s="455" t="str">
        <f t="shared" si="44"/>
        <v/>
      </c>
      <c r="AD368" s="496"/>
      <c r="AE368" s="874"/>
      <c r="AF368" s="874"/>
      <c r="AG368" s="874"/>
      <c r="AH368" s="874"/>
      <c r="AI368" s="874"/>
      <c r="AJ368" s="874"/>
      <c r="AK368" s="874"/>
      <c r="AL368" s="874"/>
      <c r="AM368" s="874"/>
      <c r="AN368" s="154" t="str">
        <f t="shared" si="49"/>
        <v/>
      </c>
      <c r="AO368" s="867"/>
      <c r="AP368" s="512"/>
      <c r="AQ368" s="309"/>
      <c r="AR368" s="280"/>
      <c r="AS368" s="280"/>
      <c r="AT368" s="280"/>
      <c r="AU368" s="280"/>
      <c r="AV368" s="280"/>
      <c r="AW368" s="289"/>
    </row>
    <row r="369" spans="1:49" s="281" customFormat="1" ht="30" hidden="1" customHeight="1" x14ac:dyDescent="0.25">
      <c r="A369" s="875" t="s">
        <v>256</v>
      </c>
      <c r="B369" s="497"/>
      <c r="C369" s="498"/>
      <c r="D369" s="426" t="str">
        <f>IFERROR(INDEX(DESEMPATE!$D$3:$D$124,MATCH('EXP GEN.'!B369,DESEMPATE!$C$3:$C$124,0)),"")</f>
        <v/>
      </c>
      <c r="E369" s="499" t="str">
        <f>IFERROR(IF(D369="","",IF(VLOOKUP(D369,DESEMPATE!D$3:$E$124,2,FALSE)=1,"N/A",IF(VLOOKUP(D369,DESEMPATE!D$3:$E$124,2,FALSE)&gt;=0.51,"SI","NO"))),"")</f>
        <v/>
      </c>
      <c r="F369" s="500"/>
      <c r="G369" s="501"/>
      <c r="H369" s="527"/>
      <c r="I369" s="501"/>
      <c r="J369" s="502"/>
      <c r="K369" s="501"/>
      <c r="L369" s="510"/>
      <c r="M369" s="510" t="str">
        <f t="shared" si="45"/>
        <v/>
      </c>
      <c r="N369" s="734"/>
      <c r="O369" s="491"/>
      <c r="P369" s="491"/>
      <c r="Q369" s="61" t="str">
        <f t="shared" si="50"/>
        <v/>
      </c>
      <c r="R369" s="32" t="str">
        <f>IFERROR(INDEX(PARAMETROS!$B$53:$B$79,MATCH(Q369,PARAMETROS!$A$53:$A$79,0)),"")</f>
        <v/>
      </c>
      <c r="S369" s="492"/>
      <c r="T369" s="33"/>
      <c r="U369" s="493" t="str">
        <f>IFERROR(IF(T369="","",IF(T369="COP","N/A",IF(OR(T369="USD",T369="US"),1,IF(T369="EUR",VLOOKUP(P369,'SH EURO'!$A$6:$B$6338,2,FALSE),"INGRESAR TASA")))),"")</f>
        <v/>
      </c>
      <c r="V369" s="598" t="str">
        <f t="shared" si="46"/>
        <v/>
      </c>
      <c r="W369" s="34" t="str">
        <f>IFERROR(IF(T369="","",IF(T369="COP",1,IF(U369&lt;&gt;"N/A",VLOOKUP(P369,'SH TRM'!$A$9:$B$8912,2,FALSE),"REVISAR"))),"")</f>
        <v/>
      </c>
      <c r="X369" s="602" t="str">
        <f t="shared" si="47"/>
        <v/>
      </c>
      <c r="Y369" s="493" t="str">
        <f t="shared" si="48"/>
        <v/>
      </c>
      <c r="Z369" s="493" t="str">
        <f t="shared" si="43"/>
        <v/>
      </c>
      <c r="AA369" s="878" t="str">
        <f>IFERROR(IF(COUNTIF(Z369:Z374,"")=6,"",IF(SUM(Z369:Z374)&gt;=CM008M1,"CUMPLE","NO CUMPLE")),"")</f>
        <v/>
      </c>
      <c r="AB369" s="878" t="str">
        <f>IFERROR(IF(COUNTIF(Z369:Z374,"")=6,"",IF(COUNTIF(E369:E374,"N/A")&gt;0,IF(SUMIF(E369:E374,"N/A",Z369:Z374)&gt;=CM008LM1,"CUMPLE","NO CUMPLE"),IF(SUMIF(E369:E374,"SI",Z369:Z374)&gt;=CM008LM1,"CUMPLE","NO CUMPLE"))),"")</f>
        <v/>
      </c>
      <c r="AC369" s="490" t="str">
        <f t="shared" si="44"/>
        <v/>
      </c>
      <c r="AD369" s="454"/>
      <c r="AE369" s="872"/>
      <c r="AF369" s="872"/>
      <c r="AG369" s="872"/>
      <c r="AH369" s="872"/>
      <c r="AI369" s="872"/>
      <c r="AJ369" s="872"/>
      <c r="AK369" s="872"/>
      <c r="AL369" s="872"/>
      <c r="AM369" s="872"/>
      <c r="AN369" s="35" t="str">
        <f t="shared" si="49"/>
        <v/>
      </c>
      <c r="AO369" s="865" t="s">
        <v>335</v>
      </c>
      <c r="AP369" s="305"/>
      <c r="AQ369" s="309"/>
      <c r="AR369" s="280"/>
      <c r="AS369" s="280"/>
      <c r="AT369" s="280"/>
      <c r="AU369" s="280"/>
      <c r="AV369" s="280"/>
      <c r="AW369" s="289"/>
    </row>
    <row r="370" spans="1:49" s="281" customFormat="1" ht="30" hidden="1" customHeight="1" x14ac:dyDescent="0.25">
      <c r="A370" s="876"/>
      <c r="B370" s="154"/>
      <c r="C370" s="503"/>
      <c r="D370" s="504" t="str">
        <f>IFERROR(INDEX(DESEMPATE!$D$3:$D$124,MATCH('EXP GEN.'!B370,DESEMPATE!$C$3:$C$124,0)),"")</f>
        <v/>
      </c>
      <c r="E370" s="505" t="str">
        <f>IFERROR(IF(D370="","",IF(VLOOKUP(D370,DESEMPATE!D$3:$E$124,2,FALSE)=1,"N/A",IF(VLOOKUP(D370,DESEMPATE!D$3:$E$124,2,FALSE)&gt;=0.51,"SI","NO"))),"")</f>
        <v/>
      </c>
      <c r="F370" s="506"/>
      <c r="G370" s="507"/>
      <c r="H370" s="528"/>
      <c r="I370" s="507"/>
      <c r="J370" s="508"/>
      <c r="K370" s="507"/>
      <c r="L370" s="259"/>
      <c r="M370" s="259" t="str">
        <f t="shared" si="45"/>
        <v/>
      </c>
      <c r="N370" s="716"/>
      <c r="O370" s="18"/>
      <c r="P370" s="18"/>
      <c r="Q370" s="19" t="str">
        <f t="shared" si="50"/>
        <v/>
      </c>
      <c r="R370" s="20" t="str">
        <f>IFERROR(INDEX(PARAMETROS!$B$53:$B$79,MATCH(Q370,PARAMETROS!$A$53:$A$79,0)),"")</f>
        <v/>
      </c>
      <c r="S370" s="339"/>
      <c r="T370" s="21"/>
      <c r="U370" s="11" t="str">
        <f>IFERROR(IF(T370="","",IF(T370="COP","N/A",IF(OR(T370="USD",T370="US"),1,IF(T370="EUR",VLOOKUP(P370,'SH EURO'!$A$6:$B$6338,2,FALSE),"INGRESAR TASA")))),"")</f>
        <v/>
      </c>
      <c r="V370" s="596" t="str">
        <f t="shared" si="46"/>
        <v/>
      </c>
      <c r="W370" s="22" t="str">
        <f>IFERROR(IF(T370="","",IF(T370="COP",1,IF(U370&lt;&gt;"N/A",VLOOKUP(P370,'SH TRM'!$A$9:$B$8912,2,FALSE),"REVISAR"))),"")</f>
        <v/>
      </c>
      <c r="X370" s="600" t="str">
        <f t="shared" si="47"/>
        <v/>
      </c>
      <c r="Y370" s="11" t="str">
        <f t="shared" si="48"/>
        <v/>
      </c>
      <c r="Z370" s="11" t="str">
        <f t="shared" si="43"/>
        <v/>
      </c>
      <c r="AA370" s="879"/>
      <c r="AB370" s="879"/>
      <c r="AC370" s="446" t="str">
        <f t="shared" si="44"/>
        <v/>
      </c>
      <c r="AD370" s="453"/>
      <c r="AE370" s="873"/>
      <c r="AF370" s="873"/>
      <c r="AG370" s="873"/>
      <c r="AH370" s="873"/>
      <c r="AI370" s="873"/>
      <c r="AJ370" s="873"/>
      <c r="AK370" s="873"/>
      <c r="AL370" s="873"/>
      <c r="AM370" s="873"/>
      <c r="AN370" s="12" t="str">
        <f t="shared" si="49"/>
        <v/>
      </c>
      <c r="AO370" s="866"/>
      <c r="AP370" s="304"/>
      <c r="AQ370" s="309"/>
      <c r="AR370" s="280"/>
      <c r="AS370" s="280"/>
      <c r="AT370" s="280"/>
      <c r="AU370" s="280"/>
      <c r="AV370" s="280"/>
      <c r="AW370" s="289"/>
    </row>
    <row r="371" spans="1:49" s="281" customFormat="1" ht="30" hidden="1" customHeight="1" x14ac:dyDescent="0.25">
      <c r="A371" s="876"/>
      <c r="B371" s="12"/>
      <c r="C371" s="156"/>
      <c r="D371" s="13" t="str">
        <f>IFERROR(INDEX(DESEMPATE!$D$3:$D$124,MATCH('EXP GEN.'!B371,DESEMPATE!$C$3:$C$124,0)),"")</f>
        <v/>
      </c>
      <c r="E371" s="306" t="str">
        <f>IFERROR(IF(D371="","",IF(VLOOKUP(D371,DESEMPATE!D$3:$E$124,2,FALSE)=1,"N/A",IF(VLOOKUP(D371,DESEMPATE!D$3:$E$124,2,FALSE)&gt;=0.51,"SI","NO"))),"")</f>
        <v/>
      </c>
      <c r="F371" s="381"/>
      <c r="G371" s="23"/>
      <c r="H371" s="291"/>
      <c r="I371" s="23"/>
      <c r="J371" s="14"/>
      <c r="K371" s="23"/>
      <c r="L371" s="259"/>
      <c r="M371" s="259" t="str">
        <f t="shared" si="45"/>
        <v/>
      </c>
      <c r="N371" s="716"/>
      <c r="O371" s="18"/>
      <c r="P371" s="18"/>
      <c r="Q371" s="19" t="str">
        <f t="shared" si="50"/>
        <v/>
      </c>
      <c r="R371" s="20" t="str">
        <f>IFERROR(INDEX(PARAMETROS!$B$53:$B$79,MATCH(Q371,PARAMETROS!$A$53:$A$79,0)),"")</f>
        <v/>
      </c>
      <c r="S371" s="339"/>
      <c r="T371" s="21"/>
      <c r="U371" s="11" t="str">
        <f>IFERROR(IF(T371="","",IF(T371="COP","N/A",IF(OR(T371="USD",T371="US"),1,IF(T371="EUR",VLOOKUP(P371,'SH EURO'!$A$6:$B$6338,2,FALSE),"INGRESAR TASA")))),"")</f>
        <v/>
      </c>
      <c r="V371" s="596" t="str">
        <f t="shared" si="46"/>
        <v/>
      </c>
      <c r="W371" s="22" t="str">
        <f>IFERROR(IF(T371="","",IF(T371="COP",1,IF(U371&lt;&gt;"N/A",VLOOKUP(P371,'SH TRM'!$A$9:$B$8912,2,FALSE),"REVISAR"))),"")</f>
        <v/>
      </c>
      <c r="X371" s="600" t="str">
        <f t="shared" si="47"/>
        <v/>
      </c>
      <c r="Y371" s="11" t="str">
        <f t="shared" si="48"/>
        <v/>
      </c>
      <c r="Z371" s="11" t="str">
        <f t="shared" si="43"/>
        <v/>
      </c>
      <c r="AA371" s="879"/>
      <c r="AB371" s="879"/>
      <c r="AC371" s="446" t="str">
        <f t="shared" si="44"/>
        <v/>
      </c>
      <c r="AD371" s="453"/>
      <c r="AE371" s="873"/>
      <c r="AF371" s="873"/>
      <c r="AG371" s="873"/>
      <c r="AH371" s="873"/>
      <c r="AI371" s="873"/>
      <c r="AJ371" s="873"/>
      <c r="AK371" s="873"/>
      <c r="AL371" s="873"/>
      <c r="AM371" s="873"/>
      <c r="AN371" s="12" t="str">
        <f t="shared" si="49"/>
        <v/>
      </c>
      <c r="AO371" s="866"/>
      <c r="AP371" s="304"/>
      <c r="AQ371" s="309"/>
      <c r="AR371" s="280"/>
      <c r="AS371" s="280"/>
      <c r="AT371" s="280"/>
      <c r="AU371" s="280"/>
      <c r="AV371" s="280"/>
      <c r="AW371" s="289"/>
    </row>
    <row r="372" spans="1:49" s="281" customFormat="1" ht="30" hidden="1" customHeight="1" x14ac:dyDescent="0.25">
      <c r="A372" s="876"/>
      <c r="B372" s="12"/>
      <c r="C372" s="156"/>
      <c r="D372" s="13" t="str">
        <f>IFERROR(INDEX(DESEMPATE!$D$3:$D$124,MATCH('EXP GEN.'!B372,DESEMPATE!$C$3:$C$124,0)),"")</f>
        <v/>
      </c>
      <c r="E372" s="306" t="str">
        <f>IFERROR(IF(D372="","",IF(VLOOKUP(D372,DESEMPATE!D$3:$E$124,2,FALSE)=1,"N/A",IF(VLOOKUP(D372,DESEMPATE!D$3:$E$124,2,FALSE)&gt;=0.51,"SI","NO"))),"")</f>
        <v/>
      </c>
      <c r="F372" s="381"/>
      <c r="G372" s="23"/>
      <c r="H372" s="291"/>
      <c r="I372" s="23"/>
      <c r="J372" s="14"/>
      <c r="K372" s="23"/>
      <c r="L372" s="259"/>
      <c r="M372" s="259" t="str">
        <f t="shared" si="45"/>
        <v/>
      </c>
      <c r="N372" s="716"/>
      <c r="O372" s="18"/>
      <c r="P372" s="18"/>
      <c r="Q372" s="19" t="str">
        <f t="shared" si="50"/>
        <v/>
      </c>
      <c r="R372" s="20" t="str">
        <f>IFERROR(INDEX(PARAMETROS!$B$53:$B$79,MATCH(Q372,PARAMETROS!$A$53:$A$79,0)),"")</f>
        <v/>
      </c>
      <c r="S372" s="339"/>
      <c r="T372" s="21"/>
      <c r="U372" s="11" t="str">
        <f>IFERROR(IF(T372="","",IF(T372="COP","N/A",IF(OR(T372="USD",T372="US"),1,IF(T372="EUR",VLOOKUP(P372,'SH EURO'!$A$6:$B$6338,2,FALSE),"INGRESAR TASA")))),"")</f>
        <v/>
      </c>
      <c r="V372" s="596" t="str">
        <f t="shared" si="46"/>
        <v/>
      </c>
      <c r="W372" s="22" t="str">
        <f>IFERROR(IF(T372="","",IF(T372="COP",1,IF(U372&lt;&gt;"N/A",VLOOKUP(P372,'SH TRM'!$A$9:$B$8912,2,FALSE),"REVISAR"))),"")</f>
        <v/>
      </c>
      <c r="X372" s="600" t="str">
        <f t="shared" si="47"/>
        <v/>
      </c>
      <c r="Y372" s="11" t="str">
        <f t="shared" si="48"/>
        <v/>
      </c>
      <c r="Z372" s="11" t="str">
        <f t="shared" si="43"/>
        <v/>
      </c>
      <c r="AA372" s="879"/>
      <c r="AB372" s="879"/>
      <c r="AC372" s="446" t="str">
        <f t="shared" si="44"/>
        <v/>
      </c>
      <c r="AD372" s="453"/>
      <c r="AE372" s="873"/>
      <c r="AF372" s="873"/>
      <c r="AG372" s="873"/>
      <c r="AH372" s="873"/>
      <c r="AI372" s="873"/>
      <c r="AJ372" s="873"/>
      <c r="AK372" s="873"/>
      <c r="AL372" s="873"/>
      <c r="AM372" s="873"/>
      <c r="AN372" s="12" t="str">
        <f t="shared" si="49"/>
        <v/>
      </c>
      <c r="AO372" s="866"/>
      <c r="AP372" s="304"/>
      <c r="AQ372" s="309"/>
      <c r="AR372" s="280"/>
      <c r="AS372" s="280"/>
      <c r="AT372" s="280"/>
      <c r="AU372" s="280"/>
      <c r="AV372" s="280"/>
      <c r="AW372" s="289"/>
    </row>
    <row r="373" spans="1:49" s="281" customFormat="1" ht="30" hidden="1" customHeight="1" x14ac:dyDescent="0.25">
      <c r="A373" s="876"/>
      <c r="B373" s="12"/>
      <c r="C373" s="156"/>
      <c r="D373" s="13" t="str">
        <f>IFERROR(INDEX(DESEMPATE!$D$3:$D$124,MATCH('EXP GEN.'!B373,DESEMPATE!$C$3:$C$124,0)),"")</f>
        <v/>
      </c>
      <c r="E373" s="306" t="str">
        <f>IFERROR(IF(D373="","",IF(VLOOKUP(D373,DESEMPATE!D$3:$E$124,2,FALSE)=1,"N/A",IF(VLOOKUP(D373,DESEMPATE!D$3:$E$124,2,FALSE)&gt;=0.51,"SI","NO"))),"")</f>
        <v/>
      </c>
      <c r="F373" s="381"/>
      <c r="G373" s="23"/>
      <c r="H373" s="291"/>
      <c r="I373" s="23"/>
      <c r="J373" s="14"/>
      <c r="K373" s="23"/>
      <c r="L373" s="259"/>
      <c r="M373" s="259" t="str">
        <f t="shared" si="45"/>
        <v/>
      </c>
      <c r="N373" s="716"/>
      <c r="O373" s="18"/>
      <c r="P373" s="18"/>
      <c r="Q373" s="19" t="str">
        <f t="shared" si="50"/>
        <v/>
      </c>
      <c r="R373" s="20" t="str">
        <f>IFERROR(INDEX(PARAMETROS!$B$53:$B$79,MATCH(Q373,PARAMETROS!$A$53:$A$79,0)),"")</f>
        <v/>
      </c>
      <c r="S373" s="339"/>
      <c r="T373" s="21"/>
      <c r="U373" s="11" t="str">
        <f>IFERROR(IF(T373="","",IF(T373="COP","N/A",IF(OR(T373="USD",T373="US"),1,IF(T373="EUR",VLOOKUP(P373,'SH EURO'!$A$6:$B$6338,2,FALSE),"INGRESAR TASA")))),"")</f>
        <v/>
      </c>
      <c r="V373" s="596" t="str">
        <f t="shared" si="46"/>
        <v/>
      </c>
      <c r="W373" s="22" t="str">
        <f>IFERROR(IF(T373="","",IF(T373="COP",1,IF(U373&lt;&gt;"N/A",VLOOKUP(P373,'SH TRM'!$A$9:$B$8912,2,FALSE),"REVISAR"))),"")</f>
        <v/>
      </c>
      <c r="X373" s="600" t="str">
        <f t="shared" si="47"/>
        <v/>
      </c>
      <c r="Y373" s="11" t="str">
        <f t="shared" si="48"/>
        <v/>
      </c>
      <c r="Z373" s="11" t="str">
        <f t="shared" si="43"/>
        <v/>
      </c>
      <c r="AA373" s="879"/>
      <c r="AB373" s="879"/>
      <c r="AC373" s="446" t="str">
        <f t="shared" si="44"/>
        <v/>
      </c>
      <c r="AD373" s="453"/>
      <c r="AE373" s="873"/>
      <c r="AF373" s="873"/>
      <c r="AG373" s="873"/>
      <c r="AH373" s="873"/>
      <c r="AI373" s="873"/>
      <c r="AJ373" s="873"/>
      <c r="AK373" s="873"/>
      <c r="AL373" s="873"/>
      <c r="AM373" s="873"/>
      <c r="AN373" s="12" t="str">
        <f t="shared" si="49"/>
        <v/>
      </c>
      <c r="AO373" s="866"/>
      <c r="AP373" s="512"/>
      <c r="AQ373" s="309"/>
      <c r="AR373" s="280"/>
      <c r="AS373" s="280"/>
      <c r="AT373" s="280"/>
      <c r="AU373" s="280"/>
      <c r="AV373" s="280"/>
      <c r="AW373" s="289"/>
    </row>
    <row r="374" spans="1:49" s="281" customFormat="1" ht="30" hidden="1" customHeight="1" thickBot="1" x14ac:dyDescent="0.3">
      <c r="A374" s="877"/>
      <c r="B374" s="48"/>
      <c r="C374" s="157"/>
      <c r="D374" s="64" t="str">
        <f>IFERROR(INDEX(DESEMPATE!$D$3:$D$124,MATCH('EXP GEN.'!B374,DESEMPATE!$C$3:$C$124,0)),"")</f>
        <v/>
      </c>
      <c r="E374" s="398" t="str">
        <f>IFERROR(IF(D374="","",IF(VLOOKUP(D374,DESEMPATE!D$3:$E$124,2,FALSE)=1,"N/A",IF(VLOOKUP(D374,DESEMPATE!D$3:$E$124,2,FALSE)&gt;=0.51,"SI","NO"))),"")</f>
        <v/>
      </c>
      <c r="F374" s="382"/>
      <c r="G374" s="159"/>
      <c r="H374" s="298"/>
      <c r="I374" s="159"/>
      <c r="J374" s="49"/>
      <c r="K374" s="159"/>
      <c r="L374" s="443"/>
      <c r="M374" s="443" t="str">
        <f t="shared" si="45"/>
        <v>NO</v>
      </c>
      <c r="N374" s="733"/>
      <c r="O374" s="494">
        <v>32509</v>
      </c>
      <c r="P374" s="494"/>
      <c r="Q374" s="53" t="str">
        <f t="shared" si="50"/>
        <v/>
      </c>
      <c r="R374" s="54" t="str">
        <f>IFERROR(INDEX(PARAMETROS!$B$53:$B$79,MATCH(Q374,PARAMETROS!$A$53:$A$79,0)),"")</f>
        <v/>
      </c>
      <c r="S374" s="495">
        <v>100000</v>
      </c>
      <c r="T374" s="55" t="s">
        <v>330</v>
      </c>
      <c r="U374" s="57">
        <f>IFERROR(IF(T374="","",IF(T374="COP","N/A",IF(OR(T374="USD",T374="US"),1,IF(T374="EUR",VLOOKUP(P374,'SH EURO'!$A$6:$B$6338,2,FALSE),"INGRESAR TASA")))),"")</f>
        <v>1</v>
      </c>
      <c r="V374" s="597">
        <f t="shared" si="46"/>
        <v>100000</v>
      </c>
      <c r="W374" s="56" t="str">
        <f>IFERROR(IF(T374="","",IF(T374="COP",1,IF(U374&lt;&gt;"N/A",VLOOKUP(P374,'SH TRM'!$A$9:$B$8912,2,FALSE),"REVISAR"))),"")</f>
        <v/>
      </c>
      <c r="X374" s="601" t="str">
        <f t="shared" si="47"/>
        <v/>
      </c>
      <c r="Y374" s="57" t="str">
        <f t="shared" si="48"/>
        <v/>
      </c>
      <c r="Z374" s="57" t="str">
        <f t="shared" si="43"/>
        <v/>
      </c>
      <c r="AA374" s="880"/>
      <c r="AB374" s="880"/>
      <c r="AC374" s="455" t="str">
        <f t="shared" si="44"/>
        <v/>
      </c>
      <c r="AD374" s="496"/>
      <c r="AE374" s="874"/>
      <c r="AF374" s="874"/>
      <c r="AG374" s="874"/>
      <c r="AH374" s="874"/>
      <c r="AI374" s="874"/>
      <c r="AJ374" s="874"/>
      <c r="AK374" s="874"/>
      <c r="AL374" s="874"/>
      <c r="AM374" s="874"/>
      <c r="AN374" s="48" t="str">
        <f>IFERROR(IF(AD374="","",IF(ISNUMBER(AD374),IF(COUNTIF(AE374:AM374,"SI")&gt;0,"SI","NO"),AD374)),"")</f>
        <v/>
      </c>
      <c r="AO374" s="867"/>
      <c r="AP374" s="303"/>
      <c r="AQ374" s="309"/>
      <c r="AR374" s="280"/>
      <c r="AS374" s="280"/>
      <c r="AT374" s="280"/>
      <c r="AU374" s="280"/>
      <c r="AV374" s="280"/>
      <c r="AW374" s="289"/>
    </row>
    <row r="375" spans="1:49" hidden="1" x14ac:dyDescent="0.25">
      <c r="A375" s="529"/>
      <c r="B375" s="530"/>
      <c r="C375" s="531"/>
      <c r="D375" s="532"/>
      <c r="E375" s="532"/>
      <c r="F375" s="532"/>
      <c r="G375" s="532"/>
      <c r="H375" s="533"/>
      <c r="I375" s="532"/>
      <c r="J375" s="534"/>
      <c r="K375" s="532"/>
      <c r="L375" s="535"/>
      <c r="M375" s="535"/>
      <c r="AA375" s="530"/>
      <c r="AB375" s="530"/>
      <c r="AD375" s="542"/>
      <c r="AE375" s="530"/>
      <c r="AF375" s="543"/>
      <c r="AG375" s="543"/>
      <c r="AH375" s="530"/>
      <c r="AI375" s="543"/>
      <c r="AJ375" s="543"/>
      <c r="AK375" s="543"/>
      <c r="AL375" s="543"/>
      <c r="AM375" s="543"/>
    </row>
    <row r="376" spans="1:49" hidden="1" x14ac:dyDescent="0.25"/>
    <row r="377" spans="1:49" hidden="1" x14ac:dyDescent="0.25"/>
    <row r="378" spans="1:49" hidden="1" x14ac:dyDescent="0.25"/>
    <row r="379" spans="1:49" hidden="1" x14ac:dyDescent="0.25"/>
    <row r="380" spans="1:49" hidden="1" x14ac:dyDescent="0.25"/>
    <row r="381" spans="1:49" hidden="1" x14ac:dyDescent="0.25"/>
    <row r="382" spans="1:49" hidden="1" x14ac:dyDescent="0.25"/>
    <row r="383" spans="1:49" hidden="1" x14ac:dyDescent="0.25"/>
    <row r="384" spans="1:49" hidden="1" x14ac:dyDescent="0.25"/>
    <row r="385" hidden="1" x14ac:dyDescent="0.25"/>
    <row r="386" hidden="1" x14ac:dyDescent="0.25"/>
    <row r="387" hidden="1" x14ac:dyDescent="0.25"/>
    <row r="388" hidden="1" x14ac:dyDescent="0.25"/>
    <row r="389" hidden="1" x14ac:dyDescent="0.25"/>
    <row r="390" hidden="1"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1400">
    <mergeCell ref="AE60:AG60"/>
    <mergeCell ref="AE61:AG61"/>
    <mergeCell ref="AE62:AG62"/>
    <mergeCell ref="AE53:AG53"/>
    <mergeCell ref="AE54:AG54"/>
    <mergeCell ref="AE55:AG55"/>
    <mergeCell ref="AE56:AG56"/>
    <mergeCell ref="AE57:AG57"/>
    <mergeCell ref="AE107:AG107"/>
    <mergeCell ref="AH370:AJ370"/>
    <mergeCell ref="AK370:AM370"/>
    <mergeCell ref="AE371:AG371"/>
    <mergeCell ref="AH371:AJ371"/>
    <mergeCell ref="AK371:AM371"/>
    <mergeCell ref="AE364:AG364"/>
    <mergeCell ref="AH364:AJ364"/>
    <mergeCell ref="AK364:AM364"/>
    <mergeCell ref="AE365:AG365"/>
    <mergeCell ref="AH365:AJ365"/>
    <mergeCell ref="AK365:AM365"/>
    <mergeCell ref="AE366:AG366"/>
    <mergeCell ref="AH366:AJ366"/>
    <mergeCell ref="AK366:AM366"/>
    <mergeCell ref="AE367:AG367"/>
    <mergeCell ref="AH367:AJ367"/>
    <mergeCell ref="AK367:AM367"/>
    <mergeCell ref="AE368:AG368"/>
    <mergeCell ref="AH368:AJ368"/>
    <mergeCell ref="AK368:AM368"/>
    <mergeCell ref="AE369:AG369"/>
    <mergeCell ref="AH369:AJ369"/>
    <mergeCell ref="AK369:AM369"/>
    <mergeCell ref="AE47:AG47"/>
    <mergeCell ref="AE69:AG69"/>
    <mergeCell ref="AE70:AG70"/>
    <mergeCell ref="AE71:AG71"/>
    <mergeCell ref="AE72:AG72"/>
    <mergeCell ref="AK70:AM70"/>
    <mergeCell ref="AH79:AJ79"/>
    <mergeCell ref="AK79:AM79"/>
    <mergeCell ref="AH77:AJ77"/>
    <mergeCell ref="AK77:AM77"/>
    <mergeCell ref="AH78:AJ78"/>
    <mergeCell ref="AE370:AG370"/>
    <mergeCell ref="AE372:AG372"/>
    <mergeCell ref="AH372:AJ372"/>
    <mergeCell ref="AK372:AM372"/>
    <mergeCell ref="AH84:AJ84"/>
    <mergeCell ref="AK84:AM84"/>
    <mergeCell ref="AK93:AM93"/>
    <mergeCell ref="AE94:AG94"/>
    <mergeCell ref="AH94:AJ94"/>
    <mergeCell ref="AK94:AM94"/>
    <mergeCell ref="AE95:AG95"/>
    <mergeCell ref="AH95:AJ95"/>
    <mergeCell ref="AK95:AM95"/>
    <mergeCell ref="AE96:AG96"/>
    <mergeCell ref="AH96:AJ96"/>
    <mergeCell ref="AK96:AM96"/>
    <mergeCell ref="AH107:AJ107"/>
    <mergeCell ref="AK107:AM107"/>
    <mergeCell ref="AE108:AG108"/>
    <mergeCell ref="AE97:AG97"/>
    <mergeCell ref="AH97:AJ97"/>
    <mergeCell ref="AE31:AG31"/>
    <mergeCell ref="AE373:AG373"/>
    <mergeCell ref="AH373:AJ373"/>
    <mergeCell ref="AK373:AM373"/>
    <mergeCell ref="AE374:AG374"/>
    <mergeCell ref="AH374:AJ374"/>
    <mergeCell ref="AK374:AM374"/>
    <mergeCell ref="AK92:AM92"/>
    <mergeCell ref="AE84:AG84"/>
    <mergeCell ref="AE21:AG21"/>
    <mergeCell ref="AE22:AG22"/>
    <mergeCell ref="AE49:AG49"/>
    <mergeCell ref="AE58:AG58"/>
    <mergeCell ref="AE59:AG59"/>
    <mergeCell ref="A69:A74"/>
    <mergeCell ref="A75:A80"/>
    <mergeCell ref="AA69:AA74"/>
    <mergeCell ref="AB69:AB74"/>
    <mergeCell ref="AA75:AA80"/>
    <mergeCell ref="AB75:AB80"/>
    <mergeCell ref="AE80:AG80"/>
    <mergeCell ref="AE78:AG78"/>
    <mergeCell ref="AE79:AG79"/>
    <mergeCell ref="AE73:AG73"/>
    <mergeCell ref="AE74:AG74"/>
    <mergeCell ref="AE75:AG75"/>
    <mergeCell ref="AE76:AG76"/>
    <mergeCell ref="AE77:AG77"/>
    <mergeCell ref="AE43:AG43"/>
    <mergeCell ref="AE44:AG44"/>
    <mergeCell ref="AE45:AG45"/>
    <mergeCell ref="AE46:AG46"/>
    <mergeCell ref="AE23:AG23"/>
    <mergeCell ref="AE51:AG51"/>
    <mergeCell ref="AE52:AG52"/>
    <mergeCell ref="AE24:AG24"/>
    <mergeCell ref="AE25:AG25"/>
    <mergeCell ref="AE26:AG26"/>
    <mergeCell ref="AE27:AG27"/>
    <mergeCell ref="AE41:AG41"/>
    <mergeCell ref="AE42:AG42"/>
    <mergeCell ref="AE36:AG36"/>
    <mergeCell ref="AE37:AG37"/>
    <mergeCell ref="AE48:AG48"/>
    <mergeCell ref="AH80:AJ80"/>
    <mergeCell ref="AK80:AM80"/>
    <mergeCell ref="AH74:AJ74"/>
    <mergeCell ref="AK74:AM74"/>
    <mergeCell ref="AH71:AJ71"/>
    <mergeCell ref="AK71:AM71"/>
    <mergeCell ref="AH72:AJ72"/>
    <mergeCell ref="AK72:AM72"/>
    <mergeCell ref="AH69:AJ69"/>
    <mergeCell ref="AK69:AM69"/>
    <mergeCell ref="AH70:AJ70"/>
    <mergeCell ref="AE68:AG68"/>
    <mergeCell ref="AE63:AG63"/>
    <mergeCell ref="AE64:AG64"/>
    <mergeCell ref="AE65:AG65"/>
    <mergeCell ref="AE66:AG66"/>
    <mergeCell ref="AE67:AG67"/>
    <mergeCell ref="AE39:AG39"/>
    <mergeCell ref="AE40:AG40"/>
    <mergeCell ref="AE30:AG30"/>
    <mergeCell ref="AE35:AG35"/>
    <mergeCell ref="AE38:AG38"/>
    <mergeCell ref="AE50:AG50"/>
    <mergeCell ref="AE12:AG12"/>
    <mergeCell ref="AE13:AG13"/>
    <mergeCell ref="AE33:AG33"/>
    <mergeCell ref="AE34:AG34"/>
    <mergeCell ref="AB15:AB20"/>
    <mergeCell ref="A15:A20"/>
    <mergeCell ref="A21:A26"/>
    <mergeCell ref="A27:A32"/>
    <mergeCell ref="AH31:AJ31"/>
    <mergeCell ref="AK31:AM31"/>
    <mergeCell ref="AH32:AJ32"/>
    <mergeCell ref="AK32:AM32"/>
    <mergeCell ref="AH29:AJ29"/>
    <mergeCell ref="AK29:AM29"/>
    <mergeCell ref="AH30:AJ30"/>
    <mergeCell ref="AK30:AM30"/>
    <mergeCell ref="AH27:AJ27"/>
    <mergeCell ref="AK27:AM27"/>
    <mergeCell ref="AE28:AG28"/>
    <mergeCell ref="AE29:AG29"/>
    <mergeCell ref="AA21:AA26"/>
    <mergeCell ref="AB21:AB26"/>
    <mergeCell ref="AA27:AA32"/>
    <mergeCell ref="AB27:AB32"/>
    <mergeCell ref="AH25:AJ25"/>
    <mergeCell ref="AK25:AM25"/>
    <mergeCell ref="AH26:AJ26"/>
    <mergeCell ref="AK26:AM26"/>
    <mergeCell ref="AE32:AG32"/>
    <mergeCell ref="A33:A38"/>
    <mergeCell ref="A39:A44"/>
    <mergeCell ref="A45:A50"/>
    <mergeCell ref="AA51:AA56"/>
    <mergeCell ref="AB51:AB56"/>
    <mergeCell ref="AA57:AA62"/>
    <mergeCell ref="AB57:AB62"/>
    <mergeCell ref="AA63:AA68"/>
    <mergeCell ref="AB63:AB68"/>
    <mergeCell ref="AA33:AA38"/>
    <mergeCell ref="AB33:AB38"/>
    <mergeCell ref="AA39:AA44"/>
    <mergeCell ref="AB39:AB44"/>
    <mergeCell ref="AA45:AA50"/>
    <mergeCell ref="AB45:AB50"/>
    <mergeCell ref="A63:A68"/>
    <mergeCell ref="A51:A56"/>
    <mergeCell ref="A57:A62"/>
    <mergeCell ref="AK66:AM66"/>
    <mergeCell ref="AH55:AJ55"/>
    <mergeCell ref="AK55:AM55"/>
    <mergeCell ref="AH56:AJ56"/>
    <mergeCell ref="AK56:AM56"/>
    <mergeCell ref="AH61:AJ61"/>
    <mergeCell ref="AK61:AM61"/>
    <mergeCell ref="AH62:AJ62"/>
    <mergeCell ref="AK62:AM62"/>
    <mergeCell ref="AH59:AJ59"/>
    <mergeCell ref="AK59:AM59"/>
    <mergeCell ref="AH60:AJ60"/>
    <mergeCell ref="AK78:AM78"/>
    <mergeCell ref="AH75:AJ75"/>
    <mergeCell ref="AK75:AM75"/>
    <mergeCell ref="AH76:AJ76"/>
    <mergeCell ref="AK76:AM76"/>
    <mergeCell ref="AH73:AJ73"/>
    <mergeCell ref="AK73:AM73"/>
    <mergeCell ref="AH65:AJ65"/>
    <mergeCell ref="AH63:AJ63"/>
    <mergeCell ref="AK63:AM63"/>
    <mergeCell ref="AK60:AM60"/>
    <mergeCell ref="AH67:AJ67"/>
    <mergeCell ref="AK67:AM67"/>
    <mergeCell ref="AH68:AJ68"/>
    <mergeCell ref="AK68:AM68"/>
    <mergeCell ref="AH64:AJ64"/>
    <mergeCell ref="AK64:AM64"/>
    <mergeCell ref="AK65:AM65"/>
    <mergeCell ref="AH66:AJ66"/>
    <mergeCell ref="AH54:AJ54"/>
    <mergeCell ref="AK54:AM54"/>
    <mergeCell ref="AH51:AJ51"/>
    <mergeCell ref="AK51:AM51"/>
    <mergeCell ref="AH52:AJ52"/>
    <mergeCell ref="AK52:AM52"/>
    <mergeCell ref="AH57:AJ57"/>
    <mergeCell ref="AK57:AM57"/>
    <mergeCell ref="AH58:AJ58"/>
    <mergeCell ref="AK58:AM58"/>
    <mergeCell ref="AK41:AM41"/>
    <mergeCell ref="AH42:AJ42"/>
    <mergeCell ref="AK42:AM42"/>
    <mergeCell ref="AH39:AJ39"/>
    <mergeCell ref="AK39:AM39"/>
    <mergeCell ref="AH40:AJ40"/>
    <mergeCell ref="AK40:AM40"/>
    <mergeCell ref="AH45:AJ45"/>
    <mergeCell ref="AK45:AM45"/>
    <mergeCell ref="AH46:AJ46"/>
    <mergeCell ref="AK46:AM46"/>
    <mergeCell ref="AH43:AJ43"/>
    <mergeCell ref="AK43:AM43"/>
    <mergeCell ref="AH44:AJ44"/>
    <mergeCell ref="AK44:AM44"/>
    <mergeCell ref="AH49:AJ49"/>
    <mergeCell ref="AK49:AM49"/>
    <mergeCell ref="AH50:AJ50"/>
    <mergeCell ref="AK50:AM50"/>
    <mergeCell ref="AH47:AJ47"/>
    <mergeCell ref="AK47:AM47"/>
    <mergeCell ref="AH48:AJ48"/>
    <mergeCell ref="AK48:AM48"/>
    <mergeCell ref="AH53:AJ53"/>
    <mergeCell ref="AK53:AM53"/>
    <mergeCell ref="AH33:AJ33"/>
    <mergeCell ref="AK33:AM33"/>
    <mergeCell ref="AH34:AJ34"/>
    <mergeCell ref="AK34:AM34"/>
    <mergeCell ref="AH28:AJ28"/>
    <mergeCell ref="AK28:AM28"/>
    <mergeCell ref="AH21:AJ21"/>
    <mergeCell ref="AK21:AM21"/>
    <mergeCell ref="AH22:AJ22"/>
    <mergeCell ref="AK22:AM22"/>
    <mergeCell ref="AK15:AM15"/>
    <mergeCell ref="AH16:AJ16"/>
    <mergeCell ref="AK16:AM16"/>
    <mergeCell ref="AH37:AJ37"/>
    <mergeCell ref="AK37:AM37"/>
    <mergeCell ref="AH38:AJ38"/>
    <mergeCell ref="AK38:AM38"/>
    <mergeCell ref="AH35:AJ35"/>
    <mergeCell ref="AK35:AM35"/>
    <mergeCell ref="AH36:AJ36"/>
    <mergeCell ref="AK36:AM36"/>
    <mergeCell ref="AH41:AJ41"/>
    <mergeCell ref="AH23:AJ23"/>
    <mergeCell ref="AK23:AM23"/>
    <mergeCell ref="AH24:AJ24"/>
    <mergeCell ref="AK24:AM24"/>
    <mergeCell ref="AN1:AN2"/>
    <mergeCell ref="AP1:AP2"/>
    <mergeCell ref="X1:X2"/>
    <mergeCell ref="Y1:Y2"/>
    <mergeCell ref="Z1:Z2"/>
    <mergeCell ref="AE1:AG1"/>
    <mergeCell ref="AH1:AJ1"/>
    <mergeCell ref="AD1:AD2"/>
    <mergeCell ref="AC1:AC2"/>
    <mergeCell ref="AA1:AA2"/>
    <mergeCell ref="AB1:AB2"/>
    <mergeCell ref="AO1:AO2"/>
    <mergeCell ref="AO3:AO8"/>
    <mergeCell ref="AK9:AM9"/>
    <mergeCell ref="AE19:AG19"/>
    <mergeCell ref="AE20:AG20"/>
    <mergeCell ref="AH10:AJ10"/>
    <mergeCell ref="AK10:AM10"/>
    <mergeCell ref="AE3:AG3"/>
    <mergeCell ref="AH3:AJ3"/>
    <mergeCell ref="AK3:AM3"/>
    <mergeCell ref="AE8:AG8"/>
    <mergeCell ref="AH19:AJ19"/>
    <mergeCell ref="AK19:AM19"/>
    <mergeCell ref="AH20:AJ20"/>
    <mergeCell ref="AK20:AM20"/>
    <mergeCell ref="AE15:AG15"/>
    <mergeCell ref="AE16:AG16"/>
    <mergeCell ref="AE17:AG17"/>
    <mergeCell ref="AE18:AG18"/>
    <mergeCell ref="AK6:AM6"/>
    <mergeCell ref="AE11:AG11"/>
    <mergeCell ref="A1:A2"/>
    <mergeCell ref="B1:B2"/>
    <mergeCell ref="D1:D2"/>
    <mergeCell ref="G1:G2"/>
    <mergeCell ref="J1:J2"/>
    <mergeCell ref="C1:C2"/>
    <mergeCell ref="AH11:AJ11"/>
    <mergeCell ref="N1:N2"/>
    <mergeCell ref="L1:L2"/>
    <mergeCell ref="O1:O2"/>
    <mergeCell ref="P1:P2"/>
    <mergeCell ref="M1:M2"/>
    <mergeCell ref="Q1:Q2"/>
    <mergeCell ref="R1:R2"/>
    <mergeCell ref="S1:S2"/>
    <mergeCell ref="T1:T2"/>
    <mergeCell ref="U1:U2"/>
    <mergeCell ref="I1:I2"/>
    <mergeCell ref="F1:F2"/>
    <mergeCell ref="A3:A8"/>
    <mergeCell ref="E1:E2"/>
    <mergeCell ref="K1:K2"/>
    <mergeCell ref="AH7:AJ7"/>
    <mergeCell ref="H1:H2"/>
    <mergeCell ref="AH6:AJ6"/>
    <mergeCell ref="AE6:AG6"/>
    <mergeCell ref="A9:A14"/>
    <mergeCell ref="AB3:AB8"/>
    <mergeCell ref="V1:V2"/>
    <mergeCell ref="AH8:AJ8"/>
    <mergeCell ref="AE14:AG14"/>
    <mergeCell ref="AK8:AM8"/>
    <mergeCell ref="AE4:AG4"/>
    <mergeCell ref="AH4:AJ4"/>
    <mergeCell ref="AK4:AM4"/>
    <mergeCell ref="AE9:AG9"/>
    <mergeCell ref="AE10:AG10"/>
    <mergeCell ref="AE5:AG5"/>
    <mergeCell ref="AH5:AJ5"/>
    <mergeCell ref="AK5:AM5"/>
    <mergeCell ref="AE7:AG7"/>
    <mergeCell ref="AH17:AJ17"/>
    <mergeCell ref="AK17:AM17"/>
    <mergeCell ref="AH18:AJ18"/>
    <mergeCell ref="AK18:AM18"/>
    <mergeCell ref="AH15:AJ15"/>
    <mergeCell ref="W1:W2"/>
    <mergeCell ref="AH13:AJ13"/>
    <mergeCell ref="AK13:AM13"/>
    <mergeCell ref="AH14:AJ14"/>
    <mergeCell ref="AK14:AM14"/>
    <mergeCell ref="AK11:AM11"/>
    <mergeCell ref="AH12:AJ12"/>
    <mergeCell ref="AK12:AM12"/>
    <mergeCell ref="AH9:AJ9"/>
    <mergeCell ref="AA9:AA14"/>
    <mergeCell ref="AB9:AB14"/>
    <mergeCell ref="AA3:AA8"/>
    <mergeCell ref="AK7:AM7"/>
    <mergeCell ref="AK1:AM1"/>
    <mergeCell ref="AA15:AA20"/>
    <mergeCell ref="A81:A86"/>
    <mergeCell ref="AA81:AA86"/>
    <mergeCell ref="AB81:AB86"/>
    <mergeCell ref="AE81:AG81"/>
    <mergeCell ref="AH81:AJ81"/>
    <mergeCell ref="AE85:AG85"/>
    <mergeCell ref="AH85:AJ85"/>
    <mergeCell ref="AK85:AM85"/>
    <mergeCell ref="AE86:AG86"/>
    <mergeCell ref="AH86:AJ86"/>
    <mergeCell ref="AK86:AM86"/>
    <mergeCell ref="AK81:AM81"/>
    <mergeCell ref="AE82:AG82"/>
    <mergeCell ref="AH82:AJ82"/>
    <mergeCell ref="AK82:AM82"/>
    <mergeCell ref="AE83:AG83"/>
    <mergeCell ref="AH83:AJ83"/>
    <mergeCell ref="AK83:AM83"/>
    <mergeCell ref="A87:A92"/>
    <mergeCell ref="AA87:AA92"/>
    <mergeCell ref="AB87:AB92"/>
    <mergeCell ref="AE87:AG87"/>
    <mergeCell ref="AH87:AJ87"/>
    <mergeCell ref="AK87:AM87"/>
    <mergeCell ref="AE88:AG88"/>
    <mergeCell ref="AH88:AJ88"/>
    <mergeCell ref="AK88:AM88"/>
    <mergeCell ref="AE89:AG89"/>
    <mergeCell ref="AH89:AJ89"/>
    <mergeCell ref="AK89:AM89"/>
    <mergeCell ref="AE90:AG90"/>
    <mergeCell ref="AH90:AJ90"/>
    <mergeCell ref="AK90:AM90"/>
    <mergeCell ref="AE91:AG91"/>
    <mergeCell ref="AH91:AJ91"/>
    <mergeCell ref="AK91:AM91"/>
    <mergeCell ref="AE92:AG92"/>
    <mergeCell ref="AH92:AJ92"/>
    <mergeCell ref="AE98:AG98"/>
    <mergeCell ref="AH98:AJ98"/>
    <mergeCell ref="AK98:AM98"/>
    <mergeCell ref="A99:A104"/>
    <mergeCell ref="AA99:AA104"/>
    <mergeCell ref="AB99:AB104"/>
    <mergeCell ref="AE99:AG99"/>
    <mergeCell ref="AH99:AJ99"/>
    <mergeCell ref="AK99:AM99"/>
    <mergeCell ref="AE100:AG100"/>
    <mergeCell ref="AH100:AJ100"/>
    <mergeCell ref="AK100:AM100"/>
    <mergeCell ref="AE101:AG101"/>
    <mergeCell ref="AH101:AJ101"/>
    <mergeCell ref="AK101:AM101"/>
    <mergeCell ref="AE102:AG102"/>
    <mergeCell ref="AH102:AJ102"/>
    <mergeCell ref="A93:A98"/>
    <mergeCell ref="AA93:AA98"/>
    <mergeCell ref="AB93:AB98"/>
    <mergeCell ref="AE93:AG93"/>
    <mergeCell ref="AH93:AJ93"/>
    <mergeCell ref="AK97:AM97"/>
    <mergeCell ref="A111:A116"/>
    <mergeCell ref="AA111:AA116"/>
    <mergeCell ref="AB111:AB116"/>
    <mergeCell ref="AE111:AG111"/>
    <mergeCell ref="AH111:AJ111"/>
    <mergeCell ref="AK111:AM111"/>
    <mergeCell ref="AE112:AG112"/>
    <mergeCell ref="AH112:AJ112"/>
    <mergeCell ref="AK112:AM112"/>
    <mergeCell ref="AE113:AG113"/>
    <mergeCell ref="AH113:AJ113"/>
    <mergeCell ref="AK113:AM113"/>
    <mergeCell ref="AK102:AM102"/>
    <mergeCell ref="AE103:AG103"/>
    <mergeCell ref="AH103:AJ103"/>
    <mergeCell ref="AK103:AM103"/>
    <mergeCell ref="AE104:AG104"/>
    <mergeCell ref="AH104:AJ104"/>
    <mergeCell ref="AK104:AM104"/>
    <mergeCell ref="A105:A110"/>
    <mergeCell ref="AA105:AA110"/>
    <mergeCell ref="AB105:AB110"/>
    <mergeCell ref="AE105:AG105"/>
    <mergeCell ref="AH105:AJ105"/>
    <mergeCell ref="AK105:AM105"/>
    <mergeCell ref="AE106:AG106"/>
    <mergeCell ref="AH106:AJ106"/>
    <mergeCell ref="AK106:AM106"/>
    <mergeCell ref="AE114:AG114"/>
    <mergeCell ref="AH114:AJ114"/>
    <mergeCell ref="AK114:AM114"/>
    <mergeCell ref="AE115:AG115"/>
    <mergeCell ref="AH115:AJ115"/>
    <mergeCell ref="AK115:AM115"/>
    <mergeCell ref="AE116:AG116"/>
    <mergeCell ref="AH116:AJ116"/>
    <mergeCell ref="AK116:AM116"/>
    <mergeCell ref="AH108:AJ108"/>
    <mergeCell ref="AK108:AM108"/>
    <mergeCell ref="AE109:AG109"/>
    <mergeCell ref="AH109:AJ109"/>
    <mergeCell ref="AK109:AM109"/>
    <mergeCell ref="AE110:AG110"/>
    <mergeCell ref="AH110:AJ110"/>
    <mergeCell ref="AK110:AM110"/>
    <mergeCell ref="AH128:AJ128"/>
    <mergeCell ref="AK128:AM128"/>
    <mergeCell ref="AK117:AM117"/>
    <mergeCell ref="AE118:AG118"/>
    <mergeCell ref="AH118:AJ118"/>
    <mergeCell ref="AK118:AM118"/>
    <mergeCell ref="AE119:AG119"/>
    <mergeCell ref="AH119:AJ119"/>
    <mergeCell ref="AK119:AM119"/>
    <mergeCell ref="AE120:AG120"/>
    <mergeCell ref="AH120:AJ120"/>
    <mergeCell ref="AK120:AM120"/>
    <mergeCell ref="AH126:AJ126"/>
    <mergeCell ref="AK126:AM126"/>
    <mergeCell ref="AE127:AG127"/>
    <mergeCell ref="AH127:AJ127"/>
    <mergeCell ref="AK127:AM127"/>
    <mergeCell ref="AE128:AG128"/>
    <mergeCell ref="A117:A122"/>
    <mergeCell ref="AA117:AA122"/>
    <mergeCell ref="AB117:AB122"/>
    <mergeCell ref="AE117:AG117"/>
    <mergeCell ref="AH117:AJ117"/>
    <mergeCell ref="AE121:AG121"/>
    <mergeCell ref="AH121:AJ121"/>
    <mergeCell ref="AK121:AM121"/>
    <mergeCell ref="AE122:AG122"/>
    <mergeCell ref="AH122:AJ122"/>
    <mergeCell ref="AK122:AM122"/>
    <mergeCell ref="AH129:AJ129"/>
    <mergeCell ref="AK129:AM129"/>
    <mergeCell ref="AE130:AG130"/>
    <mergeCell ref="AH130:AJ130"/>
    <mergeCell ref="AK130:AM130"/>
    <mergeCell ref="AE131:AG131"/>
    <mergeCell ref="AH131:AJ131"/>
    <mergeCell ref="AK131:AM131"/>
    <mergeCell ref="A123:A128"/>
    <mergeCell ref="AA123:AA128"/>
    <mergeCell ref="AB123:AB128"/>
    <mergeCell ref="AE123:AG123"/>
    <mergeCell ref="AH123:AJ123"/>
    <mergeCell ref="AK123:AM123"/>
    <mergeCell ref="AE124:AG124"/>
    <mergeCell ref="AH124:AJ124"/>
    <mergeCell ref="AK124:AM124"/>
    <mergeCell ref="AE125:AG125"/>
    <mergeCell ref="AH125:AJ125"/>
    <mergeCell ref="AK125:AM125"/>
    <mergeCell ref="AE126:AG126"/>
    <mergeCell ref="AE143:AG143"/>
    <mergeCell ref="AH143:AJ143"/>
    <mergeCell ref="AK143:AM143"/>
    <mergeCell ref="AE144:AG144"/>
    <mergeCell ref="AE133:AG133"/>
    <mergeCell ref="AH133:AJ133"/>
    <mergeCell ref="AK133:AM133"/>
    <mergeCell ref="AE134:AG134"/>
    <mergeCell ref="AH134:AJ134"/>
    <mergeCell ref="AK134:AM134"/>
    <mergeCell ref="A135:A140"/>
    <mergeCell ref="AA135:AA140"/>
    <mergeCell ref="AB135:AB140"/>
    <mergeCell ref="AE135:AG135"/>
    <mergeCell ref="AH135:AJ135"/>
    <mergeCell ref="AK135:AM135"/>
    <mergeCell ref="AE136:AG136"/>
    <mergeCell ref="AH136:AJ136"/>
    <mergeCell ref="AK136:AM136"/>
    <mergeCell ref="AE137:AG137"/>
    <mergeCell ref="AH137:AJ137"/>
    <mergeCell ref="AK137:AM137"/>
    <mergeCell ref="AE138:AG138"/>
    <mergeCell ref="AH138:AJ138"/>
    <mergeCell ref="A129:A134"/>
    <mergeCell ref="AA129:AA134"/>
    <mergeCell ref="AB129:AB134"/>
    <mergeCell ref="AE129:AG129"/>
    <mergeCell ref="AE132:AG132"/>
    <mergeCell ref="AH132:AJ132"/>
    <mergeCell ref="AK132:AM132"/>
    <mergeCell ref="A147:A152"/>
    <mergeCell ref="AA147:AA152"/>
    <mergeCell ref="AB147:AB152"/>
    <mergeCell ref="AE147:AG147"/>
    <mergeCell ref="AH147:AJ147"/>
    <mergeCell ref="AK147:AM147"/>
    <mergeCell ref="AE148:AG148"/>
    <mergeCell ref="AH148:AJ148"/>
    <mergeCell ref="AK148:AM148"/>
    <mergeCell ref="AE149:AG149"/>
    <mergeCell ref="AH149:AJ149"/>
    <mergeCell ref="AK149:AM149"/>
    <mergeCell ref="AK138:AM138"/>
    <mergeCell ref="AE139:AG139"/>
    <mergeCell ref="AH139:AJ139"/>
    <mergeCell ref="AK139:AM139"/>
    <mergeCell ref="AE140:AG140"/>
    <mergeCell ref="AH140:AJ140"/>
    <mergeCell ref="AK140:AM140"/>
    <mergeCell ref="A141:A146"/>
    <mergeCell ref="AA141:AA146"/>
    <mergeCell ref="AB141:AB146"/>
    <mergeCell ref="AE141:AG141"/>
    <mergeCell ref="AH141:AJ141"/>
    <mergeCell ref="AK141:AM141"/>
    <mergeCell ref="AE142:AG142"/>
    <mergeCell ref="AH142:AJ142"/>
    <mergeCell ref="AK142:AM142"/>
    <mergeCell ref="AE150:AG150"/>
    <mergeCell ref="AH150:AJ150"/>
    <mergeCell ref="AK150:AM150"/>
    <mergeCell ref="AE151:AG151"/>
    <mergeCell ref="AH151:AJ151"/>
    <mergeCell ref="AK151:AM151"/>
    <mergeCell ref="AE152:AG152"/>
    <mergeCell ref="AH152:AJ152"/>
    <mergeCell ref="AK152:AM152"/>
    <mergeCell ref="AH144:AJ144"/>
    <mergeCell ref="AK144:AM144"/>
    <mergeCell ref="AE145:AG145"/>
    <mergeCell ref="AH145:AJ145"/>
    <mergeCell ref="AK145:AM145"/>
    <mergeCell ref="AE146:AG146"/>
    <mergeCell ref="AH146:AJ146"/>
    <mergeCell ref="AK146:AM146"/>
    <mergeCell ref="AH164:AJ164"/>
    <mergeCell ref="AK164:AM164"/>
    <mergeCell ref="AK153:AM153"/>
    <mergeCell ref="AE154:AG154"/>
    <mergeCell ref="AH154:AJ154"/>
    <mergeCell ref="AK154:AM154"/>
    <mergeCell ref="AE155:AG155"/>
    <mergeCell ref="AH155:AJ155"/>
    <mergeCell ref="AK155:AM155"/>
    <mergeCell ref="AE156:AG156"/>
    <mergeCell ref="AH156:AJ156"/>
    <mergeCell ref="AK156:AM156"/>
    <mergeCell ref="AH162:AJ162"/>
    <mergeCell ref="AK162:AM162"/>
    <mergeCell ref="AE163:AG163"/>
    <mergeCell ref="AH163:AJ163"/>
    <mergeCell ref="AK163:AM163"/>
    <mergeCell ref="AE164:AG164"/>
    <mergeCell ref="A153:A158"/>
    <mergeCell ref="AA153:AA158"/>
    <mergeCell ref="AB153:AB158"/>
    <mergeCell ref="AE153:AG153"/>
    <mergeCell ref="AH153:AJ153"/>
    <mergeCell ref="AE157:AG157"/>
    <mergeCell ref="AH157:AJ157"/>
    <mergeCell ref="AK157:AM157"/>
    <mergeCell ref="AE158:AG158"/>
    <mergeCell ref="AH158:AJ158"/>
    <mergeCell ref="AK158:AM158"/>
    <mergeCell ref="AH165:AJ165"/>
    <mergeCell ref="AK165:AM165"/>
    <mergeCell ref="AE166:AG166"/>
    <mergeCell ref="AH166:AJ166"/>
    <mergeCell ref="AK166:AM166"/>
    <mergeCell ref="AE167:AG167"/>
    <mergeCell ref="AH167:AJ167"/>
    <mergeCell ref="AK167:AM167"/>
    <mergeCell ref="A159:A164"/>
    <mergeCell ref="AA159:AA164"/>
    <mergeCell ref="AB159:AB164"/>
    <mergeCell ref="AE159:AG159"/>
    <mergeCell ref="AH159:AJ159"/>
    <mergeCell ref="AK159:AM159"/>
    <mergeCell ref="AE160:AG160"/>
    <mergeCell ref="AH160:AJ160"/>
    <mergeCell ref="AK160:AM160"/>
    <mergeCell ref="AE161:AG161"/>
    <mergeCell ref="AH161:AJ161"/>
    <mergeCell ref="AK161:AM161"/>
    <mergeCell ref="AE162:AG162"/>
    <mergeCell ref="AE179:AG179"/>
    <mergeCell ref="AH179:AJ179"/>
    <mergeCell ref="AK179:AM179"/>
    <mergeCell ref="AE180:AG180"/>
    <mergeCell ref="AE169:AG169"/>
    <mergeCell ref="AH169:AJ169"/>
    <mergeCell ref="AK169:AM169"/>
    <mergeCell ref="AE170:AG170"/>
    <mergeCell ref="AH170:AJ170"/>
    <mergeCell ref="AK170:AM170"/>
    <mergeCell ref="A171:A176"/>
    <mergeCell ref="AA171:AA176"/>
    <mergeCell ref="AB171:AB176"/>
    <mergeCell ref="AE171:AG171"/>
    <mergeCell ref="AH171:AJ171"/>
    <mergeCell ref="AK171:AM171"/>
    <mergeCell ref="AE172:AG172"/>
    <mergeCell ref="AH172:AJ172"/>
    <mergeCell ref="AK172:AM172"/>
    <mergeCell ref="AE173:AG173"/>
    <mergeCell ref="AH173:AJ173"/>
    <mergeCell ref="AK173:AM173"/>
    <mergeCell ref="AE174:AG174"/>
    <mergeCell ref="AH174:AJ174"/>
    <mergeCell ref="A165:A170"/>
    <mergeCell ref="AA165:AA170"/>
    <mergeCell ref="AB165:AB170"/>
    <mergeCell ref="AE165:AG165"/>
    <mergeCell ref="AE168:AG168"/>
    <mergeCell ref="AH168:AJ168"/>
    <mergeCell ref="AK168:AM168"/>
    <mergeCell ref="A183:A188"/>
    <mergeCell ref="AA183:AA188"/>
    <mergeCell ref="AB183:AB188"/>
    <mergeCell ref="AE183:AG183"/>
    <mergeCell ref="AH183:AJ183"/>
    <mergeCell ref="AK183:AM183"/>
    <mergeCell ref="AE184:AG184"/>
    <mergeCell ref="AH184:AJ184"/>
    <mergeCell ref="AK184:AM184"/>
    <mergeCell ref="AE185:AG185"/>
    <mergeCell ref="AH185:AJ185"/>
    <mergeCell ref="AK185:AM185"/>
    <mergeCell ref="AK174:AM174"/>
    <mergeCell ref="AE175:AG175"/>
    <mergeCell ref="AH175:AJ175"/>
    <mergeCell ref="AK175:AM175"/>
    <mergeCell ref="AE176:AG176"/>
    <mergeCell ref="AH176:AJ176"/>
    <mergeCell ref="AK176:AM176"/>
    <mergeCell ref="A177:A182"/>
    <mergeCell ref="AA177:AA182"/>
    <mergeCell ref="AB177:AB182"/>
    <mergeCell ref="AE177:AG177"/>
    <mergeCell ref="AH177:AJ177"/>
    <mergeCell ref="AK177:AM177"/>
    <mergeCell ref="AE178:AG178"/>
    <mergeCell ref="AH178:AJ178"/>
    <mergeCell ref="AK178:AM178"/>
    <mergeCell ref="AE186:AG186"/>
    <mergeCell ref="AH186:AJ186"/>
    <mergeCell ref="AK186:AM186"/>
    <mergeCell ref="AE187:AG187"/>
    <mergeCell ref="AH187:AJ187"/>
    <mergeCell ref="AK187:AM187"/>
    <mergeCell ref="AE188:AG188"/>
    <mergeCell ref="AH188:AJ188"/>
    <mergeCell ref="AK188:AM188"/>
    <mergeCell ref="AH180:AJ180"/>
    <mergeCell ref="AK180:AM180"/>
    <mergeCell ref="AE181:AG181"/>
    <mergeCell ref="AH181:AJ181"/>
    <mergeCell ref="AK181:AM181"/>
    <mergeCell ref="AE182:AG182"/>
    <mergeCell ref="AH182:AJ182"/>
    <mergeCell ref="AK182:AM182"/>
    <mergeCell ref="AH200:AJ200"/>
    <mergeCell ref="AK200:AM200"/>
    <mergeCell ref="AK189:AM189"/>
    <mergeCell ref="AE190:AG190"/>
    <mergeCell ref="AH190:AJ190"/>
    <mergeCell ref="AK190:AM190"/>
    <mergeCell ref="AE191:AG191"/>
    <mergeCell ref="AH191:AJ191"/>
    <mergeCell ref="AK191:AM191"/>
    <mergeCell ref="AE192:AG192"/>
    <mergeCell ref="AH192:AJ192"/>
    <mergeCell ref="AK192:AM192"/>
    <mergeCell ref="AH198:AJ198"/>
    <mergeCell ref="AK198:AM198"/>
    <mergeCell ref="AE199:AG199"/>
    <mergeCell ref="AH199:AJ199"/>
    <mergeCell ref="AK199:AM199"/>
    <mergeCell ref="AE200:AG200"/>
    <mergeCell ref="A189:A194"/>
    <mergeCell ref="AA189:AA194"/>
    <mergeCell ref="AB189:AB194"/>
    <mergeCell ref="AE189:AG189"/>
    <mergeCell ref="AH189:AJ189"/>
    <mergeCell ref="AE193:AG193"/>
    <mergeCell ref="AH193:AJ193"/>
    <mergeCell ref="AK193:AM193"/>
    <mergeCell ref="AE194:AG194"/>
    <mergeCell ref="AH194:AJ194"/>
    <mergeCell ref="AK194:AM194"/>
    <mergeCell ref="AH201:AJ201"/>
    <mergeCell ref="AK201:AM201"/>
    <mergeCell ref="AE202:AG202"/>
    <mergeCell ref="AH202:AJ202"/>
    <mergeCell ref="AK202:AM202"/>
    <mergeCell ref="AE203:AG203"/>
    <mergeCell ref="AH203:AJ203"/>
    <mergeCell ref="AK203:AM203"/>
    <mergeCell ref="A195:A200"/>
    <mergeCell ref="AA195:AA200"/>
    <mergeCell ref="AB195:AB200"/>
    <mergeCell ref="AE195:AG195"/>
    <mergeCell ref="AH195:AJ195"/>
    <mergeCell ref="AK195:AM195"/>
    <mergeCell ref="AE196:AG196"/>
    <mergeCell ref="AH196:AJ196"/>
    <mergeCell ref="AK196:AM196"/>
    <mergeCell ref="AE197:AG197"/>
    <mergeCell ref="AH197:AJ197"/>
    <mergeCell ref="AK197:AM197"/>
    <mergeCell ref="AE198:AG198"/>
    <mergeCell ref="AE215:AG215"/>
    <mergeCell ref="AH215:AJ215"/>
    <mergeCell ref="AK215:AM215"/>
    <mergeCell ref="AE216:AG216"/>
    <mergeCell ref="AE205:AG205"/>
    <mergeCell ref="AH205:AJ205"/>
    <mergeCell ref="AK205:AM205"/>
    <mergeCell ref="AE206:AG206"/>
    <mergeCell ref="AH206:AJ206"/>
    <mergeCell ref="AK206:AM206"/>
    <mergeCell ref="A207:A212"/>
    <mergeCell ref="AA207:AA212"/>
    <mergeCell ref="AB207:AB212"/>
    <mergeCell ref="AE207:AG207"/>
    <mergeCell ref="AH207:AJ207"/>
    <mergeCell ref="AK207:AM207"/>
    <mergeCell ref="AE208:AG208"/>
    <mergeCell ref="AH208:AJ208"/>
    <mergeCell ref="AK208:AM208"/>
    <mergeCell ref="AE209:AG209"/>
    <mergeCell ref="AH209:AJ209"/>
    <mergeCell ref="AK209:AM209"/>
    <mergeCell ref="AE210:AG210"/>
    <mergeCell ref="AH210:AJ210"/>
    <mergeCell ref="A201:A206"/>
    <mergeCell ref="AA201:AA206"/>
    <mergeCell ref="AB201:AB206"/>
    <mergeCell ref="AE201:AG201"/>
    <mergeCell ref="AE204:AG204"/>
    <mergeCell ref="AH204:AJ204"/>
    <mergeCell ref="AK204:AM204"/>
    <mergeCell ref="A219:A224"/>
    <mergeCell ref="AA219:AA224"/>
    <mergeCell ref="AB219:AB224"/>
    <mergeCell ref="AE219:AG219"/>
    <mergeCell ref="AH219:AJ219"/>
    <mergeCell ref="AK219:AM219"/>
    <mergeCell ref="AE220:AG220"/>
    <mergeCell ref="AH220:AJ220"/>
    <mergeCell ref="AK220:AM220"/>
    <mergeCell ref="AE221:AG221"/>
    <mergeCell ref="AH221:AJ221"/>
    <mergeCell ref="AK221:AM221"/>
    <mergeCell ref="AK210:AM210"/>
    <mergeCell ref="AE211:AG211"/>
    <mergeCell ref="AH211:AJ211"/>
    <mergeCell ref="AK211:AM211"/>
    <mergeCell ref="AE212:AG212"/>
    <mergeCell ref="AH212:AJ212"/>
    <mergeCell ref="AK212:AM212"/>
    <mergeCell ref="A213:A218"/>
    <mergeCell ref="AA213:AA218"/>
    <mergeCell ref="AB213:AB218"/>
    <mergeCell ref="AE213:AG213"/>
    <mergeCell ref="AH213:AJ213"/>
    <mergeCell ref="AK213:AM213"/>
    <mergeCell ref="AE214:AG214"/>
    <mergeCell ref="AH214:AJ214"/>
    <mergeCell ref="AK214:AM214"/>
    <mergeCell ref="AE222:AG222"/>
    <mergeCell ref="AH222:AJ222"/>
    <mergeCell ref="AK222:AM222"/>
    <mergeCell ref="AE223:AG223"/>
    <mergeCell ref="AH223:AJ223"/>
    <mergeCell ref="AK223:AM223"/>
    <mergeCell ref="AE224:AG224"/>
    <mergeCell ref="AH224:AJ224"/>
    <mergeCell ref="AK224:AM224"/>
    <mergeCell ref="AH216:AJ216"/>
    <mergeCell ref="AK216:AM216"/>
    <mergeCell ref="AE217:AG217"/>
    <mergeCell ref="AH217:AJ217"/>
    <mergeCell ref="AK217:AM217"/>
    <mergeCell ref="AE218:AG218"/>
    <mergeCell ref="AH218:AJ218"/>
    <mergeCell ref="AK218:AM218"/>
    <mergeCell ref="AH236:AJ236"/>
    <mergeCell ref="AK236:AM236"/>
    <mergeCell ref="AK225:AM225"/>
    <mergeCell ref="AE226:AG226"/>
    <mergeCell ref="AH226:AJ226"/>
    <mergeCell ref="AK226:AM226"/>
    <mergeCell ref="AE227:AG227"/>
    <mergeCell ref="AH227:AJ227"/>
    <mergeCell ref="AK227:AM227"/>
    <mergeCell ref="AE228:AG228"/>
    <mergeCell ref="AH228:AJ228"/>
    <mergeCell ref="AK228:AM228"/>
    <mergeCell ref="AH234:AJ234"/>
    <mergeCell ref="AK234:AM234"/>
    <mergeCell ref="AE235:AG235"/>
    <mergeCell ref="AH235:AJ235"/>
    <mergeCell ref="AK235:AM235"/>
    <mergeCell ref="AE236:AG236"/>
    <mergeCell ref="A225:A230"/>
    <mergeCell ref="AA225:AA230"/>
    <mergeCell ref="AB225:AB230"/>
    <mergeCell ref="AE225:AG225"/>
    <mergeCell ref="AH225:AJ225"/>
    <mergeCell ref="AE229:AG229"/>
    <mergeCell ref="AH229:AJ229"/>
    <mergeCell ref="AK229:AM229"/>
    <mergeCell ref="AE230:AG230"/>
    <mergeCell ref="AH230:AJ230"/>
    <mergeCell ref="AK230:AM230"/>
    <mergeCell ref="AH237:AJ237"/>
    <mergeCell ref="AK237:AM237"/>
    <mergeCell ref="AE238:AG238"/>
    <mergeCell ref="AH238:AJ238"/>
    <mergeCell ref="AK238:AM238"/>
    <mergeCell ref="AE239:AG239"/>
    <mergeCell ref="AH239:AJ239"/>
    <mergeCell ref="AK239:AM239"/>
    <mergeCell ref="A231:A236"/>
    <mergeCell ref="AA231:AA236"/>
    <mergeCell ref="AB231:AB236"/>
    <mergeCell ref="AE231:AG231"/>
    <mergeCell ref="AH231:AJ231"/>
    <mergeCell ref="AK231:AM231"/>
    <mergeCell ref="AE232:AG232"/>
    <mergeCell ref="AH232:AJ232"/>
    <mergeCell ref="AK232:AM232"/>
    <mergeCell ref="AE233:AG233"/>
    <mergeCell ref="AH233:AJ233"/>
    <mergeCell ref="AK233:AM233"/>
    <mergeCell ref="AE234:AG234"/>
    <mergeCell ref="AE251:AG251"/>
    <mergeCell ref="AH251:AJ251"/>
    <mergeCell ref="AK251:AM251"/>
    <mergeCell ref="AE252:AG252"/>
    <mergeCell ref="AE241:AG241"/>
    <mergeCell ref="AH241:AJ241"/>
    <mergeCell ref="AK241:AM241"/>
    <mergeCell ref="AE242:AG242"/>
    <mergeCell ref="AH242:AJ242"/>
    <mergeCell ref="AK242:AM242"/>
    <mergeCell ref="A243:A248"/>
    <mergeCell ref="AA243:AA248"/>
    <mergeCell ref="AB243:AB248"/>
    <mergeCell ref="AE243:AG243"/>
    <mergeCell ref="AH243:AJ243"/>
    <mergeCell ref="AK243:AM243"/>
    <mergeCell ref="AE244:AG244"/>
    <mergeCell ref="AH244:AJ244"/>
    <mergeCell ref="AK244:AM244"/>
    <mergeCell ref="AE245:AG245"/>
    <mergeCell ref="AH245:AJ245"/>
    <mergeCell ref="AK245:AM245"/>
    <mergeCell ref="AE246:AG246"/>
    <mergeCell ref="AH246:AJ246"/>
    <mergeCell ref="A237:A242"/>
    <mergeCell ref="AA237:AA242"/>
    <mergeCell ref="AB237:AB242"/>
    <mergeCell ref="AE237:AG237"/>
    <mergeCell ref="AE240:AG240"/>
    <mergeCell ref="AH240:AJ240"/>
    <mergeCell ref="AK240:AM240"/>
    <mergeCell ref="A255:A260"/>
    <mergeCell ref="AA255:AA260"/>
    <mergeCell ref="AB255:AB260"/>
    <mergeCell ref="AE255:AG255"/>
    <mergeCell ref="AH255:AJ255"/>
    <mergeCell ref="AK255:AM255"/>
    <mergeCell ref="AE256:AG256"/>
    <mergeCell ref="AH256:AJ256"/>
    <mergeCell ref="AK256:AM256"/>
    <mergeCell ref="AE257:AG257"/>
    <mergeCell ref="AH257:AJ257"/>
    <mergeCell ref="AK257:AM257"/>
    <mergeCell ref="AK246:AM246"/>
    <mergeCell ref="AE247:AG247"/>
    <mergeCell ref="AH247:AJ247"/>
    <mergeCell ref="AK247:AM247"/>
    <mergeCell ref="AE248:AG248"/>
    <mergeCell ref="AH248:AJ248"/>
    <mergeCell ref="AK248:AM248"/>
    <mergeCell ref="A249:A254"/>
    <mergeCell ref="AA249:AA254"/>
    <mergeCell ref="AB249:AB254"/>
    <mergeCell ref="AE249:AG249"/>
    <mergeCell ref="AH249:AJ249"/>
    <mergeCell ref="AK249:AM249"/>
    <mergeCell ref="AE250:AG250"/>
    <mergeCell ref="AH250:AJ250"/>
    <mergeCell ref="AK250:AM250"/>
    <mergeCell ref="AE258:AG258"/>
    <mergeCell ref="AH258:AJ258"/>
    <mergeCell ref="AK258:AM258"/>
    <mergeCell ref="AE259:AG259"/>
    <mergeCell ref="AH259:AJ259"/>
    <mergeCell ref="AK259:AM259"/>
    <mergeCell ref="AE260:AG260"/>
    <mergeCell ref="AH260:AJ260"/>
    <mergeCell ref="AK260:AM260"/>
    <mergeCell ref="AH252:AJ252"/>
    <mergeCell ref="AK252:AM252"/>
    <mergeCell ref="AE253:AG253"/>
    <mergeCell ref="AH253:AJ253"/>
    <mergeCell ref="AK253:AM253"/>
    <mergeCell ref="AE254:AG254"/>
    <mergeCell ref="AH254:AJ254"/>
    <mergeCell ref="AK254:AM254"/>
    <mergeCell ref="AH272:AJ272"/>
    <mergeCell ref="AK272:AM272"/>
    <mergeCell ref="AK261:AM261"/>
    <mergeCell ref="AE262:AG262"/>
    <mergeCell ref="AH262:AJ262"/>
    <mergeCell ref="AK262:AM262"/>
    <mergeCell ref="AE263:AG263"/>
    <mergeCell ref="AH263:AJ263"/>
    <mergeCell ref="AK263:AM263"/>
    <mergeCell ref="AE264:AG264"/>
    <mergeCell ref="AH264:AJ264"/>
    <mergeCell ref="AK264:AM264"/>
    <mergeCell ref="AH270:AJ270"/>
    <mergeCell ref="AK270:AM270"/>
    <mergeCell ref="AE271:AG271"/>
    <mergeCell ref="AH271:AJ271"/>
    <mergeCell ref="AK271:AM271"/>
    <mergeCell ref="AE272:AG272"/>
    <mergeCell ref="A261:A266"/>
    <mergeCell ref="AA261:AA266"/>
    <mergeCell ref="AB261:AB266"/>
    <mergeCell ref="AE261:AG261"/>
    <mergeCell ref="AH261:AJ261"/>
    <mergeCell ref="AE265:AG265"/>
    <mergeCell ref="AH265:AJ265"/>
    <mergeCell ref="AK265:AM265"/>
    <mergeCell ref="AE266:AG266"/>
    <mergeCell ref="AH266:AJ266"/>
    <mergeCell ref="AK266:AM266"/>
    <mergeCell ref="AH273:AJ273"/>
    <mergeCell ref="AK273:AM273"/>
    <mergeCell ref="AE274:AG274"/>
    <mergeCell ref="AH274:AJ274"/>
    <mergeCell ref="AK274:AM274"/>
    <mergeCell ref="AE275:AG275"/>
    <mergeCell ref="AH275:AJ275"/>
    <mergeCell ref="AK275:AM275"/>
    <mergeCell ref="A267:A272"/>
    <mergeCell ref="AA267:AA272"/>
    <mergeCell ref="AB267:AB272"/>
    <mergeCell ref="AE267:AG267"/>
    <mergeCell ref="AH267:AJ267"/>
    <mergeCell ref="AK267:AM267"/>
    <mergeCell ref="AE268:AG268"/>
    <mergeCell ref="AH268:AJ268"/>
    <mergeCell ref="AK268:AM268"/>
    <mergeCell ref="AE269:AG269"/>
    <mergeCell ref="AH269:AJ269"/>
    <mergeCell ref="AK269:AM269"/>
    <mergeCell ref="AE270:AG270"/>
    <mergeCell ref="AE287:AG287"/>
    <mergeCell ref="AH287:AJ287"/>
    <mergeCell ref="AK287:AM287"/>
    <mergeCell ref="AE288:AG288"/>
    <mergeCell ref="AE277:AG277"/>
    <mergeCell ref="AH277:AJ277"/>
    <mergeCell ref="AK277:AM277"/>
    <mergeCell ref="AE278:AG278"/>
    <mergeCell ref="AH278:AJ278"/>
    <mergeCell ref="AK278:AM278"/>
    <mergeCell ref="A279:A284"/>
    <mergeCell ref="AA279:AA284"/>
    <mergeCell ref="AB279:AB284"/>
    <mergeCell ref="AE279:AG279"/>
    <mergeCell ref="AH279:AJ279"/>
    <mergeCell ref="AK279:AM279"/>
    <mergeCell ref="AE280:AG280"/>
    <mergeCell ref="AH280:AJ280"/>
    <mergeCell ref="AK280:AM280"/>
    <mergeCell ref="AE281:AG281"/>
    <mergeCell ref="AH281:AJ281"/>
    <mergeCell ref="AK281:AM281"/>
    <mergeCell ref="AE282:AG282"/>
    <mergeCell ref="AH282:AJ282"/>
    <mergeCell ref="A273:A278"/>
    <mergeCell ref="AA273:AA278"/>
    <mergeCell ref="AB273:AB278"/>
    <mergeCell ref="AE273:AG273"/>
    <mergeCell ref="AE276:AG276"/>
    <mergeCell ref="AH276:AJ276"/>
    <mergeCell ref="AK276:AM276"/>
    <mergeCell ref="A291:A296"/>
    <mergeCell ref="AA291:AA296"/>
    <mergeCell ref="AB291:AB296"/>
    <mergeCell ref="AE291:AG291"/>
    <mergeCell ref="AH291:AJ291"/>
    <mergeCell ref="AK291:AM291"/>
    <mergeCell ref="AE292:AG292"/>
    <mergeCell ref="AH292:AJ292"/>
    <mergeCell ref="AK292:AM292"/>
    <mergeCell ref="AE293:AG293"/>
    <mergeCell ref="AH293:AJ293"/>
    <mergeCell ref="AK293:AM293"/>
    <mergeCell ref="AK282:AM282"/>
    <mergeCell ref="AE283:AG283"/>
    <mergeCell ref="AH283:AJ283"/>
    <mergeCell ref="AK283:AM283"/>
    <mergeCell ref="AE284:AG284"/>
    <mergeCell ref="AH284:AJ284"/>
    <mergeCell ref="AK284:AM284"/>
    <mergeCell ref="A285:A290"/>
    <mergeCell ref="AA285:AA290"/>
    <mergeCell ref="AB285:AB290"/>
    <mergeCell ref="AE285:AG285"/>
    <mergeCell ref="AH285:AJ285"/>
    <mergeCell ref="AK285:AM285"/>
    <mergeCell ref="AE286:AG286"/>
    <mergeCell ref="AH286:AJ286"/>
    <mergeCell ref="AK286:AM286"/>
    <mergeCell ref="AE294:AG294"/>
    <mergeCell ref="AH294:AJ294"/>
    <mergeCell ref="AK294:AM294"/>
    <mergeCell ref="AE295:AG295"/>
    <mergeCell ref="AH295:AJ295"/>
    <mergeCell ref="AK295:AM295"/>
    <mergeCell ref="AE296:AG296"/>
    <mergeCell ref="AH296:AJ296"/>
    <mergeCell ref="AK296:AM296"/>
    <mergeCell ref="AH288:AJ288"/>
    <mergeCell ref="AK288:AM288"/>
    <mergeCell ref="AE289:AG289"/>
    <mergeCell ref="AH289:AJ289"/>
    <mergeCell ref="AK289:AM289"/>
    <mergeCell ref="AE290:AG290"/>
    <mergeCell ref="AH290:AJ290"/>
    <mergeCell ref="AK290:AM290"/>
    <mergeCell ref="AH308:AJ308"/>
    <mergeCell ref="AK308:AM308"/>
    <mergeCell ref="AK297:AM297"/>
    <mergeCell ref="AE298:AG298"/>
    <mergeCell ref="AH298:AJ298"/>
    <mergeCell ref="AK298:AM298"/>
    <mergeCell ref="AE299:AG299"/>
    <mergeCell ref="AH299:AJ299"/>
    <mergeCell ref="AK299:AM299"/>
    <mergeCell ref="AE300:AG300"/>
    <mergeCell ref="AH300:AJ300"/>
    <mergeCell ref="AK300:AM300"/>
    <mergeCell ref="AH306:AJ306"/>
    <mergeCell ref="AK306:AM306"/>
    <mergeCell ref="AE307:AG307"/>
    <mergeCell ref="AH307:AJ307"/>
    <mergeCell ref="AK307:AM307"/>
    <mergeCell ref="AE308:AG308"/>
    <mergeCell ref="A297:A302"/>
    <mergeCell ref="AA297:AA302"/>
    <mergeCell ref="AB297:AB302"/>
    <mergeCell ref="AE297:AG297"/>
    <mergeCell ref="AH297:AJ297"/>
    <mergeCell ref="AE301:AG301"/>
    <mergeCell ref="AH301:AJ301"/>
    <mergeCell ref="AK301:AM301"/>
    <mergeCell ref="AE302:AG302"/>
    <mergeCell ref="AH302:AJ302"/>
    <mergeCell ref="AK302:AM302"/>
    <mergeCell ref="AH309:AJ309"/>
    <mergeCell ref="AK309:AM309"/>
    <mergeCell ref="AE310:AG310"/>
    <mergeCell ref="AH310:AJ310"/>
    <mergeCell ref="AK310:AM310"/>
    <mergeCell ref="AE311:AG311"/>
    <mergeCell ref="AH311:AJ311"/>
    <mergeCell ref="AK311:AM311"/>
    <mergeCell ref="A303:A308"/>
    <mergeCell ref="AA303:AA308"/>
    <mergeCell ref="AB303:AB308"/>
    <mergeCell ref="AE303:AG303"/>
    <mergeCell ref="AH303:AJ303"/>
    <mergeCell ref="AK303:AM303"/>
    <mergeCell ref="AE304:AG304"/>
    <mergeCell ref="AH304:AJ304"/>
    <mergeCell ref="AK304:AM304"/>
    <mergeCell ref="AE305:AG305"/>
    <mergeCell ref="AH305:AJ305"/>
    <mergeCell ref="AK305:AM305"/>
    <mergeCell ref="AE306:AG306"/>
    <mergeCell ref="AE323:AG323"/>
    <mergeCell ref="AH323:AJ323"/>
    <mergeCell ref="AK323:AM323"/>
    <mergeCell ref="AE324:AG324"/>
    <mergeCell ref="AE313:AG313"/>
    <mergeCell ref="AH313:AJ313"/>
    <mergeCell ref="AK313:AM313"/>
    <mergeCell ref="AE314:AG314"/>
    <mergeCell ref="AH314:AJ314"/>
    <mergeCell ref="AK314:AM314"/>
    <mergeCell ref="A315:A320"/>
    <mergeCell ref="AA315:AA320"/>
    <mergeCell ref="AB315:AB320"/>
    <mergeCell ref="AE315:AG315"/>
    <mergeCell ref="AH315:AJ315"/>
    <mergeCell ref="AK315:AM315"/>
    <mergeCell ref="AE316:AG316"/>
    <mergeCell ref="AH316:AJ316"/>
    <mergeCell ref="AK316:AM316"/>
    <mergeCell ref="AE317:AG317"/>
    <mergeCell ref="AH317:AJ317"/>
    <mergeCell ref="AK317:AM317"/>
    <mergeCell ref="AE318:AG318"/>
    <mergeCell ref="AH318:AJ318"/>
    <mergeCell ref="A309:A314"/>
    <mergeCell ref="AA309:AA314"/>
    <mergeCell ref="AB309:AB314"/>
    <mergeCell ref="AE309:AG309"/>
    <mergeCell ref="AE312:AG312"/>
    <mergeCell ref="AH312:AJ312"/>
    <mergeCell ref="AK312:AM312"/>
    <mergeCell ref="A327:A332"/>
    <mergeCell ref="AA327:AA332"/>
    <mergeCell ref="AB327:AB332"/>
    <mergeCell ref="AE327:AG327"/>
    <mergeCell ref="AH327:AJ327"/>
    <mergeCell ref="AK327:AM327"/>
    <mergeCell ref="AE328:AG328"/>
    <mergeCell ref="AH328:AJ328"/>
    <mergeCell ref="AK328:AM328"/>
    <mergeCell ref="AE329:AG329"/>
    <mergeCell ref="AH329:AJ329"/>
    <mergeCell ref="AK329:AM329"/>
    <mergeCell ref="AK318:AM318"/>
    <mergeCell ref="AE319:AG319"/>
    <mergeCell ref="AH319:AJ319"/>
    <mergeCell ref="AK319:AM319"/>
    <mergeCell ref="AE320:AG320"/>
    <mergeCell ref="AH320:AJ320"/>
    <mergeCell ref="AK320:AM320"/>
    <mergeCell ref="A321:A326"/>
    <mergeCell ref="AA321:AA326"/>
    <mergeCell ref="AB321:AB326"/>
    <mergeCell ref="AE321:AG321"/>
    <mergeCell ref="AH321:AJ321"/>
    <mergeCell ref="AK321:AM321"/>
    <mergeCell ref="AE322:AG322"/>
    <mergeCell ref="AH322:AJ322"/>
    <mergeCell ref="AK322:AM322"/>
    <mergeCell ref="AE330:AG330"/>
    <mergeCell ref="AH330:AJ330"/>
    <mergeCell ref="AK330:AM330"/>
    <mergeCell ref="AE331:AG331"/>
    <mergeCell ref="AH331:AJ331"/>
    <mergeCell ref="AK331:AM331"/>
    <mergeCell ref="AE332:AG332"/>
    <mergeCell ref="AH332:AJ332"/>
    <mergeCell ref="AK332:AM332"/>
    <mergeCell ref="AH324:AJ324"/>
    <mergeCell ref="AK324:AM324"/>
    <mergeCell ref="AE325:AG325"/>
    <mergeCell ref="AH325:AJ325"/>
    <mergeCell ref="AK325:AM325"/>
    <mergeCell ref="AE326:AG326"/>
    <mergeCell ref="AH326:AJ326"/>
    <mergeCell ref="AK326:AM326"/>
    <mergeCell ref="AK333:AM333"/>
    <mergeCell ref="AE334:AG334"/>
    <mergeCell ref="AH334:AJ334"/>
    <mergeCell ref="AK334:AM334"/>
    <mergeCell ref="AE335:AG335"/>
    <mergeCell ref="AH335:AJ335"/>
    <mergeCell ref="AK335:AM335"/>
    <mergeCell ref="AE336:AG336"/>
    <mergeCell ref="AH336:AJ336"/>
    <mergeCell ref="AK336:AM336"/>
    <mergeCell ref="A333:A338"/>
    <mergeCell ref="AA333:AA338"/>
    <mergeCell ref="AB333:AB338"/>
    <mergeCell ref="AE333:AG333"/>
    <mergeCell ref="AH333:AJ333"/>
    <mergeCell ref="AE337:AG337"/>
    <mergeCell ref="AH337:AJ337"/>
    <mergeCell ref="AK337:AM337"/>
    <mergeCell ref="AE338:AG338"/>
    <mergeCell ref="AH338:AJ338"/>
    <mergeCell ref="AK338:AM338"/>
    <mergeCell ref="A339:A344"/>
    <mergeCell ref="AA339:AA344"/>
    <mergeCell ref="AB339:AB344"/>
    <mergeCell ref="AE339:AG339"/>
    <mergeCell ref="AH339:AJ339"/>
    <mergeCell ref="AK339:AM339"/>
    <mergeCell ref="AE340:AG340"/>
    <mergeCell ref="AH340:AJ340"/>
    <mergeCell ref="AK340:AM340"/>
    <mergeCell ref="AE341:AG341"/>
    <mergeCell ref="AH341:AJ341"/>
    <mergeCell ref="AK341:AM341"/>
    <mergeCell ref="AE342:AG342"/>
    <mergeCell ref="AH342:AJ342"/>
    <mergeCell ref="AK342:AM342"/>
    <mergeCell ref="AE343:AG343"/>
    <mergeCell ref="AH343:AJ343"/>
    <mergeCell ref="AK343:AM343"/>
    <mergeCell ref="AE344:AG344"/>
    <mergeCell ref="AH344:AJ344"/>
    <mergeCell ref="AK344:AM344"/>
    <mergeCell ref="A345:A350"/>
    <mergeCell ref="AA345:AA350"/>
    <mergeCell ref="AB345:AB350"/>
    <mergeCell ref="AE345:AG345"/>
    <mergeCell ref="AH345:AJ345"/>
    <mergeCell ref="AK345:AM345"/>
    <mergeCell ref="AE346:AG346"/>
    <mergeCell ref="AH346:AJ346"/>
    <mergeCell ref="AK346:AM346"/>
    <mergeCell ref="AE347:AG347"/>
    <mergeCell ref="AH347:AJ347"/>
    <mergeCell ref="AK347:AM347"/>
    <mergeCell ref="AE348:AG348"/>
    <mergeCell ref="AH348:AJ348"/>
    <mergeCell ref="AK348:AM348"/>
    <mergeCell ref="AE349:AG349"/>
    <mergeCell ref="AH349:AJ349"/>
    <mergeCell ref="AK349:AM349"/>
    <mergeCell ref="AE350:AG350"/>
    <mergeCell ref="AH350:AJ350"/>
    <mergeCell ref="AK350:AM350"/>
    <mergeCell ref="AH361:AJ361"/>
    <mergeCell ref="AK361:AM361"/>
    <mergeCell ref="AE362:AG362"/>
    <mergeCell ref="AH362:AJ362"/>
    <mergeCell ref="AK362:AM362"/>
    <mergeCell ref="A351:A356"/>
    <mergeCell ref="AA351:AA356"/>
    <mergeCell ref="AB351:AB356"/>
    <mergeCell ref="AE351:AG351"/>
    <mergeCell ref="AH351:AJ351"/>
    <mergeCell ref="AK351:AM351"/>
    <mergeCell ref="AE352:AG352"/>
    <mergeCell ref="AH352:AJ352"/>
    <mergeCell ref="AK352:AM352"/>
    <mergeCell ref="AE353:AG353"/>
    <mergeCell ref="AH353:AJ353"/>
    <mergeCell ref="AK353:AM353"/>
    <mergeCell ref="AE354:AG354"/>
    <mergeCell ref="AH354:AJ354"/>
    <mergeCell ref="AE363:AG363"/>
    <mergeCell ref="AH363:AJ363"/>
    <mergeCell ref="AK363:AM363"/>
    <mergeCell ref="AK354:AM354"/>
    <mergeCell ref="AE355:AG355"/>
    <mergeCell ref="AH355:AJ355"/>
    <mergeCell ref="AK355:AM355"/>
    <mergeCell ref="AE356:AG356"/>
    <mergeCell ref="AH356:AJ356"/>
    <mergeCell ref="AK356:AM356"/>
    <mergeCell ref="A363:A368"/>
    <mergeCell ref="A369:A374"/>
    <mergeCell ref="AA363:AA368"/>
    <mergeCell ref="AB363:AB368"/>
    <mergeCell ref="AA369:AA374"/>
    <mergeCell ref="AB369:AB374"/>
    <mergeCell ref="A357:A362"/>
    <mergeCell ref="AA357:AA362"/>
    <mergeCell ref="AB357:AB362"/>
    <mergeCell ref="AE357:AG357"/>
    <mergeCell ref="AH357:AJ357"/>
    <mergeCell ref="AK357:AM357"/>
    <mergeCell ref="AE358:AG358"/>
    <mergeCell ref="AH358:AJ358"/>
    <mergeCell ref="AK358:AM358"/>
    <mergeCell ref="AE359:AG359"/>
    <mergeCell ref="AH359:AJ359"/>
    <mergeCell ref="AK359:AM359"/>
    <mergeCell ref="AE360:AG360"/>
    <mergeCell ref="AH360:AJ360"/>
    <mergeCell ref="AK360:AM360"/>
    <mergeCell ref="AE361:AG361"/>
    <mergeCell ref="AO9:AO14"/>
    <mergeCell ref="AO15:AO20"/>
    <mergeCell ref="AO21:AO26"/>
    <mergeCell ref="AO27:AO32"/>
    <mergeCell ref="AO33:AO38"/>
    <mergeCell ref="AO39:AO44"/>
    <mergeCell ref="AO45:AO50"/>
    <mergeCell ref="AO51:AO56"/>
    <mergeCell ref="AO57:AO62"/>
    <mergeCell ref="AO63:AO68"/>
    <mergeCell ref="AO69:AO74"/>
    <mergeCell ref="AO75:AO80"/>
    <mergeCell ref="AO81:AO86"/>
    <mergeCell ref="AO87:AO92"/>
    <mergeCell ref="AO93:AO98"/>
    <mergeCell ref="AO99:AO104"/>
    <mergeCell ref="AO105:AO110"/>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O315:AO320"/>
    <mergeCell ref="AO321:AO326"/>
    <mergeCell ref="AO327:AO332"/>
    <mergeCell ref="AO333:AO338"/>
    <mergeCell ref="AO339:AO344"/>
    <mergeCell ref="AO345:AO350"/>
    <mergeCell ref="AO351:AO356"/>
    <mergeCell ref="AO357:AO362"/>
    <mergeCell ref="AO363:AO368"/>
    <mergeCell ref="AO369:AO374"/>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s>
  <conditionalFormatting sqref="L3:L80 AA3:AB3 AN3:AO3 AA9:AB9 AA15:AB15 AA21:AB21 AA27:AB27 AA33:AB33 AA39:AB39 AA45:AB45 AA51:AB51 AA57:AB57 AA63:AB63 AA69:AB69 AA75:AB75 AA81:AB81 AA87:AB87 AA93:AB93 AA99:AB99 AA105:AB105 AA111:AB111 AA117:AB117 AA123:AB123 AA129:AB129 AA135:AB135 AA141:AB141 AA147:AB147 AA153:AB153 AA159:AB159 AA165:AB165 AA171:AB171 AA177:AB177 AA183:AB183 AA189:AB189 AA195:AB195 AA201:AB201 AA207:AB207 AA213:AB213 AA219:AB219 AA225:AB225 AA231:AB231 AA237:AB237 AA243:AB243 AA249:AB249 AA255:AB255 AA261:AB261 AA267:AB267 AA273:AB273 AA279:AB279 AA285:AB285 AA291:AB291 AA297:AB297 AA303:AB303 AA309:AB309 AA315:AB315 AA321:AB321 AA327:AB327 AA333:AB333 AA339:AB339 AA345:AB345 AA351:AB351 AA357:AB357 AA363:AB363 AA369:AB369">
    <cfRule type="containsText" dxfId="314" priority="105" operator="containsText" text="NO">
      <formula>NOT(ISERROR(SEARCH("NO",L3)))</formula>
    </cfRule>
  </conditionalFormatting>
  <conditionalFormatting sqref="M3:M80">
    <cfRule type="containsText" dxfId="313" priority="104" operator="containsText" text="NO">
      <formula>NOT(ISERROR(SEARCH("NO",M3)))</formula>
    </cfRule>
  </conditionalFormatting>
  <conditionalFormatting sqref="AN9:AO44 AN4:AN8 AN45:AN62 AN67:AN74 AN77:AN80 AN85:AN86 AN91:AN140 AN195:AO200 AN189:AN194 AN205:AO206 AN229:AO230 AO201:AO206 AN211:AN212 AN217:AN218 AN223:AN224 AO225:AO228 AN285:AO374 AN235:AN236">
    <cfRule type="containsText" dxfId="312" priority="103" operator="containsText" text="NO">
      <formula>NOT(ISERROR(SEARCH("NO",AN4)))</formula>
    </cfRule>
  </conditionalFormatting>
  <conditionalFormatting sqref="L364:L375">
    <cfRule type="containsText" dxfId="311" priority="99" operator="containsText" text="NO">
      <formula>NOT(ISERROR(SEARCH("NO",L364)))</formula>
    </cfRule>
  </conditionalFormatting>
  <conditionalFormatting sqref="M364:M375">
    <cfRule type="containsText" dxfId="310" priority="98" operator="containsText" text="NO">
      <formula>NOT(ISERROR(SEARCH("NO",M364)))</formula>
    </cfRule>
  </conditionalFormatting>
  <conditionalFormatting sqref="K3:K80">
    <cfRule type="cellIs" dxfId="309" priority="97" operator="equal">
      <formula>"NO"</formula>
    </cfRule>
  </conditionalFormatting>
  <conditionalFormatting sqref="L81:L363">
    <cfRule type="containsText" dxfId="308" priority="96" operator="containsText" text="NO">
      <formula>NOT(ISERROR(SEARCH("NO",L81)))</formula>
    </cfRule>
  </conditionalFormatting>
  <conditionalFormatting sqref="M81:M363">
    <cfRule type="containsText" dxfId="307" priority="95" operator="containsText" text="NO">
      <formula>NOT(ISERROR(SEARCH("NO",M81)))</formula>
    </cfRule>
  </conditionalFormatting>
  <conditionalFormatting sqref="AN85:AN86 AN91:AN140 AN195:AO200 AN189:AN194 AN205:AO206 AN229:AO230 AO201:AO206 AN211:AN212 AN217:AN218 AN223:AN224 AO225:AO228 AN285:AO363 AN235:AN236">
    <cfRule type="containsText" dxfId="306" priority="94" operator="containsText" text="NO">
      <formula>NOT(ISERROR(SEARCH("NO",AN85)))</formula>
    </cfRule>
  </conditionalFormatting>
  <conditionalFormatting sqref="K81:K363">
    <cfRule type="cellIs" dxfId="305" priority="93" operator="equal">
      <formula>"NO"</formula>
    </cfRule>
  </conditionalFormatting>
  <conditionalFormatting sqref="K364:K368">
    <cfRule type="cellIs" dxfId="304" priority="92" operator="equal">
      <formula>"NO"</formula>
    </cfRule>
  </conditionalFormatting>
  <conditionalFormatting sqref="K369">
    <cfRule type="cellIs" dxfId="303" priority="91" operator="equal">
      <formula>"NO"</formula>
    </cfRule>
  </conditionalFormatting>
  <conditionalFormatting sqref="K370:K374">
    <cfRule type="cellIs" dxfId="302" priority="90" operator="equal">
      <formula>"NO"</formula>
    </cfRule>
  </conditionalFormatting>
  <conditionalFormatting sqref="AC3">
    <cfRule type="cellIs" dxfId="301" priority="89" operator="equal">
      <formula>"NO CUMPLE"</formula>
    </cfRule>
  </conditionalFormatting>
  <conditionalFormatting sqref="AC3:AC374">
    <cfRule type="cellIs" dxfId="300" priority="88" operator="equal">
      <formula>"NO CUMPLE"</formula>
    </cfRule>
  </conditionalFormatting>
  <conditionalFormatting sqref="U3:U374">
    <cfRule type="cellIs" dxfId="299" priority="85" operator="equal">
      <formula>"INGRESAR TASA"</formula>
    </cfRule>
  </conditionalFormatting>
  <conditionalFormatting sqref="V3:V374">
    <cfRule type="cellIs" dxfId="298" priority="84" operator="equal">
      <formula>"INGRESAR TASA USD"</formula>
    </cfRule>
  </conditionalFormatting>
  <conditionalFormatting sqref="AO3:AO44 AO195:AO206 AO225:AO230 AO285:AO374">
    <cfRule type="cellIs" dxfId="297" priority="81" operator="equal">
      <formula>"PENDIENTE"</formula>
    </cfRule>
    <cfRule type="cellIs" dxfId="296" priority="82" operator="equal">
      <formula>"NO HÁBIL"</formula>
    </cfRule>
  </conditionalFormatting>
  <conditionalFormatting sqref="AO9 AO15 AO21 AO27 AO33 AO39 AO195 AO225 AO285 AO291 AO297 AO303 AO309 AO315 AO321 AO327 AO333 AO339 AO345 AO351 AO357 AO363 AO369 AO201">
    <cfRule type="containsText" dxfId="295" priority="80" operator="containsText" text="NO">
      <formula>NOT(ISERROR(SEARCH("NO",AO9)))</formula>
    </cfRule>
  </conditionalFormatting>
  <conditionalFormatting sqref="AO45">
    <cfRule type="containsText" dxfId="294" priority="79" operator="containsText" text="NO">
      <formula>NOT(ISERROR(SEARCH("NO",AO45)))</formula>
    </cfRule>
  </conditionalFormatting>
  <conditionalFormatting sqref="AO45:AO50">
    <cfRule type="cellIs" dxfId="293" priority="77" operator="equal">
      <formula>"PENDIENTE"</formula>
    </cfRule>
    <cfRule type="cellIs" dxfId="292" priority="78" operator="equal">
      <formula>"NO HÁBIL"</formula>
    </cfRule>
  </conditionalFormatting>
  <conditionalFormatting sqref="AO51:AO56">
    <cfRule type="containsText" dxfId="291" priority="76" operator="containsText" text="NO">
      <formula>NOT(ISERROR(SEARCH("NO",AO51)))</formula>
    </cfRule>
  </conditionalFormatting>
  <conditionalFormatting sqref="AO51:AO56">
    <cfRule type="cellIs" dxfId="290" priority="74" operator="equal">
      <formula>"PENDIENTE"</formula>
    </cfRule>
    <cfRule type="cellIs" dxfId="289" priority="75" operator="equal">
      <formula>"NO HÁBIL"</formula>
    </cfRule>
  </conditionalFormatting>
  <conditionalFormatting sqref="AO51">
    <cfRule type="containsText" dxfId="288" priority="73" operator="containsText" text="NO">
      <formula>NOT(ISERROR(SEARCH("NO",AO51)))</formula>
    </cfRule>
  </conditionalFormatting>
  <conditionalFormatting sqref="AO57:AO62">
    <cfRule type="containsText" dxfId="287" priority="72" operator="containsText" text="NO">
      <formula>NOT(ISERROR(SEARCH("NO",AO57)))</formula>
    </cfRule>
  </conditionalFormatting>
  <conditionalFormatting sqref="AO57:AO62">
    <cfRule type="cellIs" dxfId="286" priority="70" operator="equal">
      <formula>"PENDIENTE"</formula>
    </cfRule>
    <cfRule type="cellIs" dxfId="285" priority="71" operator="equal">
      <formula>"NO HÁBIL"</formula>
    </cfRule>
  </conditionalFormatting>
  <conditionalFormatting sqref="AO57">
    <cfRule type="containsText" dxfId="284" priority="69" operator="containsText" text="NO">
      <formula>NOT(ISERROR(SEARCH("NO",AO57)))</formula>
    </cfRule>
  </conditionalFormatting>
  <conditionalFormatting sqref="AN63:AN66">
    <cfRule type="containsText" dxfId="283" priority="68" operator="containsText" text="NO">
      <formula>NOT(ISERROR(SEARCH("NO",AN63)))</formula>
    </cfRule>
  </conditionalFormatting>
  <conditionalFormatting sqref="AO63:AO68">
    <cfRule type="containsText" dxfId="282" priority="67" operator="containsText" text="NO">
      <formula>NOT(ISERROR(SEARCH("NO",AO63)))</formula>
    </cfRule>
  </conditionalFormatting>
  <conditionalFormatting sqref="AO63:AO68">
    <cfRule type="cellIs" dxfId="281" priority="65" operator="equal">
      <formula>"PENDIENTE"</formula>
    </cfRule>
    <cfRule type="cellIs" dxfId="280" priority="66" operator="equal">
      <formula>"NO HÁBIL"</formula>
    </cfRule>
  </conditionalFormatting>
  <conditionalFormatting sqref="AO63">
    <cfRule type="containsText" dxfId="279" priority="64" operator="containsText" text="NO">
      <formula>NOT(ISERROR(SEARCH("NO",AO63)))</formula>
    </cfRule>
  </conditionalFormatting>
  <conditionalFormatting sqref="AO69:AO74">
    <cfRule type="containsText" dxfId="278" priority="63" operator="containsText" text="NO">
      <formula>NOT(ISERROR(SEARCH("NO",AO69)))</formula>
    </cfRule>
  </conditionalFormatting>
  <conditionalFormatting sqref="AO69:AO74">
    <cfRule type="cellIs" dxfId="277" priority="61" operator="equal">
      <formula>"PENDIENTE"</formula>
    </cfRule>
    <cfRule type="cellIs" dxfId="276" priority="62" operator="equal">
      <formula>"NO HÁBIL"</formula>
    </cfRule>
  </conditionalFormatting>
  <conditionalFormatting sqref="AO69">
    <cfRule type="containsText" dxfId="275" priority="60" operator="containsText" text="NO">
      <formula>NOT(ISERROR(SEARCH("NO",AO69)))</formula>
    </cfRule>
  </conditionalFormatting>
  <conditionalFormatting sqref="AN75:AN76">
    <cfRule type="containsText" dxfId="274" priority="59" operator="containsText" text="NO">
      <formula>NOT(ISERROR(SEARCH("NO",AN75)))</formula>
    </cfRule>
  </conditionalFormatting>
  <conditionalFormatting sqref="AO75:AO80">
    <cfRule type="containsText" dxfId="273" priority="58" operator="containsText" text="NO">
      <formula>NOT(ISERROR(SEARCH("NO",AO75)))</formula>
    </cfRule>
  </conditionalFormatting>
  <conditionalFormatting sqref="AO75:AO80">
    <cfRule type="cellIs" dxfId="272" priority="56" operator="equal">
      <formula>"PENDIENTE"</formula>
    </cfRule>
    <cfRule type="cellIs" dxfId="271" priority="57" operator="equal">
      <formula>"NO HÁBIL"</formula>
    </cfRule>
  </conditionalFormatting>
  <conditionalFormatting sqref="AO75">
    <cfRule type="containsText" dxfId="270" priority="55" operator="containsText" text="NO">
      <formula>NOT(ISERROR(SEARCH("NO",AO75)))</formula>
    </cfRule>
  </conditionalFormatting>
  <conditionalFormatting sqref="AN81:AN84">
    <cfRule type="containsText" dxfId="269" priority="54" operator="containsText" text="NO">
      <formula>NOT(ISERROR(SEARCH("NO",AN81)))</formula>
    </cfRule>
  </conditionalFormatting>
  <conditionalFormatting sqref="AO81:AO86">
    <cfRule type="containsText" dxfId="268" priority="53" operator="containsText" text="NO">
      <formula>NOT(ISERROR(SEARCH("NO",AO81)))</formula>
    </cfRule>
  </conditionalFormatting>
  <conditionalFormatting sqref="AO81:AO86">
    <cfRule type="cellIs" dxfId="267" priority="51" operator="equal">
      <formula>"PENDIENTE"</formula>
    </cfRule>
    <cfRule type="cellIs" dxfId="266" priority="52" operator="equal">
      <formula>"NO HÁBIL"</formula>
    </cfRule>
  </conditionalFormatting>
  <conditionalFormatting sqref="AO81">
    <cfRule type="containsText" dxfId="265" priority="50" operator="containsText" text="NO">
      <formula>NOT(ISERROR(SEARCH("NO",AO81)))</formula>
    </cfRule>
  </conditionalFormatting>
  <conditionalFormatting sqref="AN87:AN90">
    <cfRule type="containsText" dxfId="264" priority="49" operator="containsText" text="NO">
      <formula>NOT(ISERROR(SEARCH("NO",AN87)))</formula>
    </cfRule>
  </conditionalFormatting>
  <conditionalFormatting sqref="AO87:AO92">
    <cfRule type="containsText" dxfId="263" priority="48" operator="containsText" text="NO">
      <formula>NOT(ISERROR(SEARCH("NO",AO87)))</formula>
    </cfRule>
  </conditionalFormatting>
  <conditionalFormatting sqref="AO87:AO92">
    <cfRule type="cellIs" dxfId="262" priority="46" operator="equal">
      <formula>"PENDIENTE"</formula>
    </cfRule>
    <cfRule type="cellIs" dxfId="261" priority="47" operator="equal">
      <formula>"NO HÁBIL"</formula>
    </cfRule>
  </conditionalFormatting>
  <conditionalFormatting sqref="AO87">
    <cfRule type="containsText" dxfId="260" priority="45" operator="containsText" text="NO">
      <formula>NOT(ISERROR(SEARCH("NO",AO87)))</formula>
    </cfRule>
  </conditionalFormatting>
  <conditionalFormatting sqref="AO189">
    <cfRule type="containsText" dxfId="259" priority="44" operator="containsText" text="NO">
      <formula>NOT(ISERROR(SEARCH("NO",AO189)))</formula>
    </cfRule>
  </conditionalFormatting>
  <conditionalFormatting sqref="AO189">
    <cfRule type="cellIs" dxfId="258" priority="42" operator="equal">
      <formula>"PENDIENTE"</formula>
    </cfRule>
    <cfRule type="cellIs" dxfId="257" priority="43" operator="equal">
      <formula>"NO HÁBIL"</formula>
    </cfRule>
  </conditionalFormatting>
  <conditionalFormatting sqref="AN201:AN204">
    <cfRule type="containsText" dxfId="256" priority="41" operator="containsText" text="NO">
      <formula>NOT(ISERROR(SEARCH("NO",AN201)))</formula>
    </cfRule>
  </conditionalFormatting>
  <conditionalFormatting sqref="AN207:AN210">
    <cfRule type="containsText" dxfId="255" priority="40" operator="containsText" text="NO">
      <formula>NOT(ISERROR(SEARCH("NO",AN207)))</formula>
    </cfRule>
  </conditionalFormatting>
  <conditionalFormatting sqref="AO231">
    <cfRule type="containsText" dxfId="254" priority="20" operator="containsText" text="NO">
      <formula>NOT(ISERROR(SEARCH("NO",AO231)))</formula>
    </cfRule>
  </conditionalFormatting>
  <conditionalFormatting sqref="AO237 AO243 AO249 AO255 AO261 AO267 AO273 AO279">
    <cfRule type="containsText" dxfId="253" priority="1" operator="containsText" text="NO">
      <formula>NOT(ISERROR(SEARCH("NO",AO237)))</formula>
    </cfRule>
  </conditionalFormatting>
  <conditionalFormatting sqref="AO207:AO212">
    <cfRule type="containsText" dxfId="252" priority="39" operator="containsText" text="NO">
      <formula>NOT(ISERROR(SEARCH("NO",AO207)))</formula>
    </cfRule>
  </conditionalFormatting>
  <conditionalFormatting sqref="AO207:AO212">
    <cfRule type="cellIs" dxfId="251" priority="37" operator="equal">
      <formula>"PENDIENTE"</formula>
    </cfRule>
    <cfRule type="cellIs" dxfId="250" priority="38" operator="equal">
      <formula>"NO HÁBIL"</formula>
    </cfRule>
  </conditionalFormatting>
  <conditionalFormatting sqref="AO207">
    <cfRule type="containsText" dxfId="249" priority="36" operator="containsText" text="NO">
      <formula>NOT(ISERROR(SEARCH("NO",AO207)))</formula>
    </cfRule>
  </conditionalFormatting>
  <conditionalFormatting sqref="AN213:AN216">
    <cfRule type="containsText" dxfId="248" priority="35" operator="containsText" text="NO">
      <formula>NOT(ISERROR(SEARCH("NO",AN213)))</formula>
    </cfRule>
  </conditionalFormatting>
  <conditionalFormatting sqref="AO213:AO218">
    <cfRule type="containsText" dxfId="247" priority="34" operator="containsText" text="NO">
      <formula>NOT(ISERROR(SEARCH("NO",AO213)))</formula>
    </cfRule>
  </conditionalFormatting>
  <conditionalFormatting sqref="AO213:AO218">
    <cfRule type="cellIs" dxfId="246" priority="32" operator="equal">
      <formula>"PENDIENTE"</formula>
    </cfRule>
    <cfRule type="cellIs" dxfId="245" priority="33" operator="equal">
      <formula>"NO HÁBIL"</formula>
    </cfRule>
  </conditionalFormatting>
  <conditionalFormatting sqref="AO213">
    <cfRule type="containsText" dxfId="244" priority="31" operator="containsText" text="NO">
      <formula>NOT(ISERROR(SEARCH("NO",AO213)))</formula>
    </cfRule>
  </conditionalFormatting>
  <conditionalFormatting sqref="AN219:AN222">
    <cfRule type="containsText" dxfId="243" priority="30" operator="containsText" text="NO">
      <formula>NOT(ISERROR(SEARCH("NO",AN219)))</formula>
    </cfRule>
  </conditionalFormatting>
  <conditionalFormatting sqref="AO219">
    <cfRule type="containsText" dxfId="242" priority="29" operator="containsText" text="NO">
      <formula>NOT(ISERROR(SEARCH("NO",AO219)))</formula>
    </cfRule>
  </conditionalFormatting>
  <conditionalFormatting sqref="AO219">
    <cfRule type="cellIs" dxfId="241" priority="27" operator="equal">
      <formula>"PENDIENTE"</formula>
    </cfRule>
    <cfRule type="cellIs" dxfId="240" priority="28" operator="equal">
      <formula>"NO HÁBIL"</formula>
    </cfRule>
  </conditionalFormatting>
  <conditionalFormatting sqref="AO219">
    <cfRule type="containsText" dxfId="239" priority="26" operator="containsText" text="NO">
      <formula>NOT(ISERROR(SEARCH("NO",AO219)))</formula>
    </cfRule>
  </conditionalFormatting>
  <conditionalFormatting sqref="AN225:AN228">
    <cfRule type="containsText" dxfId="238" priority="25" operator="containsText" text="NO">
      <formula>NOT(ISERROR(SEARCH("NO",AN225)))</formula>
    </cfRule>
  </conditionalFormatting>
  <conditionalFormatting sqref="AN231:AN234">
    <cfRule type="containsText" dxfId="237" priority="24" operator="containsText" text="NO">
      <formula>NOT(ISERROR(SEARCH("NO",AN231)))</formula>
    </cfRule>
  </conditionalFormatting>
  <conditionalFormatting sqref="AO231">
    <cfRule type="containsText" dxfId="236" priority="23" operator="containsText" text="NO">
      <formula>NOT(ISERROR(SEARCH("NO",AO231)))</formula>
    </cfRule>
  </conditionalFormatting>
  <conditionalFormatting sqref="AO231">
    <cfRule type="cellIs" dxfId="235" priority="21" operator="equal">
      <formula>"PENDIENTE"</formula>
    </cfRule>
    <cfRule type="cellIs" dxfId="234" priority="22" operator="equal">
      <formula>"NO HÁBIL"</formula>
    </cfRule>
  </conditionalFormatting>
  <conditionalFormatting sqref="AN141:AN188">
    <cfRule type="containsText" dxfId="233" priority="19" operator="containsText" text="NO">
      <formula>NOT(ISERROR(SEARCH("NO",AN141)))</formula>
    </cfRule>
  </conditionalFormatting>
  <conditionalFormatting sqref="AN141:AN188">
    <cfRule type="containsText" dxfId="232" priority="18" operator="containsText" text="NO">
      <formula>NOT(ISERROR(SEARCH("NO",AN141)))</formula>
    </cfRule>
  </conditionalFormatting>
  <conditionalFormatting sqref="AO141:AO188">
    <cfRule type="containsText" dxfId="231" priority="17" operator="containsText" text="NO">
      <formula>NOT(ISERROR(SEARCH("NO",AO141)))</formula>
    </cfRule>
  </conditionalFormatting>
  <conditionalFormatting sqref="AO141:AO188">
    <cfRule type="containsText" dxfId="230" priority="16" operator="containsText" text="NO">
      <formula>NOT(ISERROR(SEARCH("NO",AO141)))</formula>
    </cfRule>
  </conditionalFormatting>
  <conditionalFormatting sqref="AO141:AO188">
    <cfRule type="cellIs" dxfId="229" priority="14" operator="equal">
      <formula>"PENDIENTE"</formula>
    </cfRule>
    <cfRule type="cellIs" dxfId="228" priority="15" operator="equal">
      <formula>"NO HÁBIL"</formula>
    </cfRule>
  </conditionalFormatting>
  <conditionalFormatting sqref="AO141 AO147 AO153 AO159 AO165 AO171 AO177 AO183">
    <cfRule type="containsText" dxfId="227" priority="13" operator="containsText" text="NO">
      <formula>NOT(ISERROR(SEARCH("NO",AO141)))</formula>
    </cfRule>
  </conditionalFormatting>
  <conditionalFormatting sqref="AO93">
    <cfRule type="containsText" dxfId="226" priority="12" operator="containsText" text="NO">
      <formula>NOT(ISERROR(SEARCH("NO",AO93)))</formula>
    </cfRule>
  </conditionalFormatting>
  <conditionalFormatting sqref="AO99:AO140">
    <cfRule type="containsText" dxfId="225" priority="11" operator="containsText" text="NO">
      <formula>NOT(ISERROR(SEARCH("NO",AO99)))</formula>
    </cfRule>
  </conditionalFormatting>
  <conditionalFormatting sqref="AO93:AO140">
    <cfRule type="cellIs" dxfId="224" priority="9" operator="equal">
      <formula>"PENDIENTE"</formula>
    </cfRule>
    <cfRule type="cellIs" dxfId="223" priority="10" operator="equal">
      <formula>"NO HÁBIL"</formula>
    </cfRule>
  </conditionalFormatting>
  <conditionalFormatting sqref="AO99 AO105 AO111 AO117 AO123 AO129 AO135">
    <cfRule type="containsText" dxfId="222" priority="8" operator="containsText" text="NO">
      <formula>NOT(ISERROR(SEARCH("NO",AO99)))</formula>
    </cfRule>
  </conditionalFormatting>
  <conditionalFormatting sqref="AN237:AN284">
    <cfRule type="containsText" dxfId="221" priority="7" operator="containsText" text="NO">
      <formula>NOT(ISERROR(SEARCH("NO",AN237)))</formula>
    </cfRule>
  </conditionalFormatting>
  <conditionalFormatting sqref="AN237:AN284">
    <cfRule type="containsText" dxfId="220" priority="6" operator="containsText" text="NO">
      <formula>NOT(ISERROR(SEARCH("NO",AN237)))</formula>
    </cfRule>
  </conditionalFormatting>
  <conditionalFormatting sqref="AO237:AO284">
    <cfRule type="containsText" dxfId="219" priority="5" operator="containsText" text="NO">
      <formula>NOT(ISERROR(SEARCH("NO",AO237)))</formula>
    </cfRule>
  </conditionalFormatting>
  <conditionalFormatting sqref="AO237:AO284">
    <cfRule type="containsText" dxfId="218" priority="4" operator="containsText" text="NO">
      <formula>NOT(ISERROR(SEARCH("NO",AO237)))</formula>
    </cfRule>
  </conditionalFormatting>
  <conditionalFormatting sqref="AO237:AO284">
    <cfRule type="cellIs" dxfId="217" priority="2" operator="equal">
      <formula>"PENDIENTE"</formula>
    </cfRule>
    <cfRule type="cellIs" dxfId="216" priority="3" operator="equal">
      <formula>"NO HÁBIL"</formula>
    </cfRule>
  </conditionalFormatting>
  <dataValidations count="3">
    <dataValidation type="list" allowBlank="1" showInputMessage="1" showErrorMessage="1" sqref="AO3:AO189 AO195:AO219 AO225:AO231 AO237:AO374">
      <formula1>$AR$2:$AT$2</formula1>
    </dataValidation>
    <dataValidation type="list" allowBlank="1" showInputMessage="1" showErrorMessage="1" sqref="L376:M1048576 L3:L375">
      <formula1>$AR$1:$AS$1</formula1>
    </dataValidation>
    <dataValidation type="list" allowBlank="1" showInputMessage="1" showErrorMessage="1" sqref="AH261:AM262">
      <formula1>$AL$1:$AM$1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300"/>
  <sheetViews>
    <sheetView zoomScale="75" zoomScaleNormal="75" zoomScalePageLayoutView="75" workbookViewId="0">
      <pane xSplit="1" ySplit="2" topLeftCell="Z163" activePane="bottomRight" state="frozen"/>
      <selection pane="topRight" activeCell="B1" sqref="B1"/>
      <selection pane="bottomLeft" activeCell="A3" sqref="A3"/>
      <selection pane="bottomRight" activeCell="AI170" sqref="AI170"/>
    </sheetView>
  </sheetViews>
  <sheetFormatPr baseColWidth="10" defaultColWidth="10.875" defaultRowHeight="15.75" zeroHeight="1" x14ac:dyDescent="0.25"/>
  <cols>
    <col min="1" max="1" width="10.875" style="557" bestFit="1" customWidth="1"/>
    <col min="2" max="2" width="8.875" style="557" customWidth="1"/>
    <col min="3" max="3" width="10.75" style="558" customWidth="1"/>
    <col min="4" max="4" width="25.5" style="559" customWidth="1"/>
    <col min="5" max="5" width="13.875" style="559" hidden="1" customWidth="1"/>
    <col min="6" max="7" width="17.5" style="559" customWidth="1"/>
    <col min="8" max="8" width="14.5" style="559" customWidth="1"/>
    <col min="9" max="9" width="66.125" style="560" customWidth="1"/>
    <col min="10" max="10" width="21.25" style="560" customWidth="1"/>
    <col min="11" max="11" width="18.5" style="561" customWidth="1"/>
    <col min="12" max="12" width="21.5" style="561" customWidth="1"/>
    <col min="13" max="13" width="58.125" style="561" customWidth="1"/>
    <col min="14" max="16" width="15.125" style="561" hidden="1" customWidth="1"/>
    <col min="17" max="18" width="18.875" style="561" customWidth="1"/>
    <col min="19" max="19" width="15.75" style="746" customWidth="1"/>
    <col min="20" max="20" width="10.625" style="562" customWidth="1"/>
    <col min="21" max="21" width="12.5" style="563" customWidth="1"/>
    <col min="22" max="22" width="11" style="564" customWidth="1"/>
    <col min="23" max="23" width="11" style="21" customWidth="1"/>
    <col min="24" max="24" width="18.5" style="565" customWidth="1"/>
    <col min="25" max="25" width="8.75" style="565" customWidth="1"/>
    <col min="26" max="26" width="13.875" style="21" customWidth="1"/>
    <col min="27" max="27" width="18.125" style="21" customWidth="1"/>
    <col min="28" max="28" width="12.5" style="21" customWidth="1"/>
    <col min="29" max="29" width="19.5" style="21" customWidth="1"/>
    <col min="30" max="30" width="15.5" style="566" customWidth="1"/>
    <col min="31" max="31" width="18.375" style="453" customWidth="1"/>
    <col min="32" max="32" width="19.5" style="567" customWidth="1"/>
    <col min="33" max="34" width="19.5" style="619" customWidth="1"/>
    <col min="35" max="35" width="59.125" style="568" customWidth="1"/>
    <col min="36" max="36" width="15.25" style="309" customWidth="1"/>
    <col min="37" max="38" width="10.875" style="280"/>
    <col min="39" max="39" width="19.125" style="703" bestFit="1" customWidth="1"/>
    <col min="40" max="40" width="19.125" style="623" bestFit="1" customWidth="1"/>
    <col min="41" max="41" width="10.875" style="623"/>
    <col min="42" max="43" width="10.875" style="699"/>
    <col min="44" max="16384" width="10.875" style="280"/>
  </cols>
  <sheetData>
    <row r="1" spans="1:43" s="278" customFormat="1" ht="15" customHeight="1" x14ac:dyDescent="0.25">
      <c r="A1" s="890" t="s">
        <v>7</v>
      </c>
      <c r="B1" s="890" t="s">
        <v>6</v>
      </c>
      <c r="C1" s="890" t="s">
        <v>67</v>
      </c>
      <c r="D1" s="890" t="s">
        <v>10</v>
      </c>
      <c r="E1" s="901" t="s">
        <v>205</v>
      </c>
      <c r="F1" s="890" t="s">
        <v>11</v>
      </c>
      <c r="G1" s="891" t="s">
        <v>143</v>
      </c>
      <c r="H1" s="891" t="s">
        <v>118</v>
      </c>
      <c r="I1" s="890" t="s">
        <v>12</v>
      </c>
      <c r="J1" s="936" t="s">
        <v>206</v>
      </c>
      <c r="K1" s="889" t="s">
        <v>339</v>
      </c>
      <c r="L1" s="889" t="s">
        <v>342</v>
      </c>
      <c r="M1" s="889" t="s">
        <v>343</v>
      </c>
      <c r="N1" s="889" t="s">
        <v>344</v>
      </c>
      <c r="O1" s="889" t="s">
        <v>345</v>
      </c>
      <c r="P1" s="889" t="s">
        <v>346</v>
      </c>
      <c r="Q1" s="889" t="s">
        <v>68</v>
      </c>
      <c r="R1" s="889" t="s">
        <v>22</v>
      </c>
      <c r="S1" s="892" t="s">
        <v>79</v>
      </c>
      <c r="T1" s="896" t="s">
        <v>13</v>
      </c>
      <c r="U1" s="896" t="s">
        <v>14</v>
      </c>
      <c r="V1" s="898" t="s">
        <v>48</v>
      </c>
      <c r="W1" s="890" t="s">
        <v>47</v>
      </c>
      <c r="X1" s="890" t="s">
        <v>15</v>
      </c>
      <c r="Y1" s="890" t="s">
        <v>16</v>
      </c>
      <c r="Z1" s="888" t="s">
        <v>17</v>
      </c>
      <c r="AA1" s="888" t="s">
        <v>18</v>
      </c>
      <c r="AB1" s="888" t="s">
        <v>19</v>
      </c>
      <c r="AC1" s="888" t="s">
        <v>20</v>
      </c>
      <c r="AD1" s="923" t="s">
        <v>21</v>
      </c>
      <c r="AE1" s="925" t="s">
        <v>1034</v>
      </c>
      <c r="AF1" s="925" t="s">
        <v>1035</v>
      </c>
      <c r="AG1" s="927" t="s">
        <v>337</v>
      </c>
      <c r="AH1" s="928"/>
      <c r="AI1" s="921" t="s">
        <v>3</v>
      </c>
      <c r="AJ1" s="277"/>
      <c r="AK1" s="278" t="s">
        <v>8</v>
      </c>
      <c r="AL1" s="278" t="s">
        <v>9</v>
      </c>
      <c r="AP1" s="697"/>
      <c r="AQ1" s="697"/>
    </row>
    <row r="2" spans="1:43" s="278" customFormat="1" ht="113.25" customHeight="1" thickBot="1" x14ac:dyDescent="0.3">
      <c r="A2" s="891"/>
      <c r="B2" s="891"/>
      <c r="C2" s="891"/>
      <c r="D2" s="891"/>
      <c r="E2" s="902"/>
      <c r="F2" s="891"/>
      <c r="G2" s="900"/>
      <c r="H2" s="900"/>
      <c r="I2" s="891"/>
      <c r="J2" s="937"/>
      <c r="K2" s="929"/>
      <c r="L2" s="929"/>
      <c r="M2" s="929"/>
      <c r="N2" s="929"/>
      <c r="O2" s="929"/>
      <c r="P2" s="929"/>
      <c r="Q2" s="929"/>
      <c r="R2" s="929"/>
      <c r="S2" s="893"/>
      <c r="T2" s="897"/>
      <c r="U2" s="897"/>
      <c r="V2" s="899"/>
      <c r="W2" s="891"/>
      <c r="X2" s="891"/>
      <c r="Y2" s="891"/>
      <c r="Z2" s="889"/>
      <c r="AA2" s="889"/>
      <c r="AB2" s="889"/>
      <c r="AC2" s="889"/>
      <c r="AD2" s="924"/>
      <c r="AE2" s="926"/>
      <c r="AF2" s="926"/>
      <c r="AG2" s="620" t="s">
        <v>338</v>
      </c>
      <c r="AH2" s="621" t="s">
        <v>1036</v>
      </c>
      <c r="AI2" s="922"/>
      <c r="AJ2" s="277"/>
      <c r="AP2" s="697"/>
      <c r="AQ2" s="697"/>
    </row>
    <row r="3" spans="1:43" s="279" customFormat="1" ht="28.5" customHeight="1" x14ac:dyDescent="0.25">
      <c r="A3" s="875" t="s">
        <v>163</v>
      </c>
      <c r="B3" s="35" t="s">
        <v>56</v>
      </c>
      <c r="C3" s="36">
        <v>3</v>
      </c>
      <c r="D3" s="426" t="str">
        <f>IFERROR(INDEX(DESEMPATE!$D$3:$D$124,MATCH('EXP ESPEC.'!B3,DESEMPATE!$C$3:$C$124,0)),"")</f>
        <v>ALCIRA PÁEZ DURÁN</v>
      </c>
      <c r="E3" s="380" t="s">
        <v>8</v>
      </c>
      <c r="F3" s="47" t="s">
        <v>429</v>
      </c>
      <c r="G3" s="47" t="s">
        <v>432</v>
      </c>
      <c r="H3" s="47" t="s">
        <v>460</v>
      </c>
      <c r="I3" s="293" t="s">
        <v>456</v>
      </c>
      <c r="J3" s="47" t="s">
        <v>8</v>
      </c>
      <c r="K3" s="553" t="s">
        <v>8</v>
      </c>
      <c r="L3" s="553" t="s">
        <v>8</v>
      </c>
      <c r="M3" s="553" t="s">
        <v>8</v>
      </c>
      <c r="N3" s="636" t="str">
        <f>IF(OR(J3="",K3=""),"",IF(J3="NO","NO",K3))</f>
        <v>SI</v>
      </c>
      <c r="O3" s="636" t="str">
        <f>IF(OR(J3="",L3=""),"",IF(J3="NO","NO",L3))</f>
        <v>SI</v>
      </c>
      <c r="P3" s="636" t="str">
        <f>IF(OR(J3="",M3=""),"",IF(J3="NO","NO",M3))</f>
        <v>SI</v>
      </c>
      <c r="Q3" s="553" t="str">
        <f>IFERROR(IF(T3="","",IF(T3&gt;=DATE(1990,1,1),"SI","NO")),"")</f>
        <v>SI</v>
      </c>
      <c r="R3" s="872" t="s">
        <v>9</v>
      </c>
      <c r="S3" s="731">
        <v>1</v>
      </c>
      <c r="T3" s="389">
        <v>41977</v>
      </c>
      <c r="U3" s="389">
        <v>42173</v>
      </c>
      <c r="V3" s="42">
        <f>IFERROR(IF(U3="","",YEAR(U3)),"")</f>
        <v>2015</v>
      </c>
      <c r="W3" s="160">
        <f>IFERROR(INDEX(PARAMETROS!$B$53:$B$79,MATCH(V3,PARAMETROS!$A$53:$A$79,0)),"")</f>
        <v>644350</v>
      </c>
      <c r="X3" s="603">
        <v>237702777</v>
      </c>
      <c r="Y3" s="44" t="s">
        <v>23</v>
      </c>
      <c r="Z3" s="47" t="str">
        <f>IFERROR(IF(Y3="","",IF(Y3="COP","N/A",IF(OR(Y3="USD",Y3="US"),1,IF(Y3="EUR",VLOOKUP(U3,'SH EURO'!$A$6:$B$6338,2,FALSE),"INGRESAR TASA")))),"")</f>
        <v>N/A</v>
      </c>
      <c r="AA3" s="595" t="str">
        <f>IFERROR(IF(X3="","",IF(Z3="INGRESAR TASA","INGRESAR TASA USD",IF(Z3="N/A","N/A",X3*Z3))),"")</f>
        <v>N/A</v>
      </c>
      <c r="AB3" s="45">
        <f>IFERROR(IF(Y3="","",IF(Y3="COP",1,IF(Z3&lt;&gt;"N/A",VLOOKUP(U3,'SH TRM'!$A$9:$B$8912,2,FALSE),"REVISAR"))),"")</f>
        <v>1</v>
      </c>
      <c r="AC3" s="615">
        <f>IFERROR(IF(AB3&lt;&gt;"",IF(Y3&lt;&gt;"COP",AA3*AB3,X3),""),"")</f>
        <v>237702777</v>
      </c>
      <c r="AD3" s="456">
        <f>IFERROR(AC3/W3,"")</f>
        <v>368.90320012415611</v>
      </c>
      <c r="AE3" s="454">
        <f>IFERROR(IF(OR(J3="",J3="NO"),"",IF(E3="SI",IFERROR(AD3*S3,""),"")),"")</f>
        <v>368.90320012415611</v>
      </c>
      <c r="AF3" s="444" t="str">
        <f t="shared" ref="AF3:AF66" si="0">IFERROR(IF(AE3="","",IF(AE3&gt;=CM008EEM1,"CUMPLE","NO CUMPLE")),"")</f>
        <v>CUMPLE</v>
      </c>
      <c r="AG3" s="930" t="s">
        <v>9</v>
      </c>
      <c r="AH3" s="933">
        <f t="shared" ref="AH3" si="1">IFERROR(IF(OR(E3="",E3="NO"),"N/A",IF(AND(COUNTIF(AF3:AF6,"CUMPLE")=4,AG3="SI"),900,(IF(AND(COUNTIF(AF3:AF6,"CUMPLE")=3,AG3="SI"),800,IF(AND(COUNTIF(AF3:AF6,"CUMPLE")=2,AG3="SI"),700,0))))),"")</f>
        <v>0</v>
      </c>
      <c r="AI3" s="462"/>
      <c r="AJ3" s="307"/>
      <c r="AM3" s="700"/>
      <c r="AN3" s="624">
        <f>COUNTIF(O3:P3,"SI")</f>
        <v>2</v>
      </c>
      <c r="AO3" s="624" t="str">
        <f>IF(OR(COUNTIF(AN3:AN6,2)=0,COUNTIF(AN3:AN6,2)&gt;1),"OK",IF(AND(COUNTIF(AN3:AN6,1)&gt;0,COUNTIF(AN3:AN6,2)&gt;0),"OK",1))</f>
        <v>OK</v>
      </c>
      <c r="AP3" s="698"/>
      <c r="AQ3" s="698"/>
    </row>
    <row r="4" spans="1:43" s="279" customFormat="1" ht="42.75" customHeight="1" x14ac:dyDescent="0.25">
      <c r="A4" s="876"/>
      <c r="B4" s="12" t="s">
        <v>56</v>
      </c>
      <c r="C4" s="13">
        <v>11</v>
      </c>
      <c r="D4" s="13" t="str">
        <f>IFERROR(INDEX(DESEMPATE!$D$3:$D$124,MATCH('EXP ESPEC.'!B4,DESEMPATE!$C$3:$C$124,0)),"")</f>
        <v>ALCIRA PÁEZ DURÁN</v>
      </c>
      <c r="E4" s="381" t="s">
        <v>8</v>
      </c>
      <c r="F4" s="23" t="s">
        <v>429</v>
      </c>
      <c r="G4" s="23" t="s">
        <v>432</v>
      </c>
      <c r="H4" s="23" t="s">
        <v>461</v>
      </c>
      <c r="I4" s="292" t="s">
        <v>457</v>
      </c>
      <c r="J4" s="23" t="s">
        <v>8</v>
      </c>
      <c r="K4" s="551" t="s">
        <v>8</v>
      </c>
      <c r="L4" s="551" t="s">
        <v>8</v>
      </c>
      <c r="M4" s="551" t="s">
        <v>9</v>
      </c>
      <c r="N4" s="634" t="str">
        <f t="shared" ref="N4:N7" si="2">IF(OR(J4="",K4=""),"",IF(J4="NO","NO",K4))</f>
        <v>SI</v>
      </c>
      <c r="O4" s="634" t="str">
        <f t="shared" ref="O4:O7" si="3">IF(OR(J4="",L4=""),"",IF(J4="NO","NO",L4))</f>
        <v>SI</v>
      </c>
      <c r="P4" s="634" t="str">
        <f t="shared" ref="P4:P7" si="4">IF(OR(J4="",M4=""),"",IF(J4="NO","NO",M4))</f>
        <v>NO</v>
      </c>
      <c r="Q4" s="551" t="str">
        <f t="shared" ref="Q4:Q30" si="5">IFERROR(IF(T4="","",IF(T4&gt;=DATE(1990,1,1),"SI","NO")),"")</f>
        <v>SI</v>
      </c>
      <c r="R4" s="938"/>
      <c r="S4" s="732">
        <v>1</v>
      </c>
      <c r="T4" s="337">
        <v>41586</v>
      </c>
      <c r="U4" s="337">
        <v>41942</v>
      </c>
      <c r="V4" s="19">
        <f t="shared" ref="V4:V67" si="6">IFERROR(IF(U4="","",YEAR(U4)),"")</f>
        <v>2014</v>
      </c>
      <c r="W4" s="20">
        <f>IFERROR(INDEX(PARAMETROS!$B$53:$B$79,MATCH(V4,PARAMETROS!$A$53:$A$79,0)),"")</f>
        <v>616000</v>
      </c>
      <c r="X4" s="604">
        <v>359668513</v>
      </c>
      <c r="Y4" s="20" t="s">
        <v>23</v>
      </c>
      <c r="Z4" s="23" t="str">
        <f>IFERROR(IF(Y4="","",IF(Y4="COP","N/A",IF(OR(Y4="USD",Y4="US"),1,IF(Y4="EUR",VLOOKUP(U4,'SH EURO'!$A$6:$B$6338,2,FALSE),"INGRESAR TASA")))),"")</f>
        <v>N/A</v>
      </c>
      <c r="AA4" s="596" t="str">
        <f t="shared" ref="AA4:AA67" si="7">IFERROR(IF(X4="","",IF(Z4="INGRESAR TASA","INGRESAR TASA USD",IF(Z4="N/A","N/A",X4*Z4))),"")</f>
        <v>N/A</v>
      </c>
      <c r="AB4" s="22">
        <f>IFERROR(IF(Y4="","",IF(Y4="COP",1,IF(Z4&lt;&gt;"N/A",VLOOKUP(U4,'SH TRM'!$A$9:$B$8912,2,FALSE),"REVISAR"))),"")</f>
        <v>1</v>
      </c>
      <c r="AC4" s="616">
        <f t="shared" ref="AC4:AC67" si="8">IFERROR(IF(AB4&lt;&gt;"",IF(Y4&lt;&gt;"COP",AA4*AB4,X4),""),"")</f>
        <v>359668513</v>
      </c>
      <c r="AD4" s="457">
        <f t="shared" ref="AD4:AD67" si="9">IFERROR(AC4/W4,"")</f>
        <v>583.87745616883115</v>
      </c>
      <c r="AE4" s="450">
        <f>IFERROR(IF(OR(J4="",J4="NO"),"",IF(E4="SI",IFERROR(AD4*S4,""),"")),"")</f>
        <v>583.87745616883115</v>
      </c>
      <c r="AF4" s="554" t="str">
        <f t="shared" si="0"/>
        <v>CUMPLE</v>
      </c>
      <c r="AG4" s="931"/>
      <c r="AH4" s="934"/>
      <c r="AI4" s="462"/>
      <c r="AJ4" s="307"/>
      <c r="AM4" s="700"/>
      <c r="AN4" s="624">
        <f t="shared" ref="AN4:AN67" si="10">COUNTIF(O4:P4,"SI")</f>
        <v>1</v>
      </c>
      <c r="AO4" s="624"/>
      <c r="AP4" s="698"/>
      <c r="AQ4" s="698"/>
    </row>
    <row r="5" spans="1:43" s="279" customFormat="1" ht="57" x14ac:dyDescent="0.25">
      <c r="A5" s="876"/>
      <c r="B5" s="12" t="s">
        <v>56</v>
      </c>
      <c r="C5" s="13">
        <v>19</v>
      </c>
      <c r="D5" s="13" t="str">
        <f>IFERROR(INDEX(DESEMPATE!$D$3:$D$124,MATCH('EXP ESPEC.'!B5,DESEMPATE!$C$3:$C$124,0)),"")</f>
        <v>ALCIRA PÁEZ DURÁN</v>
      </c>
      <c r="E5" s="381" t="s">
        <v>8</v>
      </c>
      <c r="F5" s="23" t="s">
        <v>429</v>
      </c>
      <c r="G5" s="23" t="s">
        <v>432</v>
      </c>
      <c r="H5" s="23" t="s">
        <v>462</v>
      </c>
      <c r="I5" s="292" t="s">
        <v>458</v>
      </c>
      <c r="J5" s="23" t="s">
        <v>8</v>
      </c>
      <c r="K5" s="551" t="s">
        <v>8</v>
      </c>
      <c r="L5" s="551" t="s">
        <v>8</v>
      </c>
      <c r="M5" s="551" t="s">
        <v>9</v>
      </c>
      <c r="N5" s="634" t="str">
        <f t="shared" si="2"/>
        <v>SI</v>
      </c>
      <c r="O5" s="634" t="str">
        <f t="shared" si="3"/>
        <v>SI</v>
      </c>
      <c r="P5" s="634" t="str">
        <f t="shared" si="4"/>
        <v>NO</v>
      </c>
      <c r="Q5" s="551" t="str">
        <f t="shared" si="5"/>
        <v>SI</v>
      </c>
      <c r="R5" s="938"/>
      <c r="S5" s="716">
        <v>1</v>
      </c>
      <c r="T5" s="337">
        <v>41397</v>
      </c>
      <c r="U5" s="337">
        <v>41519</v>
      </c>
      <c r="V5" s="19">
        <f t="shared" si="6"/>
        <v>2013</v>
      </c>
      <c r="W5" s="20">
        <f>IFERROR(INDEX(PARAMETROS!$B$53:$B$79,MATCH(V5,PARAMETROS!$A$53:$A$79,0)),"")</f>
        <v>589500</v>
      </c>
      <c r="X5" s="605">
        <v>57605550</v>
      </c>
      <c r="Y5" s="21" t="s">
        <v>23</v>
      </c>
      <c r="Z5" s="23" t="str">
        <f>IFERROR(IF(Y5="","",IF(Y5="COP","N/A",IF(OR(Y5="USD",Y5="US"),1,IF(Y5="EUR",VLOOKUP(U5,'SH EURO'!$A$6:$B$6338,2,FALSE),"INGRESAR TASA")))),"")</f>
        <v>N/A</v>
      </c>
      <c r="AA5" s="596" t="str">
        <f t="shared" si="7"/>
        <v>N/A</v>
      </c>
      <c r="AB5" s="22">
        <f>IFERROR(IF(Y5="","",IF(Y5="COP",1,IF(Z5&lt;&gt;"N/A",VLOOKUP(U5,'SH TRM'!$A$9:$B$8912,2,FALSE),"REVISAR"))),"")</f>
        <v>1</v>
      </c>
      <c r="AC5" s="616">
        <f t="shared" si="8"/>
        <v>57605550</v>
      </c>
      <c r="AD5" s="457">
        <f t="shared" si="9"/>
        <v>97.719338422391857</v>
      </c>
      <c r="AE5" s="450">
        <f>IFERROR(IF(OR(J5="",J5="NO"),"",IF(E5="SI",IFERROR(AD5*S5,""),"")),"")</f>
        <v>97.719338422391857</v>
      </c>
      <c r="AF5" s="554" t="str">
        <f t="shared" si="0"/>
        <v>CUMPLE</v>
      </c>
      <c r="AG5" s="931"/>
      <c r="AH5" s="934"/>
      <c r="AI5" s="463"/>
      <c r="AJ5" s="307"/>
      <c r="AM5" s="700"/>
      <c r="AN5" s="624">
        <f t="shared" si="10"/>
        <v>1</v>
      </c>
      <c r="AO5" s="624"/>
      <c r="AP5" s="698"/>
      <c r="AQ5" s="698"/>
    </row>
    <row r="6" spans="1:43" s="279" customFormat="1" ht="43.5" customHeight="1" thickBot="1" x14ac:dyDescent="0.3">
      <c r="A6" s="877"/>
      <c r="B6" s="48" t="s">
        <v>56</v>
      </c>
      <c r="C6" s="64">
        <v>24</v>
      </c>
      <c r="D6" s="64" t="str">
        <f>IFERROR(INDEX(DESEMPATE!$D$3:$D$124,MATCH('EXP ESPEC.'!B6,DESEMPATE!$C$3:$C$124,0)),"")</f>
        <v>ALCIRA PÁEZ DURÁN</v>
      </c>
      <c r="E6" s="382" t="s">
        <v>8</v>
      </c>
      <c r="F6" s="159" t="s">
        <v>442</v>
      </c>
      <c r="G6" s="159" t="s">
        <v>432</v>
      </c>
      <c r="H6" s="159" t="s">
        <v>463</v>
      </c>
      <c r="I6" s="294" t="s">
        <v>459</v>
      </c>
      <c r="J6" s="159" t="s">
        <v>8</v>
      </c>
      <c r="K6" s="552" t="s">
        <v>8</v>
      </c>
      <c r="L6" s="552" t="s">
        <v>8</v>
      </c>
      <c r="M6" s="552" t="s">
        <v>9</v>
      </c>
      <c r="N6" s="635" t="str">
        <f t="shared" si="2"/>
        <v>SI</v>
      </c>
      <c r="O6" s="635" t="str">
        <f t="shared" si="3"/>
        <v>SI</v>
      </c>
      <c r="P6" s="635" t="str">
        <f t="shared" si="4"/>
        <v>NO</v>
      </c>
      <c r="Q6" s="552" t="str">
        <f t="shared" si="5"/>
        <v>SI</v>
      </c>
      <c r="R6" s="939"/>
      <c r="S6" s="733">
        <v>0.5</v>
      </c>
      <c r="T6" s="390">
        <v>37305</v>
      </c>
      <c r="U6" s="390">
        <v>37651</v>
      </c>
      <c r="V6" s="53">
        <f t="shared" si="6"/>
        <v>2003</v>
      </c>
      <c r="W6" s="32">
        <f>IFERROR(INDEX(PARAMETROS!$B$53:$B$79,MATCH(V6,PARAMETROS!$A$53:$A$79,0)),"")</f>
        <v>332000</v>
      </c>
      <c r="X6" s="606">
        <v>222812800</v>
      </c>
      <c r="Y6" s="55" t="s">
        <v>23</v>
      </c>
      <c r="Z6" s="159" t="str">
        <f>IFERROR(IF(Y6="","",IF(Y6="COP","N/A",IF(OR(Y6="USD",Y6="US"),1,IF(Y6="EUR",VLOOKUP(U6,'SH EURO'!$A$6:$B$6338,2,FALSE),"INGRESAR TASA")))),"")</f>
        <v>N/A</v>
      </c>
      <c r="AA6" s="597" t="str">
        <f t="shared" si="7"/>
        <v>N/A</v>
      </c>
      <c r="AB6" s="56">
        <f>IFERROR(IF(Y6="","",IF(Y6="COP",1,IF(Z6&lt;&gt;"N/A",VLOOKUP(U6,'SH TRM'!$A$9:$B$8912,2,FALSE),"REVISAR"))),"")</f>
        <v>1</v>
      </c>
      <c r="AC6" s="617">
        <f t="shared" si="8"/>
        <v>222812800</v>
      </c>
      <c r="AD6" s="458">
        <f t="shared" si="9"/>
        <v>671.12289156626503</v>
      </c>
      <c r="AE6" s="449">
        <f>IFERROR(IF(OR(J6="",J6="NO"),"",IF(E6="SI",IFERROR(AD6*S6,""),"")),"")</f>
        <v>335.56144578313251</v>
      </c>
      <c r="AF6" s="460" t="str">
        <f t="shared" si="0"/>
        <v>CUMPLE</v>
      </c>
      <c r="AG6" s="932"/>
      <c r="AH6" s="935"/>
      <c r="AI6" s="464"/>
      <c r="AJ6" s="307"/>
      <c r="AM6" s="700"/>
      <c r="AN6" s="624">
        <f t="shared" si="10"/>
        <v>1</v>
      </c>
      <c r="AO6" s="624"/>
      <c r="AP6" s="698"/>
      <c r="AQ6" s="698"/>
    </row>
    <row r="7" spans="1:43" s="279" customFormat="1" ht="30" customHeight="1" x14ac:dyDescent="0.25">
      <c r="A7" s="875" t="s">
        <v>164</v>
      </c>
      <c r="B7" s="30" t="s">
        <v>59</v>
      </c>
      <c r="C7" s="158">
        <v>4</v>
      </c>
      <c r="D7" s="162" t="str">
        <f>IFERROR(INDEX(DESEMPATE!$D$3:$D$124,MATCH('EXP ESPEC.'!B7,DESEMPATE!$C$3:$C$124,0)),"")</f>
        <v xml:space="preserve">MIGUEL ALEJANDRO PINZÓN AGUILAR </v>
      </c>
      <c r="E7" s="383" t="s">
        <v>8</v>
      </c>
      <c r="F7" s="163" t="s">
        <v>429</v>
      </c>
      <c r="G7" s="163" t="s">
        <v>432</v>
      </c>
      <c r="H7" s="163" t="s">
        <v>433</v>
      </c>
      <c r="I7" s="295" t="s">
        <v>425</v>
      </c>
      <c r="J7" s="47" t="s">
        <v>8</v>
      </c>
      <c r="K7" s="555" t="s">
        <v>8</v>
      </c>
      <c r="L7" s="555" t="s">
        <v>8</v>
      </c>
      <c r="M7" s="555" t="s">
        <v>9</v>
      </c>
      <c r="N7" s="636" t="str">
        <f t="shared" si="2"/>
        <v>SI</v>
      </c>
      <c r="O7" s="636" t="str">
        <f t="shared" si="3"/>
        <v>SI</v>
      </c>
      <c r="P7" s="636" t="str">
        <f t="shared" si="4"/>
        <v>NO</v>
      </c>
      <c r="Q7" s="555" t="str">
        <f t="shared" si="5"/>
        <v>SI</v>
      </c>
      <c r="R7" s="872" t="s">
        <v>9</v>
      </c>
      <c r="S7" s="734">
        <v>0.5</v>
      </c>
      <c r="T7" s="391">
        <v>39387</v>
      </c>
      <c r="U7" s="391">
        <v>39537</v>
      </c>
      <c r="V7" s="61">
        <f t="shared" si="6"/>
        <v>2008</v>
      </c>
      <c r="W7" s="160">
        <f>IFERROR(INDEX(PARAMETROS!$B$53:$B$79,MATCH(V7,PARAMETROS!$A$53:$A$79,0)),"")</f>
        <v>461500</v>
      </c>
      <c r="X7" s="492">
        <v>172225925</v>
      </c>
      <c r="Y7" s="33" t="s">
        <v>23</v>
      </c>
      <c r="Z7" s="163" t="str">
        <f>IFERROR(IF(Y7="","",IF(Y7="COP","N/A",IF(OR(Y7="USD",Y7="US"),1,IF(Y7="EUR",VLOOKUP(U7,'SH EURO'!$A$6:$B$6338,2,FALSE),"INGRESAR TASA")))),"")</f>
        <v>N/A</v>
      </c>
      <c r="AA7" s="598" t="str">
        <f t="shared" si="7"/>
        <v>N/A</v>
      </c>
      <c r="AB7" s="34">
        <f>IFERROR(IF(Y7="","",IF(Y7="COP",1,IF(Z7&lt;&gt;"N/A",VLOOKUP(U7,'SH TRM'!$A$9:$B$8912,2,FALSE),"REVISAR"))),"")</f>
        <v>1</v>
      </c>
      <c r="AC7" s="618">
        <f t="shared" si="8"/>
        <v>172225925</v>
      </c>
      <c r="AD7" s="459">
        <f t="shared" si="9"/>
        <v>373.18726977248105</v>
      </c>
      <c r="AE7" s="454">
        <f t="shared" ref="AE7:AE70" si="11">IFERROR(IF(OR(J7="",J7="NO"),"",IF(E7="SI",IFERROR(AD7*S7,""),"")),"")</f>
        <v>186.59363488624052</v>
      </c>
      <c r="AF7" s="444" t="str">
        <f t="shared" si="0"/>
        <v>CUMPLE</v>
      </c>
      <c r="AG7" s="930" t="str">
        <f>IFERROR(IF(AND(COUNTIF(N7:N10,"SI")&gt;=1,COUNTIF(O7:O10,"SI")&gt;=1,COUNTIF(P7:P10,"SI")&gt;=1,COUNTIF(R7:R10,"SI")&lt;=1,COUNTIF(J7:J10,"SI")&gt;=2,AO7="OK"),"SI","NO"),"")</f>
        <v>SI</v>
      </c>
      <c r="AH7" s="933">
        <f t="shared" ref="AH7" si="12">IFERROR(IF(OR(E7="",E7="NO"),"N/A",IF(AND(COUNTIF(AF7:AF10,"CUMPLE")=4,AG7="SI"),900,(IF(AND(COUNTIF(AF7:AF10,"CUMPLE")=3,AG7="SI"),800,IF(AND(COUNTIF(AF7:AF10,"CUMPLE")=2,AG7="SI"),700,0))))),"")</f>
        <v>900</v>
      </c>
      <c r="AI7" s="465"/>
      <c r="AJ7" s="307"/>
      <c r="AM7" s="700"/>
      <c r="AN7" s="624">
        <f t="shared" si="10"/>
        <v>1</v>
      </c>
      <c r="AO7" s="624" t="str">
        <f>IF(OR(COUNTIF(AN7:AN10,2)=0,COUNTIF(AN7:AN10,2)&gt;1),"OK",IF(AND(COUNTIF(AN7:AN10,1)&gt;0,COUNTIF(AN7:AN10,2)&gt;0),"OK",1))</f>
        <v>OK</v>
      </c>
      <c r="AP7" s="698"/>
      <c r="AQ7" s="698"/>
    </row>
    <row r="8" spans="1:43" s="279" customFormat="1" ht="30" customHeight="1" x14ac:dyDescent="0.25">
      <c r="A8" s="876"/>
      <c r="B8" s="12" t="s">
        <v>59</v>
      </c>
      <c r="C8" s="156">
        <v>10</v>
      </c>
      <c r="D8" s="13" t="str">
        <f>IFERROR(INDEX(DESEMPATE!$D$3:$D$124,MATCH('EXP ESPEC.'!B8,DESEMPATE!$C$3:$C$124,0)),"")</f>
        <v xml:space="preserve">MIGUEL ALEJANDRO PINZÓN AGUILAR </v>
      </c>
      <c r="E8" s="381" t="s">
        <v>8</v>
      </c>
      <c r="F8" s="23" t="s">
        <v>430</v>
      </c>
      <c r="G8" s="23" t="s">
        <v>432</v>
      </c>
      <c r="H8" s="23" t="s">
        <v>434</v>
      </c>
      <c r="I8" s="292" t="s">
        <v>426</v>
      </c>
      <c r="J8" s="23" t="s">
        <v>8</v>
      </c>
      <c r="K8" s="551" t="s">
        <v>8</v>
      </c>
      <c r="L8" s="551" t="s">
        <v>8</v>
      </c>
      <c r="M8" s="551" t="s">
        <v>9</v>
      </c>
      <c r="N8" s="634" t="str">
        <f t="shared" ref="N8:N71" si="13">IF(OR(J8="",K8=""),"",IF(J8="NO","NO",K8))</f>
        <v>SI</v>
      </c>
      <c r="O8" s="634" t="str">
        <f t="shared" ref="O8:O71" si="14">IF(OR(J8="",L8=""),"",IF(J8="NO","NO",L8))</f>
        <v>SI</v>
      </c>
      <c r="P8" s="634" t="str">
        <f t="shared" ref="P8:P71" si="15">IF(OR(J8="",M8=""),"",IF(J8="NO","NO",M8))</f>
        <v>NO</v>
      </c>
      <c r="Q8" s="551" t="str">
        <f t="shared" si="5"/>
        <v>SI</v>
      </c>
      <c r="R8" s="938"/>
      <c r="S8" s="716">
        <v>0.9</v>
      </c>
      <c r="T8" s="337">
        <v>40672</v>
      </c>
      <c r="U8" s="337">
        <v>41007</v>
      </c>
      <c r="V8" s="19">
        <f t="shared" si="6"/>
        <v>2012</v>
      </c>
      <c r="W8" s="20">
        <f>IFERROR(INDEX(PARAMETROS!$B$53:$B$79,MATCH(V8,PARAMETROS!$A$53:$A$79,0)),"")</f>
        <v>566700</v>
      </c>
      <c r="X8" s="339">
        <v>141042561</v>
      </c>
      <c r="Y8" s="21" t="s">
        <v>23</v>
      </c>
      <c r="Z8" s="23" t="str">
        <f>IFERROR(IF(Y8="","",IF(Y8="COP","N/A",IF(OR(Y8="USD",Y8="US"),1,IF(Y8="EUR",VLOOKUP(U8,'SH EURO'!$A$6:$B$6338,2,FALSE),"INGRESAR TASA")))),"")</f>
        <v>N/A</v>
      </c>
      <c r="AA8" s="596" t="str">
        <f t="shared" si="7"/>
        <v>N/A</v>
      </c>
      <c r="AB8" s="22">
        <f>IFERROR(IF(Y8="","",IF(Y8="COP",1,IF(Z8&lt;&gt;"N/A",VLOOKUP(U8,'SH TRM'!$A$9:$B$8912,2,FALSE),"REVISAR"))),"")</f>
        <v>1</v>
      </c>
      <c r="AC8" s="616">
        <f t="shared" si="8"/>
        <v>141042561</v>
      </c>
      <c r="AD8" s="457">
        <f t="shared" si="9"/>
        <v>248.88399682371625</v>
      </c>
      <c r="AE8" s="450">
        <f t="shared" si="11"/>
        <v>223.99559714134463</v>
      </c>
      <c r="AF8" s="637" t="str">
        <f t="shared" si="0"/>
        <v>CUMPLE</v>
      </c>
      <c r="AG8" s="931"/>
      <c r="AH8" s="934"/>
      <c r="AI8" s="462"/>
      <c r="AJ8" s="307"/>
      <c r="AM8" s="700"/>
      <c r="AN8" s="624">
        <f t="shared" si="10"/>
        <v>1</v>
      </c>
      <c r="AO8" s="624"/>
      <c r="AP8" s="698"/>
      <c r="AQ8" s="698"/>
    </row>
    <row r="9" spans="1:43" s="279" customFormat="1" ht="30" customHeight="1" x14ac:dyDescent="0.25">
      <c r="A9" s="876"/>
      <c r="B9" s="12" t="s">
        <v>63</v>
      </c>
      <c r="C9" s="156">
        <v>13</v>
      </c>
      <c r="D9" s="13" t="str">
        <f>IFERROR(INDEX(DESEMPATE!$D$3:$D$124,MATCH('EXP ESPEC.'!B9,DESEMPATE!$C$3:$C$124,0)),"")</f>
        <v>PEDRO JOSÉ CORREDOR BECERRA</v>
      </c>
      <c r="E9" s="381" t="s">
        <v>8</v>
      </c>
      <c r="F9" s="23" t="s">
        <v>431</v>
      </c>
      <c r="G9" s="23" t="s">
        <v>432</v>
      </c>
      <c r="H9" s="23" t="s">
        <v>435</v>
      </c>
      <c r="I9" s="292" t="s">
        <v>427</v>
      </c>
      <c r="J9" s="23" t="s">
        <v>8</v>
      </c>
      <c r="K9" s="551" t="s">
        <v>8</v>
      </c>
      <c r="L9" s="551" t="s">
        <v>8</v>
      </c>
      <c r="M9" s="551" t="s">
        <v>9</v>
      </c>
      <c r="N9" s="634" t="str">
        <f t="shared" si="13"/>
        <v>SI</v>
      </c>
      <c r="O9" s="634" t="str">
        <f t="shared" si="14"/>
        <v>SI</v>
      </c>
      <c r="P9" s="634" t="str">
        <f t="shared" si="15"/>
        <v>NO</v>
      </c>
      <c r="Q9" s="551" t="str">
        <f t="shared" si="5"/>
        <v>SI</v>
      </c>
      <c r="R9" s="938"/>
      <c r="S9" s="716">
        <v>0.7</v>
      </c>
      <c r="T9" s="337">
        <v>41659</v>
      </c>
      <c r="U9" s="337">
        <v>41992</v>
      </c>
      <c r="V9" s="19">
        <f t="shared" si="6"/>
        <v>2014</v>
      </c>
      <c r="W9" s="20">
        <f>IFERROR(INDEX(PARAMETROS!$B$53:$B$79,MATCH(V9,PARAMETROS!$A$53:$A$79,0)),"")</f>
        <v>616000</v>
      </c>
      <c r="X9" s="339">
        <v>109994720</v>
      </c>
      <c r="Y9" s="21" t="s">
        <v>23</v>
      </c>
      <c r="Z9" s="23" t="str">
        <f>IFERROR(IF(Y9="","",IF(Y9="COP","N/A",IF(OR(Y9="USD",Y9="US"),1,IF(Y9="EUR",VLOOKUP(U9,'SH EURO'!$A$6:$B$6338,2,FALSE),"INGRESAR TASA")))),"")</f>
        <v>N/A</v>
      </c>
      <c r="AA9" s="596" t="str">
        <f t="shared" si="7"/>
        <v>N/A</v>
      </c>
      <c r="AB9" s="22">
        <f>IFERROR(IF(Y9="","",IF(Y9="COP",1,IF(Z9&lt;&gt;"N/A",VLOOKUP(U9,'SH TRM'!$A$9:$B$8912,2,FALSE),"REVISAR"))),"")</f>
        <v>1</v>
      </c>
      <c r="AC9" s="616">
        <f t="shared" si="8"/>
        <v>109994720</v>
      </c>
      <c r="AD9" s="457">
        <f t="shared" si="9"/>
        <v>178.56285714285715</v>
      </c>
      <c r="AE9" s="450">
        <f t="shared" si="11"/>
        <v>124.994</v>
      </c>
      <c r="AF9" s="637" t="str">
        <f t="shared" si="0"/>
        <v>CUMPLE</v>
      </c>
      <c r="AG9" s="931"/>
      <c r="AH9" s="934"/>
      <c r="AI9" s="462"/>
      <c r="AJ9" s="307"/>
      <c r="AM9" s="700"/>
      <c r="AN9" s="624">
        <f t="shared" si="10"/>
        <v>1</v>
      </c>
      <c r="AO9" s="624"/>
      <c r="AP9" s="698"/>
      <c r="AQ9" s="698"/>
    </row>
    <row r="10" spans="1:43" s="279" customFormat="1" ht="30" customHeight="1" thickBot="1" x14ac:dyDescent="0.3">
      <c r="A10" s="877"/>
      <c r="B10" s="12" t="s">
        <v>436</v>
      </c>
      <c r="C10" s="156">
        <v>18</v>
      </c>
      <c r="D10" s="13" t="str">
        <f>IFERROR(INDEX(DESEMPATE!$D$3:$D$124,MATCH('EXP ESPEC.'!B10,DESEMPATE!$C$3:$C$124,0)),"")</f>
        <v>JORGE WILLIAN CORZO GARCÍA</v>
      </c>
      <c r="E10" s="381" t="s">
        <v>8</v>
      </c>
      <c r="F10" s="23" t="s">
        <v>429</v>
      </c>
      <c r="G10" s="23" t="s">
        <v>432</v>
      </c>
      <c r="H10" s="23" t="s">
        <v>437</v>
      </c>
      <c r="I10" s="292" t="s">
        <v>428</v>
      </c>
      <c r="J10" s="159" t="s">
        <v>8</v>
      </c>
      <c r="K10" s="551" t="s">
        <v>8</v>
      </c>
      <c r="L10" s="551" t="s">
        <v>8</v>
      </c>
      <c r="M10" s="551" t="s">
        <v>8</v>
      </c>
      <c r="N10" s="635" t="str">
        <f t="shared" si="13"/>
        <v>SI</v>
      </c>
      <c r="O10" s="635" t="str">
        <f t="shared" si="14"/>
        <v>SI</v>
      </c>
      <c r="P10" s="635" t="str">
        <f t="shared" si="15"/>
        <v>SI</v>
      </c>
      <c r="Q10" s="551" t="str">
        <f t="shared" si="5"/>
        <v>SI</v>
      </c>
      <c r="R10" s="939"/>
      <c r="S10" s="716">
        <v>0.2</v>
      </c>
      <c r="T10" s="337">
        <v>41232</v>
      </c>
      <c r="U10" s="337">
        <v>41536</v>
      </c>
      <c r="V10" s="19">
        <f t="shared" si="6"/>
        <v>2013</v>
      </c>
      <c r="W10" s="32">
        <f>IFERROR(INDEX(PARAMETROS!$B$53:$B$79,MATCH(V10,PARAMETROS!$A$53:$A$79,0)),"")</f>
        <v>589500</v>
      </c>
      <c r="X10" s="339">
        <v>377043769</v>
      </c>
      <c r="Y10" s="21" t="s">
        <v>23</v>
      </c>
      <c r="Z10" s="23" t="str">
        <f>IFERROR(IF(Y10="","",IF(Y10="COP","N/A",IF(OR(Y10="USD",Y10="US"),1,IF(Y10="EUR",VLOOKUP(U10,'SH EURO'!$A$6:$B$6338,2,FALSE),"INGRESAR TASA")))),"")</f>
        <v>N/A</v>
      </c>
      <c r="AA10" s="596" t="str">
        <f t="shared" si="7"/>
        <v>N/A</v>
      </c>
      <c r="AB10" s="22">
        <f>IFERROR(IF(Y10="","",IF(Y10="COP",1,IF(Z10&lt;&gt;"N/A",VLOOKUP(U10,'SH TRM'!$A$9:$B$8912,2,FALSE),"REVISAR"))),"")</f>
        <v>1</v>
      </c>
      <c r="AC10" s="616">
        <f t="shared" si="8"/>
        <v>377043769</v>
      </c>
      <c r="AD10" s="457">
        <f t="shared" si="9"/>
        <v>639.59926887192535</v>
      </c>
      <c r="AE10" s="449">
        <f t="shared" si="11"/>
        <v>127.91985377438507</v>
      </c>
      <c r="AF10" s="460" t="str">
        <f t="shared" si="0"/>
        <v>CUMPLE</v>
      </c>
      <c r="AG10" s="932"/>
      <c r="AH10" s="935"/>
      <c r="AI10" s="462"/>
      <c r="AJ10" s="307"/>
      <c r="AM10" s="700"/>
      <c r="AN10" s="624">
        <f t="shared" si="10"/>
        <v>2</v>
      </c>
      <c r="AO10" s="624"/>
      <c r="AP10" s="698"/>
      <c r="AQ10" s="698"/>
    </row>
    <row r="11" spans="1:43" s="279" customFormat="1" ht="30" customHeight="1" x14ac:dyDescent="0.25">
      <c r="A11" s="875" t="s">
        <v>165</v>
      </c>
      <c r="B11" s="35" t="s">
        <v>60</v>
      </c>
      <c r="C11" s="155">
        <v>6</v>
      </c>
      <c r="D11" s="36" t="str">
        <f>IFERROR(INDEX(DESEMPATE!$D$3:$D$124,MATCH('EXP ESPEC.'!B11,DESEMPATE!$C$3:$C$124,0)),"")</f>
        <v>COMPAÑÍA DE PROYECTOS TÉCNICOS CPT S.A.</v>
      </c>
      <c r="E11" s="380" t="s">
        <v>8</v>
      </c>
      <c r="F11" s="47" t="s">
        <v>429</v>
      </c>
      <c r="G11" s="47" t="s">
        <v>432</v>
      </c>
      <c r="H11" s="47" t="s">
        <v>444</v>
      </c>
      <c r="I11" s="293" t="s">
        <v>438</v>
      </c>
      <c r="J11" s="47" t="s">
        <v>8</v>
      </c>
      <c r="K11" s="553" t="s">
        <v>8</v>
      </c>
      <c r="L11" s="553" t="s">
        <v>8</v>
      </c>
      <c r="M11" s="553" t="s">
        <v>9</v>
      </c>
      <c r="N11" s="636" t="str">
        <f t="shared" si="13"/>
        <v>SI</v>
      </c>
      <c r="O11" s="636" t="str">
        <f t="shared" si="14"/>
        <v>SI</v>
      </c>
      <c r="P11" s="636" t="str">
        <f t="shared" si="15"/>
        <v>NO</v>
      </c>
      <c r="Q11" s="553" t="str">
        <f>IFERROR(IF(T11="","",IF(T11&gt;=DATE(1990,1,1),"SI","NO")),"")</f>
        <v>SI</v>
      </c>
      <c r="R11" s="872" t="s">
        <v>9</v>
      </c>
      <c r="S11" s="731">
        <v>1</v>
      </c>
      <c r="T11" s="389">
        <v>37972</v>
      </c>
      <c r="U11" s="392">
        <v>38291</v>
      </c>
      <c r="V11" s="42">
        <f t="shared" si="6"/>
        <v>2004</v>
      </c>
      <c r="W11" s="160">
        <f>IFERROR(INDEX(PARAMETROS!$B$53:$B$79,MATCH(V11,PARAMETROS!$A$53:$A$79,0)),"")</f>
        <v>358000</v>
      </c>
      <c r="X11" s="603">
        <v>411845184</v>
      </c>
      <c r="Y11" s="44" t="s">
        <v>23</v>
      </c>
      <c r="Z11" s="47" t="str">
        <f>IFERROR(IF(Y11="","",IF(Y11="COP","N/A",IF(OR(Y11="USD",Y11="US"),1,IF(Y11="EUR",VLOOKUP(U11,'SH EURO'!$A$6:$B$6338,2,FALSE),"INGRESAR TASA")))),"")</f>
        <v>N/A</v>
      </c>
      <c r="AA11" s="595" t="str">
        <f t="shared" si="7"/>
        <v>N/A</v>
      </c>
      <c r="AB11" s="45">
        <f>IFERROR(IF(Y11="","",IF(Y11="COP",1,IF(Z11&lt;&gt;"N/A",VLOOKUP(U11,'SH TRM'!$A$9:$B$8912,2,FALSE),"REVISAR"))),"")</f>
        <v>1</v>
      </c>
      <c r="AC11" s="615">
        <f t="shared" si="8"/>
        <v>411845184</v>
      </c>
      <c r="AD11" s="456">
        <f t="shared" si="9"/>
        <v>1150.4055418994412</v>
      </c>
      <c r="AE11" s="454">
        <f t="shared" si="11"/>
        <v>1150.4055418994412</v>
      </c>
      <c r="AF11" s="444" t="str">
        <f t="shared" si="0"/>
        <v>CUMPLE</v>
      </c>
      <c r="AG11" s="930" t="str">
        <f>IFERROR(IF(AND(COUNTIF(N11:N14,"SI")&gt;=1,COUNTIF(O11:O14,"SI")&gt;=1,COUNTIF(P11:P14,"SI")&gt;=1,COUNTIF(R11:R14,"SI")&lt;=1,COUNTIF(J11:J14,"SI")&gt;=2,AO11="OK"),"SI","NO"),"")</f>
        <v>SI</v>
      </c>
      <c r="AH11" s="933">
        <f t="shared" ref="AH11" si="16">IFERROR(IF(OR(E11="",E11="NO"),"N/A",IF(AND(COUNTIF(AF11:AF14,"CUMPLE")=4,AG11="SI"),900,(IF(AND(COUNTIF(AF11:AF14,"CUMPLE")=3,AG11="SI"),800,IF(AND(COUNTIF(AF11:AF14,"CUMPLE")=2,AG11="SI"),700,0))))),"")</f>
        <v>900</v>
      </c>
      <c r="AI11" s="466"/>
      <c r="AJ11" s="307"/>
      <c r="AK11" s="329"/>
      <c r="AM11" s="700"/>
      <c r="AN11" s="624">
        <f t="shared" si="10"/>
        <v>1</v>
      </c>
      <c r="AO11" s="624" t="str">
        <f t="shared" ref="AO11" si="17">IF(OR(COUNTIF(AN11:AN14,2)=0,COUNTIF(AN11:AN14,2)&gt;1),"OK",IF(AND(COUNTIF(AN11:AN14,1)&gt;0,COUNTIF(AN11:AN14,2)&gt;0),"OK",1))</f>
        <v>OK</v>
      </c>
      <c r="AP11" s="698"/>
      <c r="AQ11" s="698"/>
    </row>
    <row r="12" spans="1:43" s="279" customFormat="1" ht="30" customHeight="1" x14ac:dyDescent="0.25">
      <c r="A12" s="876"/>
      <c r="B12" s="12" t="s">
        <v>60</v>
      </c>
      <c r="C12" s="156">
        <v>8</v>
      </c>
      <c r="D12" s="13" t="str">
        <f>IFERROR(INDEX(DESEMPATE!$D$3:$D$124,MATCH('EXP ESPEC.'!B12,DESEMPATE!$C$3:$C$124,0)),"")</f>
        <v>COMPAÑÍA DE PROYECTOS TÉCNICOS CPT S.A.</v>
      </c>
      <c r="E12" s="381" t="s">
        <v>8</v>
      </c>
      <c r="F12" s="23" t="s">
        <v>442</v>
      </c>
      <c r="G12" s="23" t="s">
        <v>432</v>
      </c>
      <c r="H12" s="23" t="s">
        <v>445</v>
      </c>
      <c r="I12" s="292" t="s">
        <v>439</v>
      </c>
      <c r="J12" s="23" t="s">
        <v>8</v>
      </c>
      <c r="K12" s="551" t="s">
        <v>8</v>
      </c>
      <c r="L12" s="551" t="s">
        <v>8</v>
      </c>
      <c r="M12" s="551" t="s">
        <v>9</v>
      </c>
      <c r="N12" s="634" t="str">
        <f t="shared" si="13"/>
        <v>SI</v>
      </c>
      <c r="O12" s="634" t="str">
        <f t="shared" si="14"/>
        <v>SI</v>
      </c>
      <c r="P12" s="634" t="str">
        <f t="shared" si="15"/>
        <v>NO</v>
      </c>
      <c r="Q12" s="551" t="str">
        <f t="shared" si="5"/>
        <v>SI</v>
      </c>
      <c r="R12" s="938"/>
      <c r="S12" s="732">
        <v>1</v>
      </c>
      <c r="T12" s="337">
        <v>39387</v>
      </c>
      <c r="U12" s="337">
        <v>40087</v>
      </c>
      <c r="V12" s="19">
        <f t="shared" si="6"/>
        <v>2009</v>
      </c>
      <c r="W12" s="20">
        <f>IFERROR(INDEX(PARAMETROS!$B$53:$B$79,MATCH(V12,PARAMETROS!$A$53:$A$79,0)),"")</f>
        <v>496900</v>
      </c>
      <c r="X12" s="604">
        <v>1787879811</v>
      </c>
      <c r="Y12" s="20" t="s">
        <v>23</v>
      </c>
      <c r="Z12" s="23" t="str">
        <f>IFERROR(IF(Y12="","",IF(Y12="COP","N/A",IF(OR(Y12="USD",Y12="US"),1,IF(Y12="EUR",VLOOKUP(U12,'SH EURO'!$A$6:$B$6338,2,FALSE),"INGRESAR TASA")))),"")</f>
        <v>N/A</v>
      </c>
      <c r="AA12" s="596" t="str">
        <f t="shared" si="7"/>
        <v>N/A</v>
      </c>
      <c r="AB12" s="22">
        <f>IFERROR(IF(Y12="","",IF(Y12="COP",1,IF(Z12&lt;&gt;"N/A",VLOOKUP(U12,'SH TRM'!$A$9:$B$8912,2,FALSE),"REVISAR"))),"")</f>
        <v>1</v>
      </c>
      <c r="AC12" s="616">
        <f t="shared" si="8"/>
        <v>1787879811</v>
      </c>
      <c r="AD12" s="457">
        <f t="shared" si="9"/>
        <v>3598.0676413765345</v>
      </c>
      <c r="AE12" s="450">
        <f t="shared" si="11"/>
        <v>3598.0676413765345</v>
      </c>
      <c r="AF12" s="637" t="str">
        <f t="shared" si="0"/>
        <v>CUMPLE</v>
      </c>
      <c r="AG12" s="931"/>
      <c r="AH12" s="934"/>
      <c r="AI12" s="467"/>
      <c r="AJ12" s="307"/>
      <c r="AK12" s="329"/>
      <c r="AM12" s="700"/>
      <c r="AN12" s="624">
        <f t="shared" si="10"/>
        <v>1</v>
      </c>
      <c r="AO12" s="624"/>
      <c r="AP12" s="698"/>
      <c r="AQ12" s="698"/>
    </row>
    <row r="13" spans="1:43" s="279" customFormat="1" ht="30" customHeight="1" x14ac:dyDescent="0.25">
      <c r="A13" s="876"/>
      <c r="B13" s="12" t="s">
        <v>60</v>
      </c>
      <c r="C13" s="156">
        <v>11</v>
      </c>
      <c r="D13" s="13" t="str">
        <f>IFERROR(INDEX(DESEMPATE!$D$3:$D$124,MATCH('EXP ESPEC.'!B13,DESEMPATE!$C$3:$C$124,0)),"")</f>
        <v>COMPAÑÍA DE PROYECTOS TÉCNICOS CPT S.A.</v>
      </c>
      <c r="E13" s="381" t="s">
        <v>8</v>
      </c>
      <c r="F13" s="23" t="s">
        <v>443</v>
      </c>
      <c r="G13" s="23" t="s">
        <v>432</v>
      </c>
      <c r="H13" s="23" t="s">
        <v>446</v>
      </c>
      <c r="I13" s="292" t="s">
        <v>440</v>
      </c>
      <c r="J13" s="23" t="s">
        <v>8</v>
      </c>
      <c r="K13" s="551" t="s">
        <v>8</v>
      </c>
      <c r="L13" s="551" t="s">
        <v>8</v>
      </c>
      <c r="M13" s="551" t="s">
        <v>8</v>
      </c>
      <c r="N13" s="634" t="str">
        <f t="shared" si="13"/>
        <v>SI</v>
      </c>
      <c r="O13" s="634" t="str">
        <f t="shared" si="14"/>
        <v>SI</v>
      </c>
      <c r="P13" s="634" t="str">
        <f t="shared" si="15"/>
        <v>SI</v>
      </c>
      <c r="Q13" s="551" t="str">
        <f t="shared" si="5"/>
        <v>SI</v>
      </c>
      <c r="R13" s="938"/>
      <c r="S13" s="716">
        <v>0.5</v>
      </c>
      <c r="T13" s="337">
        <v>40945</v>
      </c>
      <c r="U13" s="337">
        <v>41658</v>
      </c>
      <c r="V13" s="19">
        <f t="shared" si="6"/>
        <v>2014</v>
      </c>
      <c r="W13" s="20">
        <f>IFERROR(INDEX(PARAMETROS!$B$53:$B$79,MATCH(V13,PARAMETROS!$A$53:$A$79,0)),"")</f>
        <v>616000</v>
      </c>
      <c r="X13" s="605">
        <v>1003523382</v>
      </c>
      <c r="Y13" s="21" t="s">
        <v>23</v>
      </c>
      <c r="Z13" s="23" t="str">
        <f>IFERROR(IF(Y13="","",IF(Y13="COP","N/A",IF(OR(Y13="USD",Y13="US"),1,IF(Y13="EUR",VLOOKUP(U13,'SH EURO'!$A$6:$B$6338,2,FALSE),"INGRESAR TASA")))),"")</f>
        <v>N/A</v>
      </c>
      <c r="AA13" s="596" t="str">
        <f t="shared" si="7"/>
        <v>N/A</v>
      </c>
      <c r="AB13" s="22">
        <f>IFERROR(IF(Y13="","",IF(Y13="COP",1,IF(Z13&lt;&gt;"N/A",VLOOKUP(U13,'SH TRM'!$A$9:$B$8912,2,FALSE),"REVISAR"))),"")</f>
        <v>1</v>
      </c>
      <c r="AC13" s="616">
        <f t="shared" si="8"/>
        <v>1003523382</v>
      </c>
      <c r="AD13" s="457">
        <f t="shared" si="9"/>
        <v>1629.0963993506493</v>
      </c>
      <c r="AE13" s="450">
        <f t="shared" si="11"/>
        <v>814.54819967532467</v>
      </c>
      <c r="AF13" s="637" t="str">
        <f t="shared" si="0"/>
        <v>CUMPLE</v>
      </c>
      <c r="AG13" s="931"/>
      <c r="AH13" s="934"/>
      <c r="AI13" s="467"/>
      <c r="AJ13" s="307"/>
      <c r="AM13" s="700"/>
      <c r="AN13" s="624">
        <f t="shared" si="10"/>
        <v>2</v>
      </c>
      <c r="AO13" s="624"/>
      <c r="AP13" s="698"/>
      <c r="AQ13" s="698"/>
    </row>
    <row r="14" spans="1:43" s="279" customFormat="1" ht="30" customHeight="1" thickBot="1" x14ac:dyDescent="0.3">
      <c r="A14" s="877"/>
      <c r="B14" s="12" t="s">
        <v>60</v>
      </c>
      <c r="C14" s="156">
        <v>17</v>
      </c>
      <c r="D14" s="13" t="str">
        <f>IFERROR(INDEX(DESEMPATE!$D$3:$D$124,MATCH('EXP ESPEC.'!B14,DESEMPATE!$C$3:$C$124,0)),"")</f>
        <v>COMPAÑÍA DE PROYECTOS TÉCNICOS CPT S.A.</v>
      </c>
      <c r="E14" s="381" t="s">
        <v>8</v>
      </c>
      <c r="F14" s="23" t="s">
        <v>443</v>
      </c>
      <c r="G14" s="23" t="s">
        <v>432</v>
      </c>
      <c r="H14" s="23" t="s">
        <v>447</v>
      </c>
      <c r="I14" s="296" t="s">
        <v>441</v>
      </c>
      <c r="J14" s="159" t="s">
        <v>8</v>
      </c>
      <c r="K14" s="551" t="s">
        <v>8</v>
      </c>
      <c r="L14" s="551" t="s">
        <v>8</v>
      </c>
      <c r="M14" s="551" t="s">
        <v>9</v>
      </c>
      <c r="N14" s="635" t="str">
        <f t="shared" si="13"/>
        <v>SI</v>
      </c>
      <c r="O14" s="635" t="str">
        <f t="shared" si="14"/>
        <v>SI</v>
      </c>
      <c r="P14" s="635" t="str">
        <f t="shared" si="15"/>
        <v>NO</v>
      </c>
      <c r="Q14" s="551" t="str">
        <f t="shared" si="5"/>
        <v>SI</v>
      </c>
      <c r="R14" s="939"/>
      <c r="S14" s="716">
        <v>1</v>
      </c>
      <c r="T14" s="337">
        <v>40940</v>
      </c>
      <c r="U14" s="337">
        <v>41387</v>
      </c>
      <c r="V14" s="19">
        <f t="shared" si="6"/>
        <v>2013</v>
      </c>
      <c r="W14" s="32">
        <f>IFERROR(INDEX(PARAMETROS!$B$53:$B$79,MATCH(V14,PARAMETROS!$A$53:$A$79,0)),"")</f>
        <v>589500</v>
      </c>
      <c r="X14" s="605">
        <v>278774923.81</v>
      </c>
      <c r="Y14" s="21" t="s">
        <v>23</v>
      </c>
      <c r="Z14" s="23" t="str">
        <f>IFERROR(IF(Y14="","",IF(Y14="COP","N/A",IF(OR(Y14="USD",Y14="US"),1,IF(Y14="EUR",VLOOKUP(U14,'SH EURO'!$A$6:$B$6338,2,FALSE),"INGRESAR TASA")))),"")</f>
        <v>N/A</v>
      </c>
      <c r="AA14" s="596" t="str">
        <f t="shared" si="7"/>
        <v>N/A</v>
      </c>
      <c r="AB14" s="22">
        <f>IFERROR(IF(Y14="","",IF(Y14="COP",1,IF(Z14&lt;&gt;"N/A",VLOOKUP(U14,'SH TRM'!$A$9:$B$8912,2,FALSE),"REVISAR"))),"")</f>
        <v>1</v>
      </c>
      <c r="AC14" s="616">
        <f t="shared" si="8"/>
        <v>278774923.81</v>
      </c>
      <c r="AD14" s="457">
        <f t="shared" si="9"/>
        <v>472.90063411365566</v>
      </c>
      <c r="AE14" s="449">
        <f t="shared" si="11"/>
        <v>472.90063411365566</v>
      </c>
      <c r="AF14" s="460" t="str">
        <f t="shared" si="0"/>
        <v>CUMPLE</v>
      </c>
      <c r="AG14" s="932"/>
      <c r="AH14" s="935"/>
      <c r="AI14" s="467"/>
      <c r="AJ14" s="307"/>
      <c r="AM14" s="700"/>
      <c r="AN14" s="624">
        <f t="shared" si="10"/>
        <v>1</v>
      </c>
      <c r="AO14" s="624"/>
      <c r="AP14" s="698"/>
      <c r="AQ14" s="698"/>
    </row>
    <row r="15" spans="1:43" s="279" customFormat="1" ht="30" customHeight="1" x14ac:dyDescent="0.25">
      <c r="A15" s="875" t="s">
        <v>166</v>
      </c>
      <c r="B15" s="35" t="s">
        <v>61</v>
      </c>
      <c r="C15" s="155">
        <v>3</v>
      </c>
      <c r="D15" s="36" t="str">
        <f>IFERROR(INDEX(DESEMPATE!$D$3:$D$124,MATCH('EXP ESPEC.'!B15,DESEMPATE!$C$3:$C$124,0)),"")</f>
        <v>NOBERTO BAYONA ESPITIA</v>
      </c>
      <c r="E15" s="380" t="s">
        <v>8</v>
      </c>
      <c r="F15" s="47" t="s">
        <v>472</v>
      </c>
      <c r="G15" s="47" t="s">
        <v>432</v>
      </c>
      <c r="H15" s="47" t="s">
        <v>476</v>
      </c>
      <c r="I15" s="293" t="s">
        <v>473</v>
      </c>
      <c r="J15" s="47" t="s">
        <v>8</v>
      </c>
      <c r="K15" s="553" t="s">
        <v>8</v>
      </c>
      <c r="L15" s="553" t="s">
        <v>8</v>
      </c>
      <c r="M15" s="335" t="s">
        <v>9</v>
      </c>
      <c r="N15" s="636" t="str">
        <f t="shared" si="13"/>
        <v>SI</v>
      </c>
      <c r="O15" s="636" t="str">
        <f t="shared" si="14"/>
        <v>SI</v>
      </c>
      <c r="P15" s="636" t="str">
        <f t="shared" si="15"/>
        <v>NO</v>
      </c>
      <c r="Q15" s="553" t="str">
        <f t="shared" si="5"/>
        <v>SI</v>
      </c>
      <c r="R15" s="872" t="s">
        <v>9</v>
      </c>
      <c r="S15" s="731">
        <v>0.67</v>
      </c>
      <c r="T15" s="389">
        <v>39092</v>
      </c>
      <c r="U15" s="389">
        <v>39526</v>
      </c>
      <c r="V15" s="42">
        <f t="shared" si="6"/>
        <v>2008</v>
      </c>
      <c r="W15" s="160">
        <f>IFERROR(INDEX(PARAMETROS!$B$53:$B$79,MATCH(V15,PARAMETROS!$A$53:$A$79,0)),"")</f>
        <v>461500</v>
      </c>
      <c r="X15" s="607">
        <v>675000002</v>
      </c>
      <c r="Y15" s="44" t="s">
        <v>23</v>
      </c>
      <c r="Z15" s="47" t="str">
        <f>IFERROR(IF(Y15="","",IF(Y15="COP","N/A",IF(OR(Y15="USD",Y15="US"),1,IF(Y15="EUR",VLOOKUP(U15,'SH EURO'!$A$6:$B$6338,2,FALSE),"INGRESAR TASA")))),"")</f>
        <v>N/A</v>
      </c>
      <c r="AA15" s="595" t="str">
        <f t="shared" si="7"/>
        <v>N/A</v>
      </c>
      <c r="AB15" s="45">
        <f>IFERROR(IF(Y15="","",IF(Y15="COP",1,IF(Z15&lt;&gt;"N/A",VLOOKUP(U15,'SH TRM'!$A$9:$B$8912,2,FALSE),"REVISAR"))),"")</f>
        <v>1</v>
      </c>
      <c r="AC15" s="615">
        <f t="shared" si="8"/>
        <v>675000002</v>
      </c>
      <c r="AD15" s="456">
        <f t="shared" si="9"/>
        <v>1462.6218894907909</v>
      </c>
      <c r="AE15" s="454">
        <f t="shared" si="11"/>
        <v>979.95666595882994</v>
      </c>
      <c r="AF15" s="444" t="str">
        <f t="shared" si="0"/>
        <v>CUMPLE</v>
      </c>
      <c r="AG15" s="930" t="str">
        <f>IFERROR(IF(AND(COUNTIF(N15:N18,"SI")&gt;=1,COUNTIF(O15:O18,"SI")&gt;=1,COUNTIF(P15:P18,"SI")&gt;=1,COUNTIF(R15:R18,"SI")&lt;=1,COUNTIF(J15:J18,"SI")&gt;=2,AO15="OK"),"SI","NO"),"")</f>
        <v>SI</v>
      </c>
      <c r="AH15" s="933">
        <f t="shared" ref="AH15" si="18">IFERROR(IF(OR(E15="",E15="NO"),"N/A",IF(AND(COUNTIF(AF15:AF18,"CUMPLE")=4,AG15="SI"),900,(IF(AND(COUNTIF(AF15:AF18,"CUMPLE")=3,AG15="SI"),800,IF(AND(COUNTIF(AF15:AF18,"CUMPLE")=2,AG15="SI"),700,0))))),"")</f>
        <v>900</v>
      </c>
      <c r="AI15" s="466"/>
      <c r="AJ15" s="307"/>
      <c r="AK15" s="329"/>
      <c r="AM15" s="700"/>
      <c r="AN15" s="624">
        <f t="shared" si="10"/>
        <v>1</v>
      </c>
      <c r="AO15" s="624" t="str">
        <f t="shared" ref="AO15" si="19">IF(OR(COUNTIF(AN15:AN18,2)=0,COUNTIF(AN15:AN18,2)&gt;1),"OK",IF(AND(COUNTIF(AN15:AN18,1)&gt;0,COUNTIF(AN15:AN18,2)&gt;0),"OK",1))</f>
        <v>OK</v>
      </c>
      <c r="AP15" s="698"/>
      <c r="AQ15" s="698"/>
    </row>
    <row r="16" spans="1:43" s="279" customFormat="1" ht="30" customHeight="1" x14ac:dyDescent="0.25">
      <c r="A16" s="876"/>
      <c r="B16" s="12" t="s">
        <v>61</v>
      </c>
      <c r="C16" s="156">
        <v>7</v>
      </c>
      <c r="D16" s="13" t="str">
        <f>IFERROR(INDEX(DESEMPATE!$D$3:$D$124,MATCH('EXP ESPEC.'!B16,DESEMPATE!$C$3:$C$124,0)),"")</f>
        <v>NOBERTO BAYONA ESPITIA</v>
      </c>
      <c r="E16" s="381" t="s">
        <v>8</v>
      </c>
      <c r="F16" s="23" t="s">
        <v>429</v>
      </c>
      <c r="G16" s="23" t="s">
        <v>432</v>
      </c>
      <c r="H16" s="23" t="s">
        <v>477</v>
      </c>
      <c r="I16" s="292" t="s">
        <v>478</v>
      </c>
      <c r="J16" s="23" t="s">
        <v>8</v>
      </c>
      <c r="K16" s="551" t="s">
        <v>8</v>
      </c>
      <c r="L16" s="551" t="s">
        <v>8</v>
      </c>
      <c r="M16" s="551" t="s">
        <v>9</v>
      </c>
      <c r="N16" s="634" t="str">
        <f t="shared" si="13"/>
        <v>SI</v>
      </c>
      <c r="O16" s="634" t="str">
        <f t="shared" si="14"/>
        <v>SI</v>
      </c>
      <c r="P16" s="634" t="str">
        <f t="shared" si="15"/>
        <v>NO</v>
      </c>
      <c r="Q16" s="551" t="str">
        <f t="shared" si="5"/>
        <v>SI</v>
      </c>
      <c r="R16" s="938"/>
      <c r="S16" s="716">
        <v>1</v>
      </c>
      <c r="T16" s="337">
        <v>38026</v>
      </c>
      <c r="U16" s="337">
        <v>38278</v>
      </c>
      <c r="V16" s="19">
        <f t="shared" si="6"/>
        <v>2004</v>
      </c>
      <c r="W16" s="20">
        <f>IFERROR(INDEX(PARAMETROS!$B$53:$B$79,MATCH(V16,PARAMETROS!$A$53:$A$79,0)),"")</f>
        <v>358000</v>
      </c>
      <c r="X16" s="605">
        <v>67136844</v>
      </c>
      <c r="Y16" s="21" t="s">
        <v>23</v>
      </c>
      <c r="Z16" s="23" t="str">
        <f>IFERROR(IF(Y16="","",IF(Y16="COP","N/A",IF(OR(Y16="USD",Y16="US"),1,IF(Y16="EUR",VLOOKUP(U16,'SH EURO'!$A$6:$B$6338,2,FALSE),"INGRESAR TASA")))),"")</f>
        <v>N/A</v>
      </c>
      <c r="AA16" s="596" t="str">
        <f t="shared" si="7"/>
        <v>N/A</v>
      </c>
      <c r="AB16" s="22">
        <f>IFERROR(IF(Y16="","",IF(Y16="COP",1,IF(Z16&lt;&gt;"N/A",VLOOKUP(U16,'SH TRM'!$A$9:$B$8912,2,FALSE),"REVISAR"))),"")</f>
        <v>1</v>
      </c>
      <c r="AC16" s="616">
        <f t="shared" si="8"/>
        <v>67136844</v>
      </c>
      <c r="AD16" s="457">
        <f t="shared" si="9"/>
        <v>187.53308379888267</v>
      </c>
      <c r="AE16" s="450">
        <f t="shared" si="11"/>
        <v>187.53308379888267</v>
      </c>
      <c r="AF16" s="637" t="str">
        <f t="shared" si="0"/>
        <v>CUMPLE</v>
      </c>
      <c r="AG16" s="931"/>
      <c r="AH16" s="934"/>
      <c r="AI16" s="462"/>
      <c r="AJ16" s="307"/>
      <c r="AK16" s="329"/>
      <c r="AM16" s="700"/>
      <c r="AN16" s="624">
        <f t="shared" si="10"/>
        <v>1</v>
      </c>
      <c r="AO16" s="624"/>
      <c r="AP16" s="698"/>
      <c r="AQ16" s="698"/>
    </row>
    <row r="17" spans="1:43" s="279" customFormat="1" ht="30" customHeight="1" x14ac:dyDescent="0.25">
      <c r="A17" s="876"/>
      <c r="B17" s="12" t="s">
        <v>61</v>
      </c>
      <c r="C17" s="156">
        <v>10</v>
      </c>
      <c r="D17" s="13" t="str">
        <f>IFERROR(INDEX(DESEMPATE!$D$3:$D$124,MATCH('EXP ESPEC.'!B17,DESEMPATE!$C$3:$C$124,0)),"")</f>
        <v>NOBERTO BAYONA ESPITIA</v>
      </c>
      <c r="E17" s="381" t="s">
        <v>8</v>
      </c>
      <c r="F17" s="23" t="s">
        <v>429</v>
      </c>
      <c r="G17" s="23" t="s">
        <v>432</v>
      </c>
      <c r="H17" s="23" t="s">
        <v>479</v>
      </c>
      <c r="I17" s="292" t="s">
        <v>474</v>
      </c>
      <c r="J17" s="23" t="s">
        <v>8</v>
      </c>
      <c r="K17" s="556" t="s">
        <v>8</v>
      </c>
      <c r="L17" s="556" t="s">
        <v>8</v>
      </c>
      <c r="M17" s="551" t="s">
        <v>9</v>
      </c>
      <c r="N17" s="634" t="str">
        <f t="shared" si="13"/>
        <v>SI</v>
      </c>
      <c r="O17" s="634" t="str">
        <f t="shared" si="14"/>
        <v>SI</v>
      </c>
      <c r="P17" s="634" t="str">
        <f t="shared" si="15"/>
        <v>NO</v>
      </c>
      <c r="Q17" s="551" t="str">
        <f t="shared" si="5"/>
        <v>SI</v>
      </c>
      <c r="R17" s="938"/>
      <c r="S17" s="716">
        <v>0.5</v>
      </c>
      <c r="T17" s="337">
        <v>39381</v>
      </c>
      <c r="U17" s="337">
        <v>39503</v>
      </c>
      <c r="V17" s="19">
        <f t="shared" si="6"/>
        <v>2008</v>
      </c>
      <c r="W17" s="20">
        <f>IFERROR(INDEX(PARAMETROS!$B$53:$B$79,MATCH(V17,PARAMETROS!$A$53:$A$79,0)),"")</f>
        <v>461500</v>
      </c>
      <c r="X17" s="605">
        <v>92125962</v>
      </c>
      <c r="Y17" s="21" t="s">
        <v>23</v>
      </c>
      <c r="Z17" s="23" t="str">
        <f>IFERROR(IF(Y17="","",IF(Y17="COP","N/A",IF(OR(Y17="USD",Y17="US"),1,IF(Y17="EUR",VLOOKUP(U17,'SH EURO'!$A$6:$B$6338,2,FALSE),"INGRESAR TASA")))),"")</f>
        <v>N/A</v>
      </c>
      <c r="AA17" s="596" t="str">
        <f t="shared" si="7"/>
        <v>N/A</v>
      </c>
      <c r="AB17" s="22">
        <f>IFERROR(IF(Y17="","",IF(Y17="COP",1,IF(Z17&lt;&gt;"N/A",VLOOKUP(U17,'SH TRM'!$A$9:$B$8912,2,FALSE),"REVISAR"))),"")</f>
        <v>1</v>
      </c>
      <c r="AC17" s="616">
        <f t="shared" si="8"/>
        <v>92125962</v>
      </c>
      <c r="AD17" s="457">
        <f t="shared" si="9"/>
        <v>199.62288624052005</v>
      </c>
      <c r="AE17" s="450">
        <f t="shared" si="11"/>
        <v>99.811443120260023</v>
      </c>
      <c r="AF17" s="637" t="str">
        <f t="shared" si="0"/>
        <v>CUMPLE</v>
      </c>
      <c r="AG17" s="931"/>
      <c r="AH17" s="934"/>
      <c r="AI17" s="462"/>
      <c r="AJ17" s="307"/>
      <c r="AM17" s="700"/>
      <c r="AN17" s="624">
        <f t="shared" si="10"/>
        <v>1</v>
      </c>
      <c r="AO17" s="624"/>
      <c r="AP17" s="698"/>
      <c r="AQ17" s="698"/>
    </row>
    <row r="18" spans="1:43" s="279" customFormat="1" ht="30" customHeight="1" thickBot="1" x14ac:dyDescent="0.3">
      <c r="A18" s="877"/>
      <c r="B18" s="12" t="s">
        <v>61</v>
      </c>
      <c r="C18" s="156">
        <v>16</v>
      </c>
      <c r="D18" s="13" t="str">
        <f>IFERROR(INDEX(DESEMPATE!$D$3:$D$124,MATCH('EXP ESPEC.'!B18,DESEMPATE!$C$3:$C$124,0)),"")</f>
        <v>NOBERTO BAYONA ESPITIA</v>
      </c>
      <c r="E18" s="381" t="s">
        <v>8</v>
      </c>
      <c r="F18" s="23" t="s">
        <v>442</v>
      </c>
      <c r="G18" s="23" t="s">
        <v>432</v>
      </c>
      <c r="H18" s="23" t="s">
        <v>480</v>
      </c>
      <c r="I18" s="292" t="s">
        <v>475</v>
      </c>
      <c r="J18" s="159" t="s">
        <v>8</v>
      </c>
      <c r="K18" s="551" t="s">
        <v>8</v>
      </c>
      <c r="L18" s="551" t="s">
        <v>8</v>
      </c>
      <c r="M18" s="551" t="s">
        <v>8</v>
      </c>
      <c r="N18" s="635" t="str">
        <f t="shared" si="13"/>
        <v>SI</v>
      </c>
      <c r="O18" s="635" t="str">
        <f t="shared" si="14"/>
        <v>SI</v>
      </c>
      <c r="P18" s="635" t="s">
        <v>8</v>
      </c>
      <c r="Q18" s="551" t="str">
        <f t="shared" si="5"/>
        <v>SI</v>
      </c>
      <c r="R18" s="939"/>
      <c r="S18" s="716">
        <v>1</v>
      </c>
      <c r="T18" s="337">
        <v>40203</v>
      </c>
      <c r="U18" s="337">
        <v>40729</v>
      </c>
      <c r="V18" s="19">
        <f t="shared" si="6"/>
        <v>2011</v>
      </c>
      <c r="W18" s="32">
        <f>IFERROR(INDEX(PARAMETROS!$B$53:$B$79,MATCH(V18,PARAMETROS!$A$53:$A$79,0)),"")</f>
        <v>535600</v>
      </c>
      <c r="X18" s="605">
        <v>268773891</v>
      </c>
      <c r="Y18" s="21" t="s">
        <v>23</v>
      </c>
      <c r="Z18" s="23" t="str">
        <f>IFERROR(IF(Y18="","",IF(Y18="COP","N/A",IF(OR(Y18="USD",Y18="US"),1,IF(Y18="EUR",VLOOKUP(U18,'SH EURO'!$A$6:$B$6338,2,FALSE),"INGRESAR TASA")))),"")</f>
        <v>N/A</v>
      </c>
      <c r="AA18" s="596" t="str">
        <f t="shared" si="7"/>
        <v>N/A</v>
      </c>
      <c r="AB18" s="22">
        <f>IFERROR(IF(Y18="","",IF(Y18="COP",1,IF(Z18&lt;&gt;"N/A",VLOOKUP(U18,'SH TRM'!$A$9:$B$8912,2,FALSE),"REVISAR"))),"")</f>
        <v>1</v>
      </c>
      <c r="AC18" s="616">
        <f t="shared" si="8"/>
        <v>268773891</v>
      </c>
      <c r="AD18" s="457">
        <f t="shared" si="9"/>
        <v>501.81831777445854</v>
      </c>
      <c r="AE18" s="449">
        <f t="shared" si="11"/>
        <v>501.81831777445854</v>
      </c>
      <c r="AF18" s="460" t="str">
        <f t="shared" si="0"/>
        <v>CUMPLE</v>
      </c>
      <c r="AG18" s="932"/>
      <c r="AH18" s="935"/>
      <c r="AI18" s="462"/>
      <c r="AJ18" s="307"/>
      <c r="AK18" s="329"/>
      <c r="AM18" s="700"/>
      <c r="AN18" s="624">
        <f t="shared" si="10"/>
        <v>2</v>
      </c>
      <c r="AO18" s="624"/>
      <c r="AP18" s="698"/>
      <c r="AQ18" s="698"/>
    </row>
    <row r="19" spans="1:43" s="279" customFormat="1" ht="30" customHeight="1" x14ac:dyDescent="0.25">
      <c r="A19" s="875" t="s">
        <v>167</v>
      </c>
      <c r="B19" s="35" t="s">
        <v>62</v>
      </c>
      <c r="C19" s="155">
        <v>3</v>
      </c>
      <c r="D19" s="36" t="str">
        <f>IFERROR(INDEX(DESEMPATE!$D$3:$D$124,MATCH('EXP ESPEC.'!B19,DESEMPATE!$C$3:$C$124,0)),"")</f>
        <v>CGR SAS</v>
      </c>
      <c r="E19" s="380" t="s">
        <v>8</v>
      </c>
      <c r="F19" s="47" t="s">
        <v>429</v>
      </c>
      <c r="G19" s="47" t="s">
        <v>432</v>
      </c>
      <c r="H19" s="47" t="s">
        <v>485</v>
      </c>
      <c r="I19" s="293" t="s">
        <v>481</v>
      </c>
      <c r="J19" s="47" t="s">
        <v>8</v>
      </c>
      <c r="K19" s="553" t="s">
        <v>8</v>
      </c>
      <c r="L19" s="553" t="s">
        <v>8</v>
      </c>
      <c r="M19" s="553" t="s">
        <v>9</v>
      </c>
      <c r="N19" s="636" t="str">
        <f t="shared" si="13"/>
        <v>SI</v>
      </c>
      <c r="O19" s="636" t="str">
        <f t="shared" si="14"/>
        <v>SI</v>
      </c>
      <c r="P19" s="636" t="str">
        <f t="shared" si="15"/>
        <v>NO</v>
      </c>
      <c r="Q19" s="553" t="str">
        <f t="shared" si="5"/>
        <v>SI</v>
      </c>
      <c r="R19" s="872" t="s">
        <v>9</v>
      </c>
      <c r="S19" s="731">
        <v>1</v>
      </c>
      <c r="T19" s="389">
        <v>41043</v>
      </c>
      <c r="U19" s="389">
        <v>41226</v>
      </c>
      <c r="V19" s="42">
        <f t="shared" si="6"/>
        <v>2012</v>
      </c>
      <c r="W19" s="160">
        <f>IFERROR(INDEX(PARAMETROS!$B$53:$B$79,MATCH(V19,PARAMETROS!$A$53:$A$79,0)),"")</f>
        <v>566700</v>
      </c>
      <c r="X19" s="603">
        <v>249978631</v>
      </c>
      <c r="Y19" s="44" t="s">
        <v>23</v>
      </c>
      <c r="Z19" s="47" t="str">
        <f>IFERROR(IF(Y19="","",IF(Y19="COP","N/A",IF(OR(Y19="USD",Y19="US"),1,IF(Y19="EUR",VLOOKUP(U19,'SH EURO'!$A$6:$B$6338,2,FALSE),"INGRESAR TASA")))),"")</f>
        <v>N/A</v>
      </c>
      <c r="AA19" s="595" t="str">
        <f t="shared" si="7"/>
        <v>N/A</v>
      </c>
      <c r="AB19" s="45">
        <f>IFERROR(IF(Y19="","",IF(Y19="COP",1,IF(Z19&lt;&gt;"N/A",VLOOKUP(U19,'SH TRM'!$A$9:$B$8912,2,FALSE),"REVISAR"))),"")</f>
        <v>1</v>
      </c>
      <c r="AC19" s="615">
        <f t="shared" si="8"/>
        <v>249978631</v>
      </c>
      <c r="AD19" s="456">
        <f t="shared" si="9"/>
        <v>441.11281277571908</v>
      </c>
      <c r="AE19" s="454">
        <f t="shared" si="11"/>
        <v>441.11281277571908</v>
      </c>
      <c r="AF19" s="444" t="str">
        <f t="shared" si="0"/>
        <v>CUMPLE</v>
      </c>
      <c r="AG19" s="930" t="str">
        <f>IFERROR(IF(AND(COUNTIF(N19:N22,"SI")&gt;=1,COUNTIF(O19:O22,"SI")&gt;=1,COUNTIF(P19:P22,"SI")&gt;=1,COUNTIF(R19:R22,"SI")&lt;=1,COUNTIF(J19:J22,"SI")&gt;=2,AO19="OK"),"SI","NO"),"")</f>
        <v>SI</v>
      </c>
      <c r="AH19" s="933">
        <f t="shared" ref="AH19" si="20">IFERROR(IF(OR(E19="",E19="NO"),"N/A",IF(AND(COUNTIF(AF19:AF22,"CUMPLE")=4,AG19="SI"),900,(IF(AND(COUNTIF(AF19:AF22,"CUMPLE")=3,AG19="SI"),800,IF(AND(COUNTIF(AF19:AF22,"CUMPLE")=2,AG19="SI"),700,0))))),"")</f>
        <v>900</v>
      </c>
      <c r="AI19" s="468"/>
      <c r="AJ19" s="307"/>
      <c r="AK19" s="329"/>
      <c r="AM19" s="700"/>
      <c r="AN19" s="624">
        <f t="shared" si="10"/>
        <v>1</v>
      </c>
      <c r="AO19" s="624" t="str">
        <f t="shared" ref="AO19" si="21">IF(OR(COUNTIF(AN19:AN22,2)=0,COUNTIF(AN19:AN22,2)&gt;1),"OK",IF(AND(COUNTIF(AN19:AN22,1)&gt;0,COUNTIF(AN19:AN22,2)&gt;0),"OK",1))</f>
        <v>OK</v>
      </c>
      <c r="AP19" s="698"/>
      <c r="AQ19" s="698"/>
    </row>
    <row r="20" spans="1:43" s="279" customFormat="1" ht="30" customHeight="1" x14ac:dyDescent="0.25">
      <c r="A20" s="876"/>
      <c r="B20" s="12" t="s">
        <v>62</v>
      </c>
      <c r="C20" s="156">
        <v>8</v>
      </c>
      <c r="D20" s="13" t="str">
        <f>IFERROR(INDEX(DESEMPATE!$D$3:$D$124,MATCH('EXP ESPEC.'!B20,DESEMPATE!$C$3:$C$124,0)),"")</f>
        <v>CGR SAS</v>
      </c>
      <c r="E20" s="381" t="s">
        <v>8</v>
      </c>
      <c r="F20" s="23" t="s">
        <v>429</v>
      </c>
      <c r="G20" s="23" t="s">
        <v>432</v>
      </c>
      <c r="H20" s="23" t="s">
        <v>490</v>
      </c>
      <c r="I20" s="292" t="s">
        <v>489</v>
      </c>
      <c r="J20" s="23" t="s">
        <v>8</v>
      </c>
      <c r="K20" s="551" t="s">
        <v>8</v>
      </c>
      <c r="L20" s="551" t="s">
        <v>8</v>
      </c>
      <c r="M20" s="551" t="s">
        <v>8</v>
      </c>
      <c r="N20" s="634" t="str">
        <f t="shared" si="13"/>
        <v>SI</v>
      </c>
      <c r="O20" s="634" t="str">
        <f t="shared" si="14"/>
        <v>SI</v>
      </c>
      <c r="P20" s="634" t="str">
        <f t="shared" si="15"/>
        <v>SI</v>
      </c>
      <c r="Q20" s="551" t="str">
        <f t="shared" si="5"/>
        <v>SI</v>
      </c>
      <c r="R20" s="938"/>
      <c r="S20" s="716">
        <v>0.6</v>
      </c>
      <c r="T20" s="337">
        <v>40787</v>
      </c>
      <c r="U20" s="337">
        <v>41104</v>
      </c>
      <c r="V20" s="19">
        <f t="shared" si="6"/>
        <v>2012</v>
      </c>
      <c r="W20" s="20">
        <f>IFERROR(INDEX(PARAMETROS!$B$53:$B$79,MATCH(V20,PARAMETROS!$A$53:$A$79,0)),"")</f>
        <v>566700</v>
      </c>
      <c r="X20" s="605">
        <v>654205153.88</v>
      </c>
      <c r="Y20" s="21" t="s">
        <v>23</v>
      </c>
      <c r="Z20" s="23" t="str">
        <f>IFERROR(IF(Y20="","",IF(Y20="COP","N/A",IF(OR(Y20="USD",Y20="US"),1,IF(Y20="EUR",VLOOKUP(U20,'SH EURO'!$A$6:$B$6338,2,FALSE),"INGRESAR TASA")))),"")</f>
        <v>N/A</v>
      </c>
      <c r="AA20" s="596" t="str">
        <f t="shared" si="7"/>
        <v>N/A</v>
      </c>
      <c r="AB20" s="22">
        <f>IFERROR(IF(Y20="","",IF(Y20="COP",1,IF(Z20&lt;&gt;"N/A",VLOOKUP(U20,'SH TRM'!$A$9:$B$8912,2,FALSE),"REVISAR"))),"")</f>
        <v>1</v>
      </c>
      <c r="AC20" s="616">
        <f t="shared" si="8"/>
        <v>654205153.88</v>
      </c>
      <c r="AD20" s="457">
        <f t="shared" si="9"/>
        <v>1154.4117767425446</v>
      </c>
      <c r="AE20" s="450">
        <f t="shared" si="11"/>
        <v>692.64706604552669</v>
      </c>
      <c r="AF20" s="637" t="str">
        <f t="shared" si="0"/>
        <v>CUMPLE</v>
      </c>
      <c r="AG20" s="931"/>
      <c r="AH20" s="934"/>
      <c r="AI20" s="462"/>
      <c r="AJ20" s="307"/>
      <c r="AK20" s="329"/>
      <c r="AM20" s="701"/>
      <c r="AN20" s="624">
        <f t="shared" si="10"/>
        <v>2</v>
      </c>
      <c r="AO20" s="624"/>
      <c r="AP20" s="698"/>
      <c r="AQ20" s="698"/>
    </row>
    <row r="21" spans="1:43" s="279" customFormat="1" ht="30" customHeight="1" x14ac:dyDescent="0.25">
      <c r="A21" s="876"/>
      <c r="B21" s="12" t="s">
        <v>62</v>
      </c>
      <c r="C21" s="156">
        <v>17</v>
      </c>
      <c r="D21" s="13" t="str">
        <f>IFERROR(INDEX(DESEMPATE!$D$3:$D$124,MATCH('EXP ESPEC.'!B21,DESEMPATE!$C$3:$C$124,0)),"")</f>
        <v>CGR SAS</v>
      </c>
      <c r="E21" s="381" t="s">
        <v>8</v>
      </c>
      <c r="F21" s="164" t="s">
        <v>429</v>
      </c>
      <c r="G21" s="381" t="s">
        <v>432</v>
      </c>
      <c r="H21" s="164" t="s">
        <v>487</v>
      </c>
      <c r="I21" s="296" t="s">
        <v>483</v>
      </c>
      <c r="J21" s="23" t="s">
        <v>8</v>
      </c>
      <c r="K21" s="551" t="s">
        <v>8</v>
      </c>
      <c r="L21" s="551" t="s">
        <v>8</v>
      </c>
      <c r="M21" s="551" t="s">
        <v>9</v>
      </c>
      <c r="N21" s="634" t="str">
        <f t="shared" si="13"/>
        <v>SI</v>
      </c>
      <c r="O21" s="634" t="str">
        <f t="shared" si="14"/>
        <v>SI</v>
      </c>
      <c r="P21" s="634" t="str">
        <f t="shared" si="15"/>
        <v>NO</v>
      </c>
      <c r="Q21" s="551" t="str">
        <f t="shared" si="5"/>
        <v>SI</v>
      </c>
      <c r="R21" s="938"/>
      <c r="S21" s="737">
        <v>1</v>
      </c>
      <c r="T21" s="337">
        <v>39035</v>
      </c>
      <c r="U21" s="337">
        <v>39728</v>
      </c>
      <c r="V21" s="19">
        <f t="shared" si="6"/>
        <v>2008</v>
      </c>
      <c r="W21" s="20">
        <f>IFERROR(INDEX(PARAMETROS!$B$53:$B$79,MATCH(V21,PARAMETROS!$A$53:$A$79,0)),"")</f>
        <v>461500</v>
      </c>
      <c r="X21" s="605">
        <v>615496754</v>
      </c>
      <c r="Y21" s="21" t="s">
        <v>23</v>
      </c>
      <c r="Z21" s="507" t="str">
        <f>IFERROR(IF(Y21="","",IF(Y21="COP","N/A",IF(OR(Y21="USD",Y21="US"),1,IF(Y21="EUR",VLOOKUP(U21,'SH EURO'!$A$6:$B$6338,2,FALSE),"INGRESAR TASA")))),"")</f>
        <v>N/A</v>
      </c>
      <c r="AA21" s="596" t="str">
        <f t="shared" si="7"/>
        <v>N/A</v>
      </c>
      <c r="AB21" s="22">
        <f>IFERROR(IF(Y21="","",IF(Y21="COP",1,IF(Z21&lt;&gt;"N/A",VLOOKUP(U21,'SH TRM'!$A$9:$B$8912,2,FALSE),"REVISAR"))),"")</f>
        <v>1</v>
      </c>
      <c r="AC21" s="616">
        <f t="shared" si="8"/>
        <v>615496754</v>
      </c>
      <c r="AD21" s="457">
        <f t="shared" si="9"/>
        <v>1333.6874409534128</v>
      </c>
      <c r="AE21" s="450">
        <f t="shared" si="11"/>
        <v>1333.6874409534128</v>
      </c>
      <c r="AF21" s="637" t="str">
        <f t="shared" si="0"/>
        <v>CUMPLE</v>
      </c>
      <c r="AG21" s="931"/>
      <c r="AH21" s="934"/>
      <c r="AI21" s="469"/>
      <c r="AJ21" s="307"/>
      <c r="AM21" s="701"/>
      <c r="AN21" s="624">
        <f t="shared" si="10"/>
        <v>1</v>
      </c>
      <c r="AO21" s="624"/>
      <c r="AP21" s="698"/>
      <c r="AQ21" s="698"/>
    </row>
    <row r="22" spans="1:43" ht="30" customHeight="1" thickBot="1" x14ac:dyDescent="0.3">
      <c r="A22" s="877"/>
      <c r="B22" s="12" t="s">
        <v>62</v>
      </c>
      <c r="C22" s="156">
        <v>23</v>
      </c>
      <c r="D22" s="13" t="str">
        <f>IFERROR(INDEX(DESEMPATE!$D$3:$D$124,MATCH('EXP ESPEC.'!B22,DESEMPATE!$C$3:$C$124,0)),"")</f>
        <v>CGR SAS</v>
      </c>
      <c r="E22" s="381" t="s">
        <v>8</v>
      </c>
      <c r="F22" s="23" t="s">
        <v>442</v>
      </c>
      <c r="G22" s="23" t="s">
        <v>432</v>
      </c>
      <c r="H22" s="23" t="s">
        <v>488</v>
      </c>
      <c r="I22" s="292" t="s">
        <v>492</v>
      </c>
      <c r="J22" s="159" t="s">
        <v>8</v>
      </c>
      <c r="K22" s="551" t="s">
        <v>8</v>
      </c>
      <c r="L22" s="551" t="s">
        <v>8</v>
      </c>
      <c r="M22" s="551" t="s">
        <v>9</v>
      </c>
      <c r="N22" s="635" t="str">
        <f t="shared" si="13"/>
        <v>SI</v>
      </c>
      <c r="O22" s="635" t="str">
        <f t="shared" si="14"/>
        <v>SI</v>
      </c>
      <c r="P22" s="635" t="str">
        <f t="shared" si="15"/>
        <v>NO</v>
      </c>
      <c r="Q22" s="551" t="str">
        <f t="shared" si="5"/>
        <v>SI</v>
      </c>
      <c r="R22" s="939"/>
      <c r="S22" s="738">
        <v>1</v>
      </c>
      <c r="T22" s="714">
        <v>38399</v>
      </c>
      <c r="U22" s="715">
        <v>39493</v>
      </c>
      <c r="V22" s="19">
        <f t="shared" si="6"/>
        <v>2008</v>
      </c>
      <c r="W22" s="32">
        <f>IFERROR(INDEX(PARAMETROS!$B$53:$B$79,MATCH(V22,PARAMETROS!$A$53:$A$79,0)),"")</f>
        <v>461500</v>
      </c>
      <c r="X22" s="608">
        <v>470255880</v>
      </c>
      <c r="Y22" s="21" t="s">
        <v>23</v>
      </c>
      <c r="Z22" s="159" t="str">
        <f>IFERROR(IF(Y22="","",IF(Y22="COP","N/A",IF(OR(Y22="USD",Y22="US"),1,IF(Y22="EUR",VLOOKUP(U22,'SH EURO'!$A$6:$B$6338,2,FALSE),"INGRESAR TASA")))),"")</f>
        <v>N/A</v>
      </c>
      <c r="AA22" s="600" t="str">
        <f t="shared" si="7"/>
        <v>N/A</v>
      </c>
      <c r="AB22" s="21">
        <f>IFERROR(IF(Y22="","",IF(Y22="COP",1,IF(Z22&lt;&gt;"N/A",VLOOKUP(U22,'SH TRM'!$A$9:$B$8912,2,FALSE),"REVISAR"))),"")</f>
        <v>1</v>
      </c>
      <c r="AC22" s="616">
        <f t="shared" si="8"/>
        <v>470255880</v>
      </c>
      <c r="AD22" s="457">
        <f t="shared" si="9"/>
        <v>1018.9726543878656</v>
      </c>
      <c r="AE22" s="449">
        <f t="shared" si="11"/>
        <v>1018.9726543878656</v>
      </c>
      <c r="AF22" s="460" t="str">
        <f t="shared" si="0"/>
        <v>CUMPLE</v>
      </c>
      <c r="AG22" s="932"/>
      <c r="AH22" s="935"/>
      <c r="AI22" s="467"/>
      <c r="AJ22" s="308"/>
      <c r="AM22" s="702"/>
      <c r="AN22" s="624">
        <f t="shared" si="10"/>
        <v>1</v>
      </c>
      <c r="AO22" s="624"/>
    </row>
    <row r="23" spans="1:43" s="279" customFormat="1" ht="30" customHeight="1" x14ac:dyDescent="0.25">
      <c r="A23" s="875" t="s">
        <v>168</v>
      </c>
      <c r="B23" s="35" t="s">
        <v>223</v>
      </c>
      <c r="C23" s="155">
        <v>2</v>
      </c>
      <c r="D23" s="36" t="str">
        <f>IFERROR(INDEX(DESEMPATE!$D$3:$D$124,MATCH('EXP ESPEC.'!B23,DESEMPATE!$C$3:$C$124,0)),"")</f>
        <v>INGENIEROS CONSULTORES Y CONSTRUCTORES</v>
      </c>
      <c r="E23" s="380" t="s">
        <v>8</v>
      </c>
      <c r="F23" s="47" t="s">
        <v>429</v>
      </c>
      <c r="G23" s="47" t="s">
        <v>432</v>
      </c>
      <c r="H23" s="47" t="s">
        <v>497</v>
      </c>
      <c r="I23" s="293" t="s">
        <v>493</v>
      </c>
      <c r="J23" s="47" t="s">
        <v>8</v>
      </c>
      <c r="K23" s="553" t="s">
        <v>8</v>
      </c>
      <c r="L23" s="553" t="s">
        <v>8</v>
      </c>
      <c r="M23" s="553" t="s">
        <v>9</v>
      </c>
      <c r="N23" s="636" t="str">
        <f t="shared" si="13"/>
        <v>SI</v>
      </c>
      <c r="O23" s="636" t="str">
        <f t="shared" si="14"/>
        <v>SI</v>
      </c>
      <c r="P23" s="636" t="str">
        <f t="shared" si="15"/>
        <v>NO</v>
      </c>
      <c r="Q23" s="553" t="str">
        <f t="shared" si="5"/>
        <v>SI</v>
      </c>
      <c r="R23" s="872" t="s">
        <v>9</v>
      </c>
      <c r="S23" s="731">
        <v>0.25</v>
      </c>
      <c r="T23" s="41">
        <v>38686</v>
      </c>
      <c r="U23" s="41">
        <v>39492</v>
      </c>
      <c r="V23" s="42">
        <f t="shared" si="6"/>
        <v>2008</v>
      </c>
      <c r="W23" s="160">
        <f>IFERROR(INDEX(PARAMETROS!$B$53:$B$79,MATCH(V23,PARAMETROS!$A$53:$A$79,0)),"")</f>
        <v>461500</v>
      </c>
      <c r="X23" s="609">
        <v>1177263813.1199999</v>
      </c>
      <c r="Y23" s="44" t="s">
        <v>23</v>
      </c>
      <c r="Z23" s="47" t="str">
        <f>IFERROR(IF(Y23="","",IF(Y23="COP","N/A",IF(OR(Y23="USD",Y23="US"),1,IF(Y23="EUR",VLOOKUP(U23,'SH EURO'!$A$6:$B$6338,2,FALSE),"INGRESAR TASA")))),"")</f>
        <v>N/A</v>
      </c>
      <c r="AA23" s="595" t="str">
        <f t="shared" si="7"/>
        <v>N/A</v>
      </c>
      <c r="AB23" s="45">
        <f>IFERROR(IF(Y23="","",IF(Y23="COP",1,IF(Z23&lt;&gt;"N/A",VLOOKUP(U23,'SH TRM'!$A$9:$B$8912,2,FALSE),"REVISAR"))),"")</f>
        <v>1</v>
      </c>
      <c r="AC23" s="615">
        <f t="shared" si="8"/>
        <v>1177263813.1199999</v>
      </c>
      <c r="AD23" s="456">
        <f t="shared" si="9"/>
        <v>2550.9508409967493</v>
      </c>
      <c r="AE23" s="454">
        <f t="shared" si="11"/>
        <v>637.73771024918733</v>
      </c>
      <c r="AF23" s="444" t="str">
        <f t="shared" si="0"/>
        <v>CUMPLE</v>
      </c>
      <c r="AG23" s="930" t="str">
        <f>IFERROR(IF(AND(COUNTIF(N23:N26,"SI")&gt;=1,COUNTIF(O23:O26,"SI")&gt;=1,COUNTIF(P23:P26,"SI")&gt;=1,COUNTIF(R23:R26,"SI")&lt;=1,COUNTIF(J23:J26,"SI")&gt;=2,AO23="OK"),"SI","NO"),"")</f>
        <v>SI</v>
      </c>
      <c r="AH23" s="933">
        <f t="shared" ref="AH23" si="22">IFERROR(IF(OR(E23="",E23="NO"),"N/A",IF(AND(COUNTIF(AF23:AF26,"CUMPLE")=4,AG23="SI"),900,(IF(AND(COUNTIF(AF23:AF26,"CUMPLE")=3,AG23="SI"),800,IF(AND(COUNTIF(AF23:AF26,"CUMPLE")=2,AG23="SI"),700,0))))),"")</f>
        <v>900</v>
      </c>
      <c r="AI23" s="468"/>
      <c r="AJ23" s="307"/>
      <c r="AM23" s="700"/>
      <c r="AN23" s="624">
        <f t="shared" si="10"/>
        <v>1</v>
      </c>
      <c r="AO23" s="624" t="str">
        <f t="shared" ref="AO23" si="23">IF(OR(COUNTIF(AN23:AN26,2)=0,COUNTIF(AN23:AN26,2)&gt;1),"OK",IF(AND(COUNTIF(AN23:AN26,1)&gt;0,COUNTIF(AN23:AN26,2)&gt;0),"OK",1))</f>
        <v>OK</v>
      </c>
      <c r="AP23" s="698"/>
      <c r="AQ23" s="698"/>
    </row>
    <row r="24" spans="1:43" s="279" customFormat="1" ht="30" customHeight="1" x14ac:dyDescent="0.25">
      <c r="A24" s="876"/>
      <c r="B24" s="12" t="s">
        <v>223</v>
      </c>
      <c r="C24" s="156">
        <v>9</v>
      </c>
      <c r="D24" s="13" t="str">
        <f>IFERROR(INDEX(DESEMPATE!$D$3:$D$124,MATCH('EXP ESPEC.'!B24,DESEMPATE!$C$3:$C$124,0)),"")</f>
        <v>INGENIEROS CONSULTORES Y CONSTRUCTORES</v>
      </c>
      <c r="E24" s="381" t="s">
        <v>8</v>
      </c>
      <c r="F24" s="23" t="s">
        <v>429</v>
      </c>
      <c r="G24" s="23" t="s">
        <v>432</v>
      </c>
      <c r="H24" s="23" t="s">
        <v>502</v>
      </c>
      <c r="I24" s="292" t="s">
        <v>499</v>
      </c>
      <c r="J24" s="23" t="s">
        <v>8</v>
      </c>
      <c r="K24" s="551" t="s">
        <v>8</v>
      </c>
      <c r="L24" s="551" t="s">
        <v>8</v>
      </c>
      <c r="M24" s="551" t="s">
        <v>8</v>
      </c>
      <c r="N24" s="634" t="str">
        <f t="shared" si="13"/>
        <v>SI</v>
      </c>
      <c r="O24" s="634" t="str">
        <f t="shared" si="14"/>
        <v>SI</v>
      </c>
      <c r="P24" s="634" t="str">
        <f t="shared" si="15"/>
        <v>SI</v>
      </c>
      <c r="Q24" s="551" t="str">
        <f t="shared" si="5"/>
        <v>SI</v>
      </c>
      <c r="R24" s="938"/>
      <c r="S24" s="716">
        <v>0.125</v>
      </c>
      <c r="T24" s="337">
        <v>39442</v>
      </c>
      <c r="U24" s="337">
        <v>40488</v>
      </c>
      <c r="V24" s="19">
        <f t="shared" si="6"/>
        <v>2010</v>
      </c>
      <c r="W24" s="20">
        <f>IFERROR(INDEX(PARAMETROS!$B$53:$B$79,MATCH(V24,PARAMETROS!$A$53:$A$79,0)),"")</f>
        <v>515000</v>
      </c>
      <c r="X24" s="610">
        <f>290654400</f>
        <v>290654400</v>
      </c>
      <c r="Y24" s="21" t="s">
        <v>23</v>
      </c>
      <c r="Z24" s="23" t="str">
        <f>IFERROR(IF(Y24="","",IF(Y24="COP","N/A",IF(OR(Y24="USD",Y24="US"),1,IF(Y24="EUR",VLOOKUP(U24,'SH EURO'!$A$6:$B$6338,2,FALSE),"INGRESAR TASA")))),"")</f>
        <v>N/A</v>
      </c>
      <c r="AA24" s="596" t="str">
        <f t="shared" si="7"/>
        <v>N/A</v>
      </c>
      <c r="AB24" s="22">
        <f>IFERROR(IF(Y24="","",IF(Y24="COP",1,IF(Z24&lt;&gt;"N/A",VLOOKUP(U24,'SH TRM'!$A$9:$B$8912,2,FALSE),"REVISAR"))),"")</f>
        <v>1</v>
      </c>
      <c r="AC24" s="616">
        <f t="shared" si="8"/>
        <v>290654400</v>
      </c>
      <c r="AD24" s="457">
        <f t="shared" si="9"/>
        <v>564.37747572815533</v>
      </c>
      <c r="AE24" s="450">
        <f t="shared" si="11"/>
        <v>70.547184466019417</v>
      </c>
      <c r="AF24" s="637" t="str">
        <f t="shared" si="0"/>
        <v>CUMPLE</v>
      </c>
      <c r="AG24" s="931"/>
      <c r="AH24" s="934"/>
      <c r="AI24" s="462"/>
      <c r="AJ24" s="307"/>
      <c r="AM24" s="700"/>
      <c r="AN24" s="624">
        <f t="shared" si="10"/>
        <v>2</v>
      </c>
      <c r="AO24" s="624"/>
      <c r="AP24" s="698"/>
      <c r="AQ24" s="698"/>
    </row>
    <row r="25" spans="1:43" s="279" customFormat="1" ht="30" customHeight="1" x14ac:dyDescent="0.25">
      <c r="A25" s="876"/>
      <c r="B25" s="12" t="s">
        <v>223</v>
      </c>
      <c r="C25" s="156">
        <v>21</v>
      </c>
      <c r="D25" s="13" t="str">
        <f>IFERROR(INDEX(DESEMPATE!$D$3:$D$124,MATCH('EXP ESPEC.'!B25,DESEMPATE!$C$3:$C$124,0)),"")</f>
        <v>INGENIEROS CONSULTORES Y CONSTRUCTORES</v>
      </c>
      <c r="E25" s="381" t="s">
        <v>8</v>
      </c>
      <c r="F25" s="23" t="s">
        <v>501</v>
      </c>
      <c r="G25" s="23" t="s">
        <v>432</v>
      </c>
      <c r="H25" s="23" t="s">
        <v>504</v>
      </c>
      <c r="I25" s="292" t="s">
        <v>503</v>
      </c>
      <c r="J25" s="23" t="s">
        <v>8</v>
      </c>
      <c r="K25" s="551" t="s">
        <v>8</v>
      </c>
      <c r="L25" s="551" t="s">
        <v>8</v>
      </c>
      <c r="M25" s="551" t="s">
        <v>9</v>
      </c>
      <c r="N25" s="634" t="str">
        <f t="shared" si="13"/>
        <v>SI</v>
      </c>
      <c r="O25" s="634" t="str">
        <f t="shared" si="14"/>
        <v>SI</v>
      </c>
      <c r="P25" s="634" t="str">
        <f t="shared" si="15"/>
        <v>NO</v>
      </c>
      <c r="Q25" s="551" t="str">
        <f t="shared" si="5"/>
        <v>SI</v>
      </c>
      <c r="R25" s="938"/>
      <c r="S25" s="716">
        <v>1</v>
      </c>
      <c r="T25" s="337">
        <v>41387</v>
      </c>
      <c r="U25" s="337">
        <v>41570</v>
      </c>
      <c r="V25" s="19">
        <f t="shared" si="6"/>
        <v>2013</v>
      </c>
      <c r="W25" s="20">
        <f>IFERROR(INDEX(PARAMETROS!$B$53:$B$79,MATCH(V25,PARAMETROS!$A$53:$A$79,0)),"")</f>
        <v>589500</v>
      </c>
      <c r="X25" s="610">
        <v>158567495</v>
      </c>
      <c r="Y25" s="21" t="s">
        <v>23</v>
      </c>
      <c r="Z25" s="23" t="str">
        <f>IFERROR(IF(Y25="","",IF(Y25="COP","N/A",IF(OR(Y25="USD",Y25="US"),1,IF(Y25="EUR",VLOOKUP(U25,'SH EURO'!$A$6:$B$6338,2,FALSE),"INGRESAR TASA")))),"")</f>
        <v>N/A</v>
      </c>
      <c r="AA25" s="596" t="str">
        <f t="shared" si="7"/>
        <v>N/A</v>
      </c>
      <c r="AB25" s="22">
        <f>IFERROR(IF(Y25="","",IF(Y25="COP",1,IF(Z25&lt;&gt;"N/A",VLOOKUP(U25,'SH TRM'!$A$9:$B$8912,2,FALSE),"REVISAR"))),"")</f>
        <v>1</v>
      </c>
      <c r="AC25" s="616">
        <f t="shared" si="8"/>
        <v>158567495</v>
      </c>
      <c r="AD25" s="457">
        <f t="shared" si="9"/>
        <v>268.98642069550465</v>
      </c>
      <c r="AE25" s="450">
        <f t="shared" si="11"/>
        <v>268.98642069550465</v>
      </c>
      <c r="AF25" s="637" t="str">
        <f t="shared" si="0"/>
        <v>CUMPLE</v>
      </c>
      <c r="AG25" s="931"/>
      <c r="AH25" s="934"/>
      <c r="AI25" s="462"/>
      <c r="AJ25" s="307"/>
      <c r="AM25" s="700"/>
      <c r="AN25" s="624">
        <f t="shared" si="10"/>
        <v>1</v>
      </c>
      <c r="AO25" s="624"/>
      <c r="AP25" s="698"/>
      <c r="AQ25" s="698"/>
    </row>
    <row r="26" spans="1:43" s="279" customFormat="1" ht="30" customHeight="1" thickBot="1" x14ac:dyDescent="0.3">
      <c r="A26" s="877"/>
      <c r="B26" s="12" t="s">
        <v>223</v>
      </c>
      <c r="C26" s="156">
        <v>45</v>
      </c>
      <c r="D26" s="13" t="str">
        <f>IFERROR(INDEX(DESEMPATE!$D$3:$D$124,MATCH('EXP ESPEC.'!B26,DESEMPATE!$C$3:$C$124,0)),"")</f>
        <v>INGENIEROS CONSULTORES Y CONSTRUCTORES</v>
      </c>
      <c r="E26" s="381" t="s">
        <v>8</v>
      </c>
      <c r="F26" s="23" t="s">
        <v>429</v>
      </c>
      <c r="G26" s="23" t="s">
        <v>432</v>
      </c>
      <c r="H26" s="23" t="s">
        <v>505</v>
      </c>
      <c r="I26" s="292" t="s">
        <v>500</v>
      </c>
      <c r="J26" s="159" t="s">
        <v>8</v>
      </c>
      <c r="K26" s="551" t="s">
        <v>8</v>
      </c>
      <c r="L26" s="551" t="s">
        <v>8</v>
      </c>
      <c r="M26" s="551" t="s">
        <v>9</v>
      </c>
      <c r="N26" s="635" t="str">
        <f t="shared" si="13"/>
        <v>SI</v>
      </c>
      <c r="O26" s="635" t="str">
        <f t="shared" si="14"/>
        <v>SI</v>
      </c>
      <c r="P26" s="635" t="str">
        <f t="shared" si="15"/>
        <v>NO</v>
      </c>
      <c r="Q26" s="551" t="str">
        <f t="shared" si="5"/>
        <v>SI</v>
      </c>
      <c r="R26" s="939"/>
      <c r="S26" s="716">
        <v>0.25</v>
      </c>
      <c r="T26" s="337">
        <v>39409</v>
      </c>
      <c r="U26" s="337">
        <v>39727</v>
      </c>
      <c r="V26" s="19">
        <f t="shared" si="6"/>
        <v>2008</v>
      </c>
      <c r="W26" s="32">
        <f>IFERROR(INDEX(PARAMETROS!$B$53:$B$79,MATCH(V26,PARAMETROS!$A$53:$A$79,0)),"")</f>
        <v>461500</v>
      </c>
      <c r="X26" s="610">
        <f>312561670.99</f>
        <v>312561670.99000001</v>
      </c>
      <c r="Y26" s="21" t="s">
        <v>23</v>
      </c>
      <c r="Z26" s="23" t="str">
        <f>IFERROR(IF(Y26="","",IF(Y26="COP","N/A",IF(OR(Y26="USD",Y26="US"),1,IF(Y26="EUR",VLOOKUP(U26,'SH EURO'!$A$6:$B$6338,2,FALSE),"INGRESAR TASA")))),"")</f>
        <v>N/A</v>
      </c>
      <c r="AA26" s="596" t="str">
        <f t="shared" si="7"/>
        <v>N/A</v>
      </c>
      <c r="AB26" s="22">
        <f>IFERROR(IF(Y26="","",IF(Y26="COP",1,IF(Z26&lt;&gt;"N/A",VLOOKUP(U26,'SH TRM'!$A$9:$B$8912,2,FALSE),"REVISAR"))),"")</f>
        <v>1</v>
      </c>
      <c r="AC26" s="616">
        <f t="shared" si="8"/>
        <v>312561670.99000001</v>
      </c>
      <c r="AD26" s="457">
        <f t="shared" si="9"/>
        <v>677.27339326110507</v>
      </c>
      <c r="AE26" s="449">
        <f t="shared" si="11"/>
        <v>169.31834831527627</v>
      </c>
      <c r="AF26" s="460" t="str">
        <f t="shared" si="0"/>
        <v>CUMPLE</v>
      </c>
      <c r="AG26" s="932"/>
      <c r="AH26" s="935"/>
      <c r="AI26" s="462"/>
      <c r="AJ26" s="307"/>
      <c r="AM26" s="700"/>
      <c r="AN26" s="624">
        <f t="shared" si="10"/>
        <v>1</v>
      </c>
      <c r="AO26" s="624"/>
      <c r="AP26" s="698"/>
      <c r="AQ26" s="698"/>
    </row>
    <row r="27" spans="1:43" s="279" customFormat="1" ht="30" customHeight="1" x14ac:dyDescent="0.25">
      <c r="A27" s="875" t="s">
        <v>169</v>
      </c>
      <c r="B27" s="35" t="s">
        <v>224</v>
      </c>
      <c r="C27" s="155">
        <v>5</v>
      </c>
      <c r="D27" s="36" t="str">
        <f>IFERROR(INDEX(DESEMPATE!$D$3:$D$124,MATCH('EXP ESPEC.'!B27,DESEMPATE!$C$3:$C$124,0)),"")</f>
        <v>GEICOL SAS</v>
      </c>
      <c r="E27" s="380" t="s">
        <v>8</v>
      </c>
      <c r="F27" s="47" t="s">
        <v>516</v>
      </c>
      <c r="G27" s="47" t="s">
        <v>432</v>
      </c>
      <c r="H27" s="47" t="s">
        <v>517</v>
      </c>
      <c r="I27" s="293" t="s">
        <v>512</v>
      </c>
      <c r="J27" s="47" t="s">
        <v>8</v>
      </c>
      <c r="K27" s="553" t="s">
        <v>8</v>
      </c>
      <c r="L27" s="553" t="s">
        <v>8</v>
      </c>
      <c r="M27" s="553" t="s">
        <v>8</v>
      </c>
      <c r="N27" s="636" t="str">
        <f t="shared" si="13"/>
        <v>SI</v>
      </c>
      <c r="O27" s="636" t="str">
        <f t="shared" si="14"/>
        <v>SI</v>
      </c>
      <c r="P27" s="636" t="str">
        <f t="shared" si="15"/>
        <v>SI</v>
      </c>
      <c r="Q27" s="553" t="str">
        <f t="shared" si="5"/>
        <v>SI</v>
      </c>
      <c r="R27" s="872" t="s">
        <v>9</v>
      </c>
      <c r="S27" s="731">
        <v>1</v>
      </c>
      <c r="T27" s="389">
        <v>36692</v>
      </c>
      <c r="U27" s="389">
        <v>36996</v>
      </c>
      <c r="V27" s="42">
        <f t="shared" si="6"/>
        <v>2001</v>
      </c>
      <c r="W27" s="160">
        <f>IFERROR(INDEX(PARAMETROS!$B$53:$B$79,MATCH(V27,PARAMETROS!$A$53:$A$79,0)),"")</f>
        <v>286000</v>
      </c>
      <c r="X27" s="609">
        <v>269184362</v>
      </c>
      <c r="Y27" s="44" t="s">
        <v>23</v>
      </c>
      <c r="Z27" s="47" t="str">
        <f>IFERROR(IF(Y27="","",IF(Y27="COP","N/A",IF(OR(Y27="USD",Y27="US"),1,IF(Y27="EUR",VLOOKUP(U27,'SH EURO'!$A$6:$B$6338,2,FALSE),"INGRESAR TASA")))),"")</f>
        <v>N/A</v>
      </c>
      <c r="AA27" s="595" t="str">
        <f t="shared" si="7"/>
        <v>N/A</v>
      </c>
      <c r="AB27" s="45">
        <f>IFERROR(IF(Y27="","",IF(Y27="COP",1,IF(Z27&lt;&gt;"N/A",VLOOKUP(U27,'SH TRM'!$A$9:$B$8912,2,FALSE),"REVISAR"))),"")</f>
        <v>1</v>
      </c>
      <c r="AC27" s="615">
        <f t="shared" si="8"/>
        <v>269184362</v>
      </c>
      <c r="AD27" s="456">
        <f t="shared" si="9"/>
        <v>941.20406293706299</v>
      </c>
      <c r="AE27" s="454">
        <f t="shared" si="11"/>
        <v>941.20406293706299</v>
      </c>
      <c r="AF27" s="444" t="str">
        <f t="shared" si="0"/>
        <v>CUMPLE</v>
      </c>
      <c r="AG27" s="930" t="str">
        <f>IFERROR(IF(AND(COUNTIF(N27:N30,"SI")&gt;=1,COUNTIF(O27:O30,"SI")&gt;=1,COUNTIF(P27:P30,"SI")&gt;=1,COUNTIF(R27:R30,"SI")&lt;=1,COUNTIF(J27:J30,"SI")&gt;=2,AO27="OK"),"SI","NO"),"")</f>
        <v>SI</v>
      </c>
      <c r="AH27" s="933">
        <f t="shared" ref="AH27" si="24">IFERROR(IF(OR(E27="",E27="NO"),"N/A",IF(AND(COUNTIF(AF27:AF30,"CUMPLE")=4,AG27="SI"),900,(IF(AND(COUNTIF(AF27:AF30,"CUMPLE")=3,AG27="SI"),800,IF(AND(COUNTIF(AF27:AF30,"CUMPLE")=2,AG27="SI"),700,0))))),"")</f>
        <v>900</v>
      </c>
      <c r="AI27" s="468"/>
      <c r="AJ27" s="307"/>
      <c r="AM27" s="700"/>
      <c r="AN27" s="624">
        <f t="shared" si="10"/>
        <v>2</v>
      </c>
      <c r="AO27" s="624" t="str">
        <f t="shared" ref="AO27" si="25">IF(OR(COUNTIF(AN27:AN30,2)=0,COUNTIF(AN27:AN30,2)&gt;1),"OK",IF(AND(COUNTIF(AN27:AN30,1)&gt;0,COUNTIF(AN27:AN30,2)&gt;0),"OK",1))</f>
        <v>OK</v>
      </c>
      <c r="AP27" s="698"/>
      <c r="AQ27" s="698"/>
    </row>
    <row r="28" spans="1:43" s="279" customFormat="1" ht="30" customHeight="1" x14ac:dyDescent="0.25">
      <c r="A28" s="876"/>
      <c r="B28" s="12" t="s">
        <v>224</v>
      </c>
      <c r="C28" s="156">
        <v>11</v>
      </c>
      <c r="D28" s="13" t="str">
        <f>IFERROR(INDEX(DESEMPATE!$D$3:$D$124,MATCH('EXP ESPEC.'!B28,DESEMPATE!$C$3:$C$124,0)),"")</f>
        <v>GEICOL SAS</v>
      </c>
      <c r="E28" s="381" t="s">
        <v>8</v>
      </c>
      <c r="F28" s="23" t="s">
        <v>429</v>
      </c>
      <c r="G28" s="23" t="s">
        <v>432</v>
      </c>
      <c r="H28" s="23" t="s">
        <v>510</v>
      </c>
      <c r="I28" s="292" t="s">
        <v>507</v>
      </c>
      <c r="J28" s="23" t="s">
        <v>8</v>
      </c>
      <c r="K28" s="551" t="s">
        <v>8</v>
      </c>
      <c r="L28" s="551" t="s">
        <v>8</v>
      </c>
      <c r="M28" s="551" t="s">
        <v>9</v>
      </c>
      <c r="N28" s="634" t="str">
        <f t="shared" si="13"/>
        <v>SI</v>
      </c>
      <c r="O28" s="634" t="str">
        <f t="shared" si="14"/>
        <v>SI</v>
      </c>
      <c r="P28" s="634" t="str">
        <f t="shared" si="15"/>
        <v>NO</v>
      </c>
      <c r="Q28" s="551" t="str">
        <f t="shared" si="5"/>
        <v>SI</v>
      </c>
      <c r="R28" s="938"/>
      <c r="S28" s="716">
        <v>1</v>
      </c>
      <c r="T28" s="337">
        <v>38230</v>
      </c>
      <c r="U28" s="337">
        <v>38411</v>
      </c>
      <c r="V28" s="19">
        <f t="shared" si="6"/>
        <v>2005</v>
      </c>
      <c r="W28" s="20">
        <f>IFERROR(INDEX(PARAMETROS!$B$53:$B$79,MATCH(V28,PARAMETROS!$A$53:$A$79,0)),"")</f>
        <v>381500</v>
      </c>
      <c r="X28" s="610">
        <v>171486553.25</v>
      </c>
      <c r="Y28" s="21" t="s">
        <v>23</v>
      </c>
      <c r="Z28" s="23" t="str">
        <f>IFERROR(IF(Y28="","",IF(Y28="COP","N/A",IF(OR(Y28="USD",Y28="US"),1,IF(Y28="EUR",VLOOKUP(U28,'SH EURO'!$A$6:$B$6338,2,FALSE),"INGRESAR TASA")))),"")</f>
        <v>N/A</v>
      </c>
      <c r="AA28" s="596" t="str">
        <f t="shared" si="7"/>
        <v>N/A</v>
      </c>
      <c r="AB28" s="22">
        <f>IFERROR(IF(Y28="","",IF(Y28="COP",1,IF(Z28&lt;&gt;"N/A",VLOOKUP(U28,'SH TRM'!$A$9:$B$8912,2,FALSE),"REVISAR"))),"")</f>
        <v>1</v>
      </c>
      <c r="AC28" s="616">
        <f t="shared" si="8"/>
        <v>171486553.25</v>
      </c>
      <c r="AD28" s="457">
        <f t="shared" si="9"/>
        <v>449.50603735255572</v>
      </c>
      <c r="AE28" s="450">
        <f t="shared" si="11"/>
        <v>449.50603735255572</v>
      </c>
      <c r="AF28" s="637" t="str">
        <f t="shared" si="0"/>
        <v>CUMPLE</v>
      </c>
      <c r="AG28" s="931"/>
      <c r="AH28" s="934"/>
      <c r="AI28" s="462"/>
      <c r="AJ28" s="307"/>
      <c r="AM28" s="700"/>
      <c r="AN28" s="624">
        <f t="shared" si="10"/>
        <v>1</v>
      </c>
      <c r="AO28" s="624"/>
      <c r="AP28" s="698"/>
      <c r="AQ28" s="698"/>
    </row>
    <row r="29" spans="1:43" s="279" customFormat="1" ht="30" customHeight="1" x14ac:dyDescent="0.25">
      <c r="A29" s="876"/>
      <c r="B29" s="12" t="s">
        <v>224</v>
      </c>
      <c r="C29" s="156">
        <v>17</v>
      </c>
      <c r="D29" s="13" t="str">
        <f>IFERROR(INDEX(DESEMPATE!$D$3:$D$124,MATCH('EXP ESPEC.'!B29,DESEMPATE!$C$3:$C$124,0)),"")</f>
        <v>GEICOL SAS</v>
      </c>
      <c r="E29" s="381" t="s">
        <v>8</v>
      </c>
      <c r="F29" s="23" t="s">
        <v>429</v>
      </c>
      <c r="G29" s="23" t="s">
        <v>432</v>
      </c>
      <c r="H29" s="23" t="s">
        <v>518</v>
      </c>
      <c r="I29" s="292" t="s">
        <v>513</v>
      </c>
      <c r="J29" s="23" t="s">
        <v>8</v>
      </c>
      <c r="K29" s="551" t="s">
        <v>8</v>
      </c>
      <c r="L29" s="551" t="s">
        <v>8</v>
      </c>
      <c r="M29" s="551" t="s">
        <v>9</v>
      </c>
      <c r="N29" s="634" t="str">
        <f t="shared" si="13"/>
        <v>SI</v>
      </c>
      <c r="O29" s="634" t="str">
        <f t="shared" si="14"/>
        <v>SI</v>
      </c>
      <c r="P29" s="634" t="str">
        <f t="shared" si="15"/>
        <v>NO</v>
      </c>
      <c r="Q29" s="551" t="str">
        <f t="shared" si="5"/>
        <v>SI</v>
      </c>
      <c r="R29" s="938"/>
      <c r="S29" s="716">
        <v>1</v>
      </c>
      <c r="T29" s="337">
        <v>38363</v>
      </c>
      <c r="U29" s="337">
        <v>38482</v>
      </c>
      <c r="V29" s="19">
        <f t="shared" si="6"/>
        <v>2005</v>
      </c>
      <c r="W29" s="20">
        <f>IFERROR(INDEX(PARAMETROS!$B$53:$B$79,MATCH(V29,PARAMETROS!$A$53:$A$79,0)),"")</f>
        <v>381500</v>
      </c>
      <c r="X29" s="610">
        <v>118925229.98999999</v>
      </c>
      <c r="Y29" s="21" t="s">
        <v>23</v>
      </c>
      <c r="Z29" s="23" t="str">
        <f>IFERROR(IF(Y29="","",IF(Y29="COP","N/A",IF(OR(Y29="USD",Y29="US"),1,IF(Y29="EUR",VLOOKUP(U29,'SH EURO'!$A$6:$B$6338,2,FALSE),"INGRESAR TASA")))),"")</f>
        <v>N/A</v>
      </c>
      <c r="AA29" s="596" t="str">
        <f t="shared" si="7"/>
        <v>N/A</v>
      </c>
      <c r="AB29" s="22">
        <f>IFERROR(IF(Y29="","",IF(Y29="COP",1,IF(Z29&lt;&gt;"N/A",VLOOKUP(U29,'SH TRM'!$A$9:$B$8912,2,FALSE),"REVISAR"))),"")</f>
        <v>1</v>
      </c>
      <c r="AC29" s="616">
        <f t="shared" si="8"/>
        <v>118925229.98999999</v>
      </c>
      <c r="AD29" s="457">
        <f t="shared" si="9"/>
        <v>311.73061596330274</v>
      </c>
      <c r="AE29" s="450">
        <f t="shared" si="11"/>
        <v>311.73061596330274</v>
      </c>
      <c r="AF29" s="637" t="str">
        <f t="shared" si="0"/>
        <v>CUMPLE</v>
      </c>
      <c r="AG29" s="931"/>
      <c r="AH29" s="934"/>
      <c r="AI29" s="462"/>
      <c r="AJ29" s="307"/>
      <c r="AM29" s="700"/>
      <c r="AN29" s="624">
        <f t="shared" si="10"/>
        <v>1</v>
      </c>
      <c r="AO29" s="624"/>
      <c r="AP29" s="698"/>
      <c r="AQ29" s="698"/>
    </row>
    <row r="30" spans="1:43" s="279" customFormat="1" ht="30" customHeight="1" thickBot="1" x14ac:dyDescent="0.3">
      <c r="A30" s="877"/>
      <c r="B30" s="12" t="s">
        <v>224</v>
      </c>
      <c r="C30" s="156">
        <v>24</v>
      </c>
      <c r="D30" s="13" t="str">
        <f>IFERROR(INDEX(DESEMPATE!$D$3:$D$124,MATCH('EXP ESPEC.'!B30,DESEMPATE!$C$3:$C$124,0)),"")</f>
        <v>GEICOL SAS</v>
      </c>
      <c r="E30" s="381" t="s">
        <v>8</v>
      </c>
      <c r="F30" s="260" t="s">
        <v>429</v>
      </c>
      <c r="G30" s="260" t="s">
        <v>432</v>
      </c>
      <c r="H30" s="260" t="s">
        <v>519</v>
      </c>
      <c r="I30" s="297" t="s">
        <v>514</v>
      </c>
      <c r="J30" s="159" t="s">
        <v>8</v>
      </c>
      <c r="K30" s="551" t="s">
        <v>8</v>
      </c>
      <c r="L30" s="551" t="s">
        <v>8</v>
      </c>
      <c r="M30" s="551" t="s">
        <v>9</v>
      </c>
      <c r="N30" s="635" t="str">
        <f t="shared" si="13"/>
        <v>SI</v>
      </c>
      <c r="O30" s="635" t="str">
        <f t="shared" si="14"/>
        <v>SI</v>
      </c>
      <c r="P30" s="635" t="str">
        <f t="shared" si="15"/>
        <v>NO</v>
      </c>
      <c r="Q30" s="727" t="str">
        <f t="shared" si="5"/>
        <v>SI</v>
      </c>
      <c r="R30" s="938"/>
      <c r="S30" s="739">
        <v>1</v>
      </c>
      <c r="T30" s="728">
        <v>38366</v>
      </c>
      <c r="U30" s="728">
        <v>38654</v>
      </c>
      <c r="V30" s="19">
        <f t="shared" si="6"/>
        <v>2005</v>
      </c>
      <c r="W30" s="32">
        <f>IFERROR(INDEX(PARAMETROS!$B$53:$B$79,MATCH(V30,PARAMETROS!$A$53:$A$79,0)),"")</f>
        <v>381500</v>
      </c>
      <c r="X30" s="611">
        <v>311379513.17000002</v>
      </c>
      <c r="Y30" s="29" t="s">
        <v>23</v>
      </c>
      <c r="Z30" s="23" t="str">
        <f>IFERROR(IF(Y30="","",IF(Y30="COP","N/A",IF(OR(Y30="USD",Y30="US"),1,IF(Y30="EUR",VLOOKUP(U30,'SH EURO'!$A$6:$B$6338,2,FALSE),"INGRESAR TASA")))),"")</f>
        <v>N/A</v>
      </c>
      <c r="AA30" s="596" t="str">
        <f t="shared" si="7"/>
        <v>N/A</v>
      </c>
      <c r="AB30" s="22">
        <f>IFERROR(IF(Y30="","",IF(Y30="COP",1,IF(Z30&lt;&gt;"N/A",VLOOKUP(U30,'SH TRM'!$A$9:$B$8912,2,FALSE),"REVISAR"))),"")</f>
        <v>1</v>
      </c>
      <c r="AC30" s="616">
        <f t="shared" si="8"/>
        <v>311379513.17000002</v>
      </c>
      <c r="AD30" s="457">
        <f t="shared" si="9"/>
        <v>816.19793753604199</v>
      </c>
      <c r="AE30" s="449">
        <f t="shared" si="11"/>
        <v>816.19793753604199</v>
      </c>
      <c r="AF30" s="460" t="str">
        <f t="shared" si="0"/>
        <v>CUMPLE</v>
      </c>
      <c r="AG30" s="932"/>
      <c r="AH30" s="935"/>
      <c r="AI30" s="470"/>
      <c r="AJ30" s="307"/>
      <c r="AM30" s="700"/>
      <c r="AN30" s="624">
        <f t="shared" si="10"/>
        <v>1</v>
      </c>
      <c r="AO30" s="624"/>
      <c r="AP30" s="698"/>
      <c r="AQ30" s="698"/>
    </row>
    <row r="31" spans="1:43" s="279" customFormat="1" ht="30" customHeight="1" x14ac:dyDescent="0.25">
      <c r="A31" s="875" t="s">
        <v>170</v>
      </c>
      <c r="B31" s="35" t="s">
        <v>225</v>
      </c>
      <c r="C31" s="155">
        <v>4</v>
      </c>
      <c r="D31" s="36" t="str">
        <f>IFERROR(INDEX(DESEMPATE!$D$3:$D$124,MATCH('EXP ESPEC.'!B31,DESEMPATE!$C$3:$C$124,0)),"")</f>
        <v>PLANES S.A.</v>
      </c>
      <c r="E31" s="380" t="s">
        <v>8</v>
      </c>
      <c r="F31" s="47" t="s">
        <v>521</v>
      </c>
      <c r="G31" s="47" t="s">
        <v>432</v>
      </c>
      <c r="H31" s="47" t="s">
        <v>522</v>
      </c>
      <c r="I31" s="293" t="s">
        <v>523</v>
      </c>
      <c r="J31" s="47" t="s">
        <v>8</v>
      </c>
      <c r="K31" s="553" t="s">
        <v>8</v>
      </c>
      <c r="L31" s="553" t="s">
        <v>8</v>
      </c>
      <c r="M31" s="553" t="s">
        <v>9</v>
      </c>
      <c r="N31" s="636" t="str">
        <f t="shared" si="13"/>
        <v>SI</v>
      </c>
      <c r="O31" s="636" t="str">
        <f t="shared" si="14"/>
        <v>SI</v>
      </c>
      <c r="P31" s="636" t="str">
        <f t="shared" si="15"/>
        <v>NO</v>
      </c>
      <c r="Q31" s="655" t="str">
        <f>IFERROR(IF(T31="","",IF(T31&gt;=DATE(1990,1,1),"SI","NO")),"")</f>
        <v>SI</v>
      </c>
      <c r="R31" s="872" t="s">
        <v>9</v>
      </c>
      <c r="S31" s="731">
        <v>1</v>
      </c>
      <c r="T31" s="41">
        <v>35125</v>
      </c>
      <c r="U31" s="41">
        <v>35581</v>
      </c>
      <c r="V31" s="42">
        <f t="shared" si="6"/>
        <v>1997</v>
      </c>
      <c r="W31" s="160">
        <f>IFERROR(INDEX(PARAMETROS!$B$53:$B$79,MATCH(V31,PARAMETROS!$A$53:$A$79,0)),"")</f>
        <v>172005</v>
      </c>
      <c r="X31" s="609">
        <v>451929529.60000002</v>
      </c>
      <c r="Y31" s="44" t="s">
        <v>23</v>
      </c>
      <c r="Z31" s="47" t="str">
        <f>IFERROR(IF(Y31="","",IF(Y31="COP","N/A",IF(OR(Y31="USD",Y31="US"),1,IF(Y31="EUR",VLOOKUP(U31,'SH EURO'!$A$6:$B$6338,2,FALSE),"INGRESAR TASA")))),"")</f>
        <v>N/A</v>
      </c>
      <c r="AA31" s="595" t="str">
        <f t="shared" si="7"/>
        <v>N/A</v>
      </c>
      <c r="AB31" s="45">
        <f>IFERROR(IF(Y31="","",IF(Y31="COP",1,IF(Z31&lt;&gt;"N/A",VLOOKUP(U31,'SH TRM'!$A$9:$B$8912,2,FALSE),"REVISAR"))),"")</f>
        <v>1</v>
      </c>
      <c r="AC31" s="615">
        <f t="shared" si="8"/>
        <v>451929529.60000002</v>
      </c>
      <c r="AD31" s="456">
        <f t="shared" si="9"/>
        <v>2627.4208866021336</v>
      </c>
      <c r="AE31" s="454">
        <f t="shared" si="11"/>
        <v>2627.4208866021336</v>
      </c>
      <c r="AF31" s="444" t="str">
        <f t="shared" si="0"/>
        <v>CUMPLE</v>
      </c>
      <c r="AG31" s="930" t="str">
        <f>IFERROR(IF(AND(COUNTIF(N31:N34,"SI")&gt;=1,COUNTIF(O31:O34,"SI")&gt;=1,COUNTIF(P31:P34,"SI")&gt;=1,COUNTIF(R31:R34,"SI")&lt;=1,COUNTIF(J31:J34,"SI")&gt;=2,AO31="OK"),"SI","NO"),"")</f>
        <v>SI</v>
      </c>
      <c r="AH31" s="933">
        <f t="shared" ref="AH31" si="26">IFERROR(IF(OR(E31="",E31="NO"),"N/A",IF(AND(COUNTIF(AF31:AF34,"CUMPLE")=4,AG31="SI"),900,(IF(AND(COUNTIF(AF31:AF34,"CUMPLE")=3,AG31="SI"),800,IF(AND(COUNTIF(AF31:AF34,"CUMPLE")=2,AG31="SI"),700,0))))),"")</f>
        <v>900</v>
      </c>
      <c r="AI31" s="461"/>
      <c r="AJ31" s="307"/>
      <c r="AM31" s="700"/>
      <c r="AN31" s="624">
        <f t="shared" si="10"/>
        <v>1</v>
      </c>
      <c r="AO31" s="624" t="str">
        <f t="shared" ref="AO31" si="27">IF(OR(COUNTIF(AN31:AN34,2)=0,COUNTIF(AN31:AN34,2)&gt;1),"OK",IF(AND(COUNTIF(AN31:AN34,1)&gt;0,COUNTIF(AN31:AN34,2)&gt;0),"OK",1))</f>
        <v>OK</v>
      </c>
      <c r="AP31" s="698"/>
      <c r="AQ31" s="698"/>
    </row>
    <row r="32" spans="1:43" s="279" customFormat="1" ht="30" customHeight="1" x14ac:dyDescent="0.25">
      <c r="A32" s="876"/>
      <c r="B32" s="12" t="s">
        <v>225</v>
      </c>
      <c r="C32" s="156">
        <v>7</v>
      </c>
      <c r="D32" s="13" t="str">
        <f>IFERROR(INDEX(DESEMPATE!$D$3:$D$124,MATCH('EXP ESPEC.'!B32,DESEMPATE!$C$3:$C$124,0)),"")</f>
        <v>PLANES S.A.</v>
      </c>
      <c r="E32" s="381" t="s">
        <v>8</v>
      </c>
      <c r="F32" s="23" t="s">
        <v>524</v>
      </c>
      <c r="G32" s="23" t="s">
        <v>432</v>
      </c>
      <c r="H32" s="23" t="s">
        <v>525</v>
      </c>
      <c r="I32" s="292" t="s">
        <v>526</v>
      </c>
      <c r="J32" s="23" t="s">
        <v>8</v>
      </c>
      <c r="K32" s="551" t="s">
        <v>8</v>
      </c>
      <c r="L32" s="551" t="s">
        <v>8</v>
      </c>
      <c r="M32" s="551" t="s">
        <v>9</v>
      </c>
      <c r="N32" s="634" t="str">
        <f t="shared" si="13"/>
        <v>SI</v>
      </c>
      <c r="O32" s="634" t="str">
        <f t="shared" si="14"/>
        <v>SI</v>
      </c>
      <c r="P32" s="634" t="str">
        <f t="shared" si="15"/>
        <v>NO</v>
      </c>
      <c r="Q32" s="653" t="str">
        <f t="shared" ref="Q32:Q62" si="28">IFERROR(IF(T32="","",IF(T32&gt;=DATE(1990,1,1),"SI","NO")),"")</f>
        <v>SI</v>
      </c>
      <c r="R32" s="938"/>
      <c r="S32" s="732">
        <v>1</v>
      </c>
      <c r="T32" s="337">
        <v>39887</v>
      </c>
      <c r="U32" s="18">
        <v>36997</v>
      </c>
      <c r="V32" s="19">
        <f t="shared" si="6"/>
        <v>2001</v>
      </c>
      <c r="W32" s="20">
        <f>IFERROR(INDEX(PARAMETROS!$B$53:$B$79,MATCH(V32,PARAMETROS!$A$53:$A$79,0)),"")</f>
        <v>286000</v>
      </c>
      <c r="X32" s="610">
        <v>660386264.79999995</v>
      </c>
      <c r="Y32" s="21" t="s">
        <v>23</v>
      </c>
      <c r="Z32" s="23" t="str">
        <f>IFERROR(IF(Y32="","",IF(Y32="COP","N/A",IF(OR(Y32="USD",Y32="US"),1,IF(Y32="EUR",VLOOKUP(U32,'SH EURO'!$A$6:$B$6338,2,FALSE),"INGRESAR TASA")))),"")</f>
        <v>N/A</v>
      </c>
      <c r="AA32" s="596" t="str">
        <f t="shared" si="7"/>
        <v>N/A</v>
      </c>
      <c r="AB32" s="22">
        <f>IFERROR(IF(Y32="","",IF(Y32="COP",1,IF(Z32&lt;&gt;"N/A",VLOOKUP(U32,'SH TRM'!$A$9:$B$8912,2,FALSE),"REVISAR"))),"")</f>
        <v>1</v>
      </c>
      <c r="AC32" s="616">
        <f t="shared" si="8"/>
        <v>660386264.79999995</v>
      </c>
      <c r="AD32" s="457">
        <f t="shared" si="9"/>
        <v>2309.0428839160836</v>
      </c>
      <c r="AE32" s="450">
        <f t="shared" si="11"/>
        <v>2309.0428839160836</v>
      </c>
      <c r="AF32" s="637" t="str">
        <f t="shared" si="0"/>
        <v>CUMPLE</v>
      </c>
      <c r="AG32" s="931"/>
      <c r="AH32" s="934"/>
      <c r="AI32" s="760"/>
      <c r="AJ32" s="307"/>
      <c r="AM32" s="700"/>
      <c r="AN32" s="624">
        <f t="shared" si="10"/>
        <v>1</v>
      </c>
      <c r="AO32" s="624"/>
      <c r="AP32" s="698"/>
      <c r="AQ32" s="698"/>
    </row>
    <row r="33" spans="1:43" s="279" customFormat="1" ht="30" customHeight="1" x14ac:dyDescent="0.25">
      <c r="A33" s="876"/>
      <c r="B33" s="12" t="s">
        <v>225</v>
      </c>
      <c r="C33" s="156">
        <v>10</v>
      </c>
      <c r="D33" s="13" t="str">
        <f>IFERROR(INDEX(DESEMPATE!$D$3:$D$124,MATCH('EXP ESPEC.'!B33,DESEMPATE!$C$3:$C$124,0)),"")</f>
        <v>PLANES S.A.</v>
      </c>
      <c r="E33" s="381" t="s">
        <v>8</v>
      </c>
      <c r="F33" s="23" t="s">
        <v>515</v>
      </c>
      <c r="G33" s="23" t="s">
        <v>432</v>
      </c>
      <c r="H33" s="23" t="s">
        <v>527</v>
      </c>
      <c r="I33" s="292" t="s">
        <v>528</v>
      </c>
      <c r="J33" s="23" t="s">
        <v>8</v>
      </c>
      <c r="K33" s="551" t="s">
        <v>8</v>
      </c>
      <c r="L33" s="551" t="s">
        <v>8</v>
      </c>
      <c r="M33" s="551" t="s">
        <v>9</v>
      </c>
      <c r="N33" s="634" t="str">
        <f t="shared" si="13"/>
        <v>SI</v>
      </c>
      <c r="O33" s="634" t="str">
        <f t="shared" si="14"/>
        <v>SI</v>
      </c>
      <c r="P33" s="634" t="str">
        <f t="shared" si="15"/>
        <v>NO</v>
      </c>
      <c r="Q33" s="653" t="str">
        <f t="shared" si="28"/>
        <v>SI</v>
      </c>
      <c r="R33" s="938"/>
      <c r="S33" s="716">
        <v>0.245</v>
      </c>
      <c r="T33" s="18">
        <v>40186</v>
      </c>
      <c r="U33" s="771">
        <v>41912</v>
      </c>
      <c r="V33" s="19">
        <f t="shared" si="6"/>
        <v>2014</v>
      </c>
      <c r="W33" s="20">
        <f>IFERROR(INDEX(PARAMETROS!$B$53:$B$79,MATCH(V33,PARAMETROS!$A$53:$A$79,0)),"")</f>
        <v>616000</v>
      </c>
      <c r="X33" s="610">
        <v>10922423850.5</v>
      </c>
      <c r="Y33" s="21" t="s">
        <v>23</v>
      </c>
      <c r="Z33" s="23" t="str">
        <f>IFERROR(IF(Y33="","",IF(Y33="COP","N/A",IF(OR(Y33="USD",Y33="US"),1,IF(Y33="EUR",VLOOKUP(U33,'SH EURO'!$A$6:$B$6338,2,FALSE),"INGRESAR TASA")))),"")</f>
        <v>N/A</v>
      </c>
      <c r="AA33" s="596" t="str">
        <f t="shared" si="7"/>
        <v>N/A</v>
      </c>
      <c r="AB33" s="22">
        <f>IFERROR(IF(Y33="","",IF(Y33="COP",1,IF(Z33&lt;&gt;"N/A",VLOOKUP(U33,'SH TRM'!$A$9:$B$8912,2,FALSE),"REVISAR"))),"")</f>
        <v>1</v>
      </c>
      <c r="AC33" s="616">
        <f t="shared" si="8"/>
        <v>10922423850.5</v>
      </c>
      <c r="AD33" s="457">
        <f t="shared" si="9"/>
        <v>17731.207549512987</v>
      </c>
      <c r="AE33" s="450">
        <f t="shared" si="11"/>
        <v>4344.1458496306814</v>
      </c>
      <c r="AF33" s="637" t="str">
        <f t="shared" si="0"/>
        <v>CUMPLE</v>
      </c>
      <c r="AG33" s="931"/>
      <c r="AH33" s="934"/>
      <c r="AI33" s="763"/>
      <c r="AJ33" s="307"/>
      <c r="AM33" s="700"/>
      <c r="AN33" s="624">
        <f t="shared" si="10"/>
        <v>1</v>
      </c>
      <c r="AO33" s="624"/>
      <c r="AP33" s="698"/>
      <c r="AQ33" s="698"/>
    </row>
    <row r="34" spans="1:43" s="279" customFormat="1" ht="30" customHeight="1" thickBot="1" x14ac:dyDescent="0.3">
      <c r="A34" s="877"/>
      <c r="B34" s="12" t="s">
        <v>225</v>
      </c>
      <c r="C34" s="156">
        <v>25</v>
      </c>
      <c r="D34" s="13" t="str">
        <f>IFERROR(INDEX(DESEMPATE!$D$3:$D$124,MATCH('EXP ESPEC.'!B34,DESEMPATE!$C$3:$C$124,0)),"")</f>
        <v>PLANES S.A.</v>
      </c>
      <c r="E34" s="381" t="s">
        <v>8</v>
      </c>
      <c r="F34" s="23" t="s">
        <v>524</v>
      </c>
      <c r="G34" s="23" t="s">
        <v>432</v>
      </c>
      <c r="H34" s="23" t="s">
        <v>582</v>
      </c>
      <c r="I34" s="292" t="s">
        <v>583</v>
      </c>
      <c r="J34" s="159" t="s">
        <v>8</v>
      </c>
      <c r="K34" s="551" t="s">
        <v>8</v>
      </c>
      <c r="L34" s="551" t="s">
        <v>8</v>
      </c>
      <c r="M34" s="551" t="s">
        <v>8</v>
      </c>
      <c r="N34" s="635" t="str">
        <f t="shared" si="13"/>
        <v>SI</v>
      </c>
      <c r="O34" s="635" t="str">
        <f t="shared" si="14"/>
        <v>SI</v>
      </c>
      <c r="P34" s="635" t="str">
        <f t="shared" si="15"/>
        <v>SI</v>
      </c>
      <c r="Q34" s="654" t="str">
        <f t="shared" si="28"/>
        <v>SI</v>
      </c>
      <c r="R34" s="939"/>
      <c r="S34" s="733">
        <v>0.5</v>
      </c>
      <c r="T34" s="390">
        <v>35634</v>
      </c>
      <c r="U34" s="390">
        <v>35989</v>
      </c>
      <c r="V34" s="19">
        <f t="shared" si="6"/>
        <v>1998</v>
      </c>
      <c r="W34" s="32">
        <f>IFERROR(INDEX(PARAMETROS!$B$53:$B$79,MATCH(V34,PARAMETROS!$A$53:$A$79,0)),"")</f>
        <v>203826</v>
      </c>
      <c r="X34" s="610">
        <v>234950637</v>
      </c>
      <c r="Y34" s="21" t="s">
        <v>23</v>
      </c>
      <c r="Z34" s="23" t="str">
        <f>IFERROR(IF(Y34="","",IF(Y34="COP","N/A",IF(OR(Y34="USD",Y34="US"),1,IF(Y34="EUR",VLOOKUP(U34,'SH EURO'!$A$6:$B$6338,2,FALSE),"INGRESAR TASA")))),"")</f>
        <v>N/A</v>
      </c>
      <c r="AA34" s="596" t="str">
        <f t="shared" si="7"/>
        <v>N/A</v>
      </c>
      <c r="AB34" s="22">
        <f>IFERROR(IF(Y34="","",IF(Y34="COP",1,IF(Z34&lt;&gt;"N/A",VLOOKUP(U34,'SH TRM'!$A$9:$B$8912,2,FALSE),"REVISAR"))),"")</f>
        <v>1</v>
      </c>
      <c r="AC34" s="616">
        <f t="shared" si="8"/>
        <v>234950637</v>
      </c>
      <c r="AD34" s="457">
        <f t="shared" si="9"/>
        <v>1152.7019958199642</v>
      </c>
      <c r="AE34" s="449">
        <f t="shared" si="11"/>
        <v>576.35099790998208</v>
      </c>
      <c r="AF34" s="460" t="str">
        <f t="shared" si="0"/>
        <v>CUMPLE</v>
      </c>
      <c r="AG34" s="932"/>
      <c r="AH34" s="935"/>
      <c r="AI34" s="764"/>
      <c r="AJ34" s="307"/>
      <c r="AM34" s="700"/>
      <c r="AN34" s="624">
        <f t="shared" si="10"/>
        <v>2</v>
      </c>
      <c r="AO34" s="624"/>
      <c r="AP34" s="698"/>
      <c r="AQ34" s="698"/>
    </row>
    <row r="35" spans="1:43" s="279" customFormat="1" ht="30" customHeight="1" x14ac:dyDescent="0.25">
      <c r="A35" s="875" t="s">
        <v>171</v>
      </c>
      <c r="B35" s="35" t="s">
        <v>226</v>
      </c>
      <c r="C35" s="155">
        <v>7</v>
      </c>
      <c r="D35" s="36" t="str">
        <f>IFERROR(INDEX(DESEMPATE!$D$3:$D$124,MATCH('EXP ESPEC.'!B35,DESEMPATE!$C$3:$C$124,0)),"")</f>
        <v>CIC CONSULTORES DE INGENIERIA Y CIMENTACIONES S.A.S.</v>
      </c>
      <c r="E35" s="380" t="s">
        <v>8</v>
      </c>
      <c r="F35" s="47" t="s">
        <v>529</v>
      </c>
      <c r="G35" s="47" t="s">
        <v>432</v>
      </c>
      <c r="H35" s="47" t="s">
        <v>530</v>
      </c>
      <c r="I35" s="293" t="s">
        <v>531</v>
      </c>
      <c r="J35" s="47" t="s">
        <v>8</v>
      </c>
      <c r="K35" s="553" t="s">
        <v>8</v>
      </c>
      <c r="L35" s="553" t="s">
        <v>8</v>
      </c>
      <c r="M35" s="553" t="s">
        <v>9</v>
      </c>
      <c r="N35" s="636" t="str">
        <f t="shared" si="13"/>
        <v>SI</v>
      </c>
      <c r="O35" s="636" t="str">
        <f t="shared" si="14"/>
        <v>SI</v>
      </c>
      <c r="P35" s="636" t="str">
        <f t="shared" si="15"/>
        <v>NO</v>
      </c>
      <c r="Q35" s="656" t="str">
        <f t="shared" si="28"/>
        <v>SI</v>
      </c>
      <c r="R35" s="872" t="s">
        <v>9</v>
      </c>
      <c r="S35" s="731">
        <v>1</v>
      </c>
      <c r="T35" s="491">
        <v>40771</v>
      </c>
      <c r="U35" s="491">
        <v>41259</v>
      </c>
      <c r="V35" s="42">
        <f t="shared" si="6"/>
        <v>2012</v>
      </c>
      <c r="W35" s="160">
        <f>IFERROR(INDEX(PARAMETROS!$B$53:$B$79,MATCH(V35,PARAMETROS!$A$53:$A$79,0)),"")</f>
        <v>566700</v>
      </c>
      <c r="X35" s="612">
        <v>595833420</v>
      </c>
      <c r="Y35" s="43" t="s">
        <v>23</v>
      </c>
      <c r="Z35" s="47" t="str">
        <f>IFERROR(IF(Y35="","",IF(Y35="COP","N/A",IF(OR(Y35="USD",Y35="US"),1,IF(Y35="EUR",VLOOKUP(U35,'SH EURO'!$A$6:$B$6338,2,FALSE),"INGRESAR TASA")))),"")</f>
        <v>N/A</v>
      </c>
      <c r="AA35" s="595" t="str">
        <f t="shared" si="7"/>
        <v>N/A</v>
      </c>
      <c r="AB35" s="45">
        <f>IFERROR(IF(Y35="","",IF(Y35="COP",1,IF(Z35&lt;&gt;"N/A",VLOOKUP(U35,'SH TRM'!$A$9:$B$8912,2,FALSE),"REVISAR"))),"")</f>
        <v>1</v>
      </c>
      <c r="AC35" s="615">
        <f t="shared" si="8"/>
        <v>595833420</v>
      </c>
      <c r="AD35" s="456">
        <f t="shared" si="9"/>
        <v>1051.4088935944944</v>
      </c>
      <c r="AE35" s="454">
        <f t="shared" si="11"/>
        <v>1051.4088935944944</v>
      </c>
      <c r="AF35" s="444" t="str">
        <f t="shared" si="0"/>
        <v>CUMPLE</v>
      </c>
      <c r="AG35" s="930" t="str">
        <f>IFERROR(IF(AND(COUNTIF(N35:N38,"SI")&gt;=1,COUNTIF(O35:O38,"SI")&gt;=1,COUNTIF(P35:P38,"SI")&gt;=1,COUNTIF(R35:R38,"SI")&lt;=1,COUNTIF(J35:J38,"SI")&gt;=2,AO35="OK"),"SI","NO"),"")</f>
        <v>SI</v>
      </c>
      <c r="AH35" s="933">
        <f t="shared" ref="AH35" si="29">IFERROR(IF(OR(E35="",E35="NO"),"N/A",IF(AND(COUNTIF(AF35:AF38,"CUMPLE")=4,AG35="SI"),900,(IF(AND(COUNTIF(AF35:AF38,"CUMPLE")=3,AG35="SI"),800,IF(AND(COUNTIF(AF35:AF38,"CUMPLE")=2,AG35="SI"),700,0))))),"")</f>
        <v>900</v>
      </c>
      <c r="AI35" s="462"/>
      <c r="AJ35" s="307"/>
      <c r="AM35" s="700"/>
      <c r="AN35" s="624">
        <f t="shared" si="10"/>
        <v>1</v>
      </c>
      <c r="AO35" s="624" t="str">
        <f t="shared" ref="AO35" si="30">IF(OR(COUNTIF(AN35:AN38,2)=0,COUNTIF(AN35:AN38,2)&gt;1),"OK",IF(AND(COUNTIF(AN35:AN38,1)&gt;0,COUNTIF(AN35:AN38,2)&gt;0),"OK",1))</f>
        <v>OK</v>
      </c>
      <c r="AP35" s="698"/>
      <c r="AQ35" s="698"/>
    </row>
    <row r="36" spans="1:43" s="279" customFormat="1" ht="30" customHeight="1" x14ac:dyDescent="0.25">
      <c r="A36" s="876"/>
      <c r="B36" s="12" t="s">
        <v>348</v>
      </c>
      <c r="C36" s="156">
        <v>11</v>
      </c>
      <c r="D36" s="13" t="str">
        <f>IFERROR(INDEX(DESEMPATE!$D$3:$D$124,MATCH('EXP ESPEC.'!B36,DESEMPATE!$C$3:$C$124,0)),"")</f>
        <v>CONSULTEC LTDA</v>
      </c>
      <c r="E36" s="381" t="s">
        <v>8</v>
      </c>
      <c r="F36" s="23" t="s">
        <v>534</v>
      </c>
      <c r="G36" s="23" t="s">
        <v>432</v>
      </c>
      <c r="H36" s="23" t="s">
        <v>535</v>
      </c>
      <c r="I36" s="292" t="s">
        <v>536</v>
      </c>
      <c r="J36" s="23" t="s">
        <v>8</v>
      </c>
      <c r="K36" s="551" t="s">
        <v>8</v>
      </c>
      <c r="L36" s="551" t="s">
        <v>8</v>
      </c>
      <c r="M36" s="551" t="s">
        <v>9</v>
      </c>
      <c r="N36" s="634" t="str">
        <f t="shared" si="13"/>
        <v>SI</v>
      </c>
      <c r="O36" s="634" t="str">
        <f t="shared" si="14"/>
        <v>SI</v>
      </c>
      <c r="P36" s="634" t="str">
        <f t="shared" si="15"/>
        <v>NO</v>
      </c>
      <c r="Q36" s="653" t="str">
        <f t="shared" si="28"/>
        <v>SI</v>
      </c>
      <c r="R36" s="938"/>
      <c r="S36" s="716">
        <v>0.4</v>
      </c>
      <c r="T36" s="18">
        <v>41271</v>
      </c>
      <c r="U36" s="18">
        <v>41817</v>
      </c>
      <c r="V36" s="19">
        <f t="shared" si="6"/>
        <v>2014</v>
      </c>
      <c r="W36" s="20">
        <f>IFERROR(INDEX(PARAMETROS!$B$53:$B$79,MATCH(V36,PARAMETROS!$A$53:$A$79,0)),"")</f>
        <v>616000</v>
      </c>
      <c r="X36" s="613">
        <v>1291483762</v>
      </c>
      <c r="Y36" s="20" t="s">
        <v>23</v>
      </c>
      <c r="Z36" s="23" t="str">
        <f>IFERROR(IF(Y36="","",IF(Y36="COP","N/A",IF(OR(Y36="USD",Y36="US"),1,IF(Y36="EUR",VLOOKUP(U36,'SH EURO'!$A$6:$B$6338,2,FALSE),"INGRESAR TASA")))),"")</f>
        <v>N/A</v>
      </c>
      <c r="AA36" s="596" t="str">
        <f t="shared" si="7"/>
        <v>N/A</v>
      </c>
      <c r="AB36" s="22">
        <f>IFERROR(IF(Y36="","",IF(Y36="COP",1,IF(Z36&lt;&gt;"N/A",VLOOKUP(U36,'SH TRM'!$A$9:$B$8912,2,FALSE),"REVISAR"))),"")</f>
        <v>1</v>
      </c>
      <c r="AC36" s="616">
        <f t="shared" si="8"/>
        <v>1291483762</v>
      </c>
      <c r="AD36" s="457">
        <f t="shared" si="9"/>
        <v>2096.5645487012989</v>
      </c>
      <c r="AE36" s="450">
        <f t="shared" si="11"/>
        <v>838.62581948051957</v>
      </c>
      <c r="AF36" s="637" t="str">
        <f t="shared" si="0"/>
        <v>CUMPLE</v>
      </c>
      <c r="AG36" s="931"/>
      <c r="AH36" s="934"/>
      <c r="AI36" s="462"/>
      <c r="AJ36" s="307"/>
      <c r="AM36" s="700"/>
      <c r="AN36" s="624">
        <f t="shared" si="10"/>
        <v>1</v>
      </c>
      <c r="AO36" s="624"/>
      <c r="AP36" s="698"/>
      <c r="AQ36" s="698"/>
    </row>
    <row r="37" spans="1:43" s="279" customFormat="1" ht="30" customHeight="1" x14ac:dyDescent="0.25">
      <c r="A37" s="876"/>
      <c r="B37" s="12" t="s">
        <v>226</v>
      </c>
      <c r="C37" s="168">
        <v>36</v>
      </c>
      <c r="D37" s="13" t="str">
        <f>IFERROR(INDEX(DESEMPATE!$D$3:$D$124,MATCH('EXP ESPEC.'!B37,DESEMPATE!$C$3:$C$124,0)),"")</f>
        <v>CIC CONSULTORES DE INGENIERIA Y CIMENTACIONES S.A.S.</v>
      </c>
      <c r="E37" s="381" t="s">
        <v>8</v>
      </c>
      <c r="F37" s="23" t="s">
        <v>442</v>
      </c>
      <c r="G37" s="23" t="s">
        <v>432</v>
      </c>
      <c r="H37" s="23" t="s">
        <v>584</v>
      </c>
      <c r="I37" s="292" t="s">
        <v>585</v>
      </c>
      <c r="J37" s="23" t="s">
        <v>8</v>
      </c>
      <c r="K37" s="551" t="s">
        <v>8</v>
      </c>
      <c r="L37" s="551" t="s">
        <v>8</v>
      </c>
      <c r="M37" s="551" t="s">
        <v>8</v>
      </c>
      <c r="N37" s="634" t="str">
        <f t="shared" si="13"/>
        <v>SI</v>
      </c>
      <c r="O37" s="634" t="str">
        <f t="shared" si="14"/>
        <v>SI</v>
      </c>
      <c r="P37" s="634" t="str">
        <f t="shared" si="15"/>
        <v>SI</v>
      </c>
      <c r="Q37" s="653" t="str">
        <f t="shared" si="28"/>
        <v>SI</v>
      </c>
      <c r="R37" s="938"/>
      <c r="S37" s="716">
        <v>0.5</v>
      </c>
      <c r="T37" s="18">
        <v>37018</v>
      </c>
      <c r="U37" s="18">
        <v>37523</v>
      </c>
      <c r="V37" s="19">
        <f t="shared" si="6"/>
        <v>2002</v>
      </c>
      <c r="W37" s="20">
        <f>IFERROR(INDEX(PARAMETROS!$B$53:$B$79,MATCH(V37,PARAMETROS!$A$53:$A$79,0)),"")</f>
        <v>309000</v>
      </c>
      <c r="X37" s="613">
        <v>130499999</v>
      </c>
      <c r="Y37" s="20" t="s">
        <v>23</v>
      </c>
      <c r="Z37" s="23" t="str">
        <f>IFERROR(IF(Y37="","",IF(Y37="COP","N/A",IF(OR(Y37="USD",Y37="US"),1,IF(Y37="EUR",VLOOKUP(U37,'SH EURO'!$A$6:$B$6338,2,FALSE),"INGRESAR TASA")))),"")</f>
        <v>N/A</v>
      </c>
      <c r="AA37" s="596" t="str">
        <f t="shared" si="7"/>
        <v>N/A</v>
      </c>
      <c r="AB37" s="22">
        <f>IFERROR(IF(Y37="","",IF(Y37="COP",1,IF(Z37&lt;&gt;"N/A",VLOOKUP(U37,'SH TRM'!$A$9:$B$8912,2,FALSE),"REVISAR"))),"")</f>
        <v>1</v>
      </c>
      <c r="AC37" s="616">
        <f t="shared" si="8"/>
        <v>130499999</v>
      </c>
      <c r="AD37" s="457">
        <f t="shared" si="9"/>
        <v>422.33009385113269</v>
      </c>
      <c r="AE37" s="450">
        <f t="shared" si="11"/>
        <v>211.16504692556634</v>
      </c>
      <c r="AF37" s="637" t="str">
        <f t="shared" si="0"/>
        <v>CUMPLE</v>
      </c>
      <c r="AG37" s="931"/>
      <c r="AH37" s="934"/>
      <c r="AI37" s="462"/>
      <c r="AJ37" s="307"/>
      <c r="AM37" s="700"/>
      <c r="AN37" s="624">
        <f t="shared" si="10"/>
        <v>2</v>
      </c>
      <c r="AO37" s="624"/>
      <c r="AP37" s="698"/>
      <c r="AQ37" s="698"/>
    </row>
    <row r="38" spans="1:43" s="279" customFormat="1" ht="30" customHeight="1" thickBot="1" x14ac:dyDescent="0.3">
      <c r="A38" s="877"/>
      <c r="B38" s="12" t="s">
        <v>348</v>
      </c>
      <c r="C38" s="168">
        <v>52</v>
      </c>
      <c r="D38" s="13" t="str">
        <f>IFERROR(INDEX(DESEMPATE!$D$3:$D$124,MATCH('EXP ESPEC.'!B38,DESEMPATE!$C$3:$C$124,0)),"")</f>
        <v>CONSULTEC LTDA</v>
      </c>
      <c r="E38" s="381" t="s">
        <v>8</v>
      </c>
      <c r="F38" s="23" t="s">
        <v>537</v>
      </c>
      <c r="G38" s="23" t="s">
        <v>432</v>
      </c>
      <c r="H38" s="23">
        <v>1942</v>
      </c>
      <c r="I38" s="292" t="s">
        <v>538</v>
      </c>
      <c r="J38" s="159" t="s">
        <v>8</v>
      </c>
      <c r="K38" s="551" t="s">
        <v>8</v>
      </c>
      <c r="L38" s="551" t="s">
        <v>8</v>
      </c>
      <c r="M38" s="551" t="s">
        <v>9</v>
      </c>
      <c r="N38" s="635" t="str">
        <f t="shared" si="13"/>
        <v>SI</v>
      </c>
      <c r="O38" s="635" t="str">
        <f t="shared" si="14"/>
        <v>SI</v>
      </c>
      <c r="P38" s="635" t="str">
        <f t="shared" si="15"/>
        <v>NO</v>
      </c>
      <c r="Q38" s="653" t="str">
        <f t="shared" si="28"/>
        <v>SI</v>
      </c>
      <c r="R38" s="939"/>
      <c r="S38" s="735">
        <v>0.65</v>
      </c>
      <c r="T38" s="729">
        <v>39080</v>
      </c>
      <c r="U38" s="729">
        <v>39408</v>
      </c>
      <c r="V38" s="19">
        <f t="shared" si="6"/>
        <v>2007</v>
      </c>
      <c r="W38" s="32">
        <f>IFERROR(INDEX(PARAMETROS!$B$53:$B$79,MATCH(V38,PARAMETROS!$A$53:$A$79,0)),"")</f>
        <v>433700</v>
      </c>
      <c r="X38" s="613">
        <v>84550473</v>
      </c>
      <c r="Y38" s="20" t="s">
        <v>23</v>
      </c>
      <c r="Z38" s="23" t="str">
        <f>IFERROR(IF(Y38="","",IF(Y38="COP","N/A",IF(OR(Y38="USD",Y38="US"),1,IF(Y38="EUR",VLOOKUP(U38,'SH EURO'!$A$6:$B$6338,2,FALSE),"INGRESAR TASA")))),"")</f>
        <v>N/A</v>
      </c>
      <c r="AA38" s="596" t="str">
        <f t="shared" si="7"/>
        <v>N/A</v>
      </c>
      <c r="AB38" s="22">
        <f>IFERROR(IF(Y38="","",IF(Y38="COP",1,IF(Z38&lt;&gt;"N/A",VLOOKUP(U38,'SH TRM'!$A$9:$B$8912,2,FALSE),"REVISAR"))),"")</f>
        <v>1</v>
      </c>
      <c r="AC38" s="616">
        <f t="shared" si="8"/>
        <v>84550473</v>
      </c>
      <c r="AD38" s="457">
        <f t="shared" si="9"/>
        <v>194.95151717777264</v>
      </c>
      <c r="AE38" s="449">
        <f t="shared" si="11"/>
        <v>126.71848616555222</v>
      </c>
      <c r="AF38" s="460" t="str">
        <f t="shared" si="0"/>
        <v>CUMPLE</v>
      </c>
      <c r="AG38" s="932"/>
      <c r="AH38" s="935"/>
      <c r="AI38" s="462"/>
      <c r="AJ38" s="307"/>
      <c r="AM38" s="700"/>
      <c r="AN38" s="624">
        <f t="shared" si="10"/>
        <v>1</v>
      </c>
      <c r="AO38" s="624"/>
      <c r="AP38" s="698"/>
      <c r="AQ38" s="698"/>
    </row>
    <row r="39" spans="1:43" s="279" customFormat="1" ht="45.75" customHeight="1" x14ac:dyDescent="0.25">
      <c r="A39" s="875" t="s">
        <v>172</v>
      </c>
      <c r="B39" s="35" t="s">
        <v>227</v>
      </c>
      <c r="C39" s="169">
        <v>124</v>
      </c>
      <c r="D39" s="36" t="str">
        <f>IFERROR(INDEX(DESEMPATE!$D$3:$D$124,MATCH('EXP ESPEC.'!B39,DESEMPATE!$C$3:$C$124,0)),"")</f>
        <v>SIETE S.A.S.</v>
      </c>
      <c r="E39" s="380" t="s">
        <v>8</v>
      </c>
      <c r="F39" s="47" t="s">
        <v>534</v>
      </c>
      <c r="G39" s="47" t="s">
        <v>432</v>
      </c>
      <c r="H39" s="47" t="s">
        <v>541</v>
      </c>
      <c r="I39" s="293" t="s">
        <v>542</v>
      </c>
      <c r="J39" s="47" t="s">
        <v>8</v>
      </c>
      <c r="K39" s="553" t="s">
        <v>8</v>
      </c>
      <c r="L39" s="553" t="s">
        <v>8</v>
      </c>
      <c r="M39" s="553" t="s">
        <v>9</v>
      </c>
      <c r="N39" s="636" t="str">
        <f t="shared" si="13"/>
        <v>SI</v>
      </c>
      <c r="O39" s="636" t="str">
        <f t="shared" si="14"/>
        <v>SI</v>
      </c>
      <c r="P39" s="636" t="str">
        <f t="shared" si="15"/>
        <v>NO</v>
      </c>
      <c r="Q39" s="655" t="str">
        <f t="shared" si="28"/>
        <v>SI</v>
      </c>
      <c r="R39" s="872" t="s">
        <v>9</v>
      </c>
      <c r="S39" s="731">
        <v>0.5</v>
      </c>
      <c r="T39" s="41">
        <v>39302</v>
      </c>
      <c r="U39" s="41">
        <v>40068</v>
      </c>
      <c r="V39" s="42">
        <f t="shared" si="6"/>
        <v>2009</v>
      </c>
      <c r="W39" s="160">
        <f>IFERROR(INDEX(PARAMETROS!$B$53:$B$79,MATCH(V39,PARAMETROS!$A$53:$A$79,0)),"")</f>
        <v>496900</v>
      </c>
      <c r="X39" s="612">
        <v>1635184111</v>
      </c>
      <c r="Y39" s="43" t="s">
        <v>23</v>
      </c>
      <c r="Z39" s="47" t="str">
        <f>IFERROR(IF(Y39="","",IF(Y39="COP","N/A",IF(OR(Y39="USD",Y39="US"),1,IF(Y39="EUR",VLOOKUP(U39,'SH EURO'!$A$6:$B$6338,2,FALSE),"INGRESAR TASA")))),"")</f>
        <v>N/A</v>
      </c>
      <c r="AA39" s="595" t="str">
        <f t="shared" si="7"/>
        <v>N/A</v>
      </c>
      <c r="AB39" s="45">
        <f>IFERROR(IF(Y39="","",IF(Y39="COP",1,IF(Z39&lt;&gt;"N/A",VLOOKUP(U39,'SH TRM'!$A$9:$B$8912,2,FALSE),"REVISAR"))),"")</f>
        <v>1</v>
      </c>
      <c r="AC39" s="615">
        <f t="shared" si="8"/>
        <v>1635184111</v>
      </c>
      <c r="AD39" s="456">
        <f t="shared" si="9"/>
        <v>3290.7710022137253</v>
      </c>
      <c r="AE39" s="454">
        <f t="shared" si="11"/>
        <v>1645.3855011068626</v>
      </c>
      <c r="AF39" s="444" t="str">
        <f t="shared" si="0"/>
        <v>CUMPLE</v>
      </c>
      <c r="AG39" s="940" t="s">
        <v>1038</v>
      </c>
      <c r="AH39" s="933">
        <f t="shared" ref="AH39" si="31">IFERROR(IF(OR(E39="",E39="NO"),"N/A",IF(AND(COUNTIF(AF39:AF42,"CUMPLE")=4,AG39="SI"),900,(IF(AND(COUNTIF(AF39:AF42,"CUMPLE")=3,AG39="SI"),800,IF(AND(COUNTIF(AF39:AF42,"CUMPLE")=2,AG39="SI"),700,0))))),"")</f>
        <v>0</v>
      </c>
      <c r="AI39" s="466"/>
      <c r="AJ39" s="307"/>
      <c r="AM39" s="700"/>
      <c r="AN39" s="624">
        <f t="shared" si="10"/>
        <v>1</v>
      </c>
      <c r="AO39" s="624" t="str">
        <f t="shared" ref="AO39" si="32">IF(OR(COUNTIF(AN39:AN42,2)=0,COUNTIF(AN39:AN42,2)&gt;1),"OK",IF(AND(COUNTIF(AN39:AN42,1)&gt;0,COUNTIF(AN39:AN42,2)&gt;0),"OK",1))</f>
        <v>OK</v>
      </c>
      <c r="AP39" s="698"/>
      <c r="AQ39" s="698"/>
    </row>
    <row r="40" spans="1:43" s="279" customFormat="1" ht="42.75" x14ac:dyDescent="0.25">
      <c r="A40" s="876"/>
      <c r="B40" s="12" t="s">
        <v>227</v>
      </c>
      <c r="C40" s="168">
        <v>128</v>
      </c>
      <c r="D40" s="13" t="str">
        <f>IFERROR(INDEX(DESEMPATE!$D$3:$D$124,MATCH('EXP ESPEC.'!B40,DESEMPATE!$C$3:$C$124,0)),"")</f>
        <v>SIETE S.A.S.</v>
      </c>
      <c r="E40" s="381" t="s">
        <v>8</v>
      </c>
      <c r="F40" s="23" t="s">
        <v>539</v>
      </c>
      <c r="G40" s="23" t="s">
        <v>432</v>
      </c>
      <c r="H40" s="23">
        <v>90114001</v>
      </c>
      <c r="I40" s="292" t="s">
        <v>540</v>
      </c>
      <c r="J40" s="775" t="s">
        <v>8</v>
      </c>
      <c r="K40" s="551" t="s">
        <v>8</v>
      </c>
      <c r="L40" s="551" t="s">
        <v>8</v>
      </c>
      <c r="M40" s="551" t="s">
        <v>9</v>
      </c>
      <c r="N40" s="634" t="str">
        <f t="shared" si="13"/>
        <v>SI</v>
      </c>
      <c r="O40" s="634" t="str">
        <f t="shared" si="14"/>
        <v>SI</v>
      </c>
      <c r="P40" s="634" t="str">
        <f t="shared" si="15"/>
        <v>NO</v>
      </c>
      <c r="Q40" s="653" t="str">
        <f t="shared" si="28"/>
        <v>SI</v>
      </c>
      <c r="R40" s="938"/>
      <c r="S40" s="716">
        <v>1</v>
      </c>
      <c r="T40" s="491">
        <v>38378</v>
      </c>
      <c r="U40" s="491">
        <v>38620</v>
      </c>
      <c r="V40" s="19">
        <f t="shared" si="6"/>
        <v>2005</v>
      </c>
      <c r="W40" s="20">
        <f>IFERROR(INDEX(PARAMETROS!$B$53:$B$79,MATCH(V40,PARAMETROS!$A$53:$A$79,0)),"")</f>
        <v>381500</v>
      </c>
      <c r="X40" s="613">
        <v>590287197</v>
      </c>
      <c r="Y40" s="20" t="s">
        <v>23</v>
      </c>
      <c r="Z40" s="23" t="str">
        <f>IFERROR(IF(Y40="","",IF(Y40="COP","N/A",IF(OR(Y40="USD",Y40="US"),1,IF(Y40="EUR",VLOOKUP(U40,'SH EURO'!$A$6:$B$6338,2,FALSE),"INGRESAR TASA")))),"")</f>
        <v>N/A</v>
      </c>
      <c r="AA40" s="596" t="str">
        <f t="shared" si="7"/>
        <v>N/A</v>
      </c>
      <c r="AB40" s="22">
        <f>IFERROR(IF(Y40="","",IF(Y40="COP",1,IF(Z40&lt;&gt;"N/A",VLOOKUP(U40,'SH TRM'!$A$9:$B$8912,2,FALSE),"REVISAR"))),"")</f>
        <v>1</v>
      </c>
      <c r="AC40" s="616">
        <f t="shared" si="8"/>
        <v>590287197</v>
      </c>
      <c r="AD40" s="457">
        <f t="shared" si="9"/>
        <v>1547.2796775884665</v>
      </c>
      <c r="AE40" s="450">
        <f t="shared" si="11"/>
        <v>1547.2796775884665</v>
      </c>
      <c r="AF40" s="637" t="str">
        <f t="shared" si="0"/>
        <v>CUMPLE</v>
      </c>
      <c r="AG40" s="941"/>
      <c r="AH40" s="934"/>
      <c r="AI40" s="467"/>
      <c r="AJ40" s="307"/>
      <c r="AM40" s="700"/>
      <c r="AN40" s="624">
        <f t="shared" si="10"/>
        <v>1</v>
      </c>
      <c r="AO40" s="624"/>
      <c r="AP40" s="698"/>
      <c r="AQ40" s="698"/>
    </row>
    <row r="41" spans="1:43" s="279" customFormat="1" ht="68.25" customHeight="1" x14ac:dyDescent="0.25">
      <c r="A41" s="876"/>
      <c r="B41" s="12" t="s">
        <v>227</v>
      </c>
      <c r="C41" s="168">
        <v>135</v>
      </c>
      <c r="D41" s="13" t="str">
        <f>IFERROR(INDEX(DESEMPATE!$D$3:$D$124,MATCH('EXP ESPEC.'!B41,DESEMPATE!$C$3:$C$124,0)),"")</f>
        <v>SIETE S.A.S.</v>
      </c>
      <c r="E41" s="381" t="s">
        <v>8</v>
      </c>
      <c r="F41" s="23" t="s">
        <v>534</v>
      </c>
      <c r="G41" s="23" t="s">
        <v>432</v>
      </c>
      <c r="H41" s="23" t="s">
        <v>543</v>
      </c>
      <c r="I41" s="292" t="s">
        <v>544</v>
      </c>
      <c r="J41" s="23" t="s">
        <v>8</v>
      </c>
      <c r="K41" s="551" t="s">
        <v>8</v>
      </c>
      <c r="L41" s="551" t="s">
        <v>8</v>
      </c>
      <c r="M41" s="551" t="s">
        <v>9</v>
      </c>
      <c r="N41" s="634" t="str">
        <f t="shared" si="13"/>
        <v>SI</v>
      </c>
      <c r="O41" s="634" t="str">
        <f t="shared" si="14"/>
        <v>SI</v>
      </c>
      <c r="P41" s="634" t="str">
        <f t="shared" si="15"/>
        <v>NO</v>
      </c>
      <c r="Q41" s="653" t="str">
        <f t="shared" si="28"/>
        <v>SI</v>
      </c>
      <c r="R41" s="938"/>
      <c r="S41" s="716">
        <v>0.5</v>
      </c>
      <c r="T41" s="18">
        <v>38600</v>
      </c>
      <c r="U41" s="18">
        <v>39444</v>
      </c>
      <c r="V41" s="19">
        <f t="shared" si="6"/>
        <v>2007</v>
      </c>
      <c r="W41" s="20">
        <f>IFERROR(INDEX(PARAMETROS!$B$53:$B$79,MATCH(V41,PARAMETROS!$A$53:$A$79,0)),"")</f>
        <v>433700</v>
      </c>
      <c r="X41" s="613">
        <v>1243520288</v>
      </c>
      <c r="Y41" s="20" t="s">
        <v>23</v>
      </c>
      <c r="Z41" s="23" t="str">
        <f>IFERROR(IF(Y41="","",IF(Y41="COP","N/A",IF(OR(Y41="USD",Y41="US"),1,IF(Y41="EUR",VLOOKUP(U41,'SH EURO'!$A$6:$B$6338,2,FALSE),"INGRESAR TASA")))),"")</f>
        <v>N/A</v>
      </c>
      <c r="AA41" s="596" t="str">
        <f t="shared" si="7"/>
        <v>N/A</v>
      </c>
      <c r="AB41" s="22">
        <f>IFERROR(IF(Y41="","",IF(Y41="COP",1,IF(Z41&lt;&gt;"N/A",VLOOKUP(U41,'SH TRM'!$A$9:$B$8912,2,FALSE),"REVISAR"))),"")</f>
        <v>1</v>
      </c>
      <c r="AC41" s="616">
        <f t="shared" si="8"/>
        <v>1243520288</v>
      </c>
      <c r="AD41" s="457">
        <f t="shared" si="9"/>
        <v>2867.236080239797</v>
      </c>
      <c r="AE41" s="450">
        <f t="shared" si="11"/>
        <v>1433.6180401198985</v>
      </c>
      <c r="AF41" s="637" t="str">
        <f t="shared" si="0"/>
        <v>CUMPLE</v>
      </c>
      <c r="AG41" s="941"/>
      <c r="AH41" s="934"/>
      <c r="AI41" s="467"/>
      <c r="AJ41" s="307"/>
      <c r="AM41" s="700"/>
      <c r="AN41" s="624">
        <f t="shared" si="10"/>
        <v>1</v>
      </c>
      <c r="AO41" s="624"/>
      <c r="AP41" s="698"/>
      <c r="AQ41" s="698"/>
    </row>
    <row r="42" spans="1:43" s="279" customFormat="1" ht="72" thickBot="1" x14ac:dyDescent="0.3">
      <c r="A42" s="877"/>
      <c r="B42" s="12" t="s">
        <v>227</v>
      </c>
      <c r="C42" s="168">
        <v>140</v>
      </c>
      <c r="D42" s="13" t="str">
        <f>IFERROR(INDEX(DESEMPATE!$D$3:$D$124,MATCH('EXP ESPEC.'!B42,DESEMPATE!$C$3:$C$124,0)),"")</f>
        <v>SIETE S.A.S.</v>
      </c>
      <c r="E42" s="381" t="s">
        <v>8</v>
      </c>
      <c r="F42" s="23" t="s">
        <v>586</v>
      </c>
      <c r="G42" s="23" t="s">
        <v>432</v>
      </c>
      <c r="H42" s="23" t="s">
        <v>587</v>
      </c>
      <c r="I42" s="292" t="s">
        <v>588</v>
      </c>
      <c r="J42" s="775" t="s">
        <v>9</v>
      </c>
      <c r="K42" s="551" t="s">
        <v>8</v>
      </c>
      <c r="L42" s="551" t="s">
        <v>8</v>
      </c>
      <c r="M42" s="551" t="s">
        <v>9</v>
      </c>
      <c r="N42" s="635" t="str">
        <f t="shared" si="13"/>
        <v>NO</v>
      </c>
      <c r="O42" s="635" t="str">
        <f t="shared" si="14"/>
        <v>NO</v>
      </c>
      <c r="P42" s="635" t="str">
        <f t="shared" si="15"/>
        <v>NO</v>
      </c>
      <c r="Q42" s="653" t="str">
        <f t="shared" si="28"/>
        <v>SI</v>
      </c>
      <c r="R42" s="939"/>
      <c r="S42" s="716">
        <v>0.5</v>
      </c>
      <c r="T42" s="728">
        <v>35559</v>
      </c>
      <c r="U42" s="728">
        <v>35900</v>
      </c>
      <c r="V42" s="19">
        <f t="shared" si="6"/>
        <v>1998</v>
      </c>
      <c r="W42" s="32">
        <f>IFERROR(INDEX(PARAMETROS!$B$53:$B$79,MATCH(V42,PARAMETROS!$A$53:$A$79,0)),"")</f>
        <v>203826</v>
      </c>
      <c r="X42" s="613">
        <v>314429960</v>
      </c>
      <c r="Y42" s="20" t="s">
        <v>23</v>
      </c>
      <c r="Z42" s="23" t="str">
        <f>IFERROR(IF(Y42="","",IF(Y42="COP","N/A",IF(OR(Y42="USD",Y42="US"),1,IF(Y42="EUR",VLOOKUP(U42,'SH EURO'!$A$6:$B$6338,2,FALSE),"INGRESAR TASA")))),"")</f>
        <v>N/A</v>
      </c>
      <c r="AA42" s="596" t="str">
        <f t="shared" si="7"/>
        <v>N/A</v>
      </c>
      <c r="AB42" s="22">
        <f>IFERROR(IF(Y42="","",IF(Y42="COP",1,IF(Z42&lt;&gt;"N/A",VLOOKUP(U42,'SH TRM'!$A$9:$B$8912,2,FALSE),"REVISAR"))),"")</f>
        <v>1</v>
      </c>
      <c r="AC42" s="616">
        <f t="shared" si="8"/>
        <v>314429960</v>
      </c>
      <c r="AD42" s="457">
        <f t="shared" si="9"/>
        <v>1542.6391137538881</v>
      </c>
      <c r="AE42" s="449" t="str">
        <f t="shared" si="11"/>
        <v/>
      </c>
      <c r="AF42" s="460" t="str">
        <f t="shared" si="0"/>
        <v/>
      </c>
      <c r="AG42" s="942"/>
      <c r="AH42" s="935"/>
      <c r="AI42" s="467"/>
      <c r="AJ42" s="307"/>
      <c r="AM42" s="700"/>
      <c r="AN42" s="624">
        <f t="shared" si="10"/>
        <v>0</v>
      </c>
      <c r="AO42" s="624"/>
      <c r="AP42" s="698"/>
      <c r="AQ42" s="698"/>
    </row>
    <row r="43" spans="1:43" s="279" customFormat="1" ht="42.75" customHeight="1" x14ac:dyDescent="0.25">
      <c r="A43" s="875" t="s">
        <v>173</v>
      </c>
      <c r="B43" s="35" t="s">
        <v>228</v>
      </c>
      <c r="C43" s="169">
        <v>4</v>
      </c>
      <c r="D43" s="36" t="str">
        <f>IFERROR(INDEX(DESEMPATE!$D$3:$D$124,MATCH('EXP ESPEC.'!B43,DESEMPATE!$C$3:$C$124,0)),"")</f>
        <v>JASEN CONSULTORES S.A.S</v>
      </c>
      <c r="E43" s="380" t="s">
        <v>8</v>
      </c>
      <c r="F43" s="47" t="s">
        <v>429</v>
      </c>
      <c r="G43" s="47" t="s">
        <v>432</v>
      </c>
      <c r="H43" s="47" t="s">
        <v>548</v>
      </c>
      <c r="I43" s="293" t="s">
        <v>549</v>
      </c>
      <c r="J43" s="777" t="s">
        <v>9</v>
      </c>
      <c r="K43" s="553" t="s">
        <v>8</v>
      </c>
      <c r="L43" s="553" t="s">
        <v>8</v>
      </c>
      <c r="M43" s="553" t="s">
        <v>9</v>
      </c>
      <c r="N43" s="636" t="str">
        <f t="shared" si="13"/>
        <v>NO</v>
      </c>
      <c r="O43" s="636" t="str">
        <f t="shared" si="14"/>
        <v>NO</v>
      </c>
      <c r="P43" s="636" t="str">
        <f t="shared" si="15"/>
        <v>NO</v>
      </c>
      <c r="Q43" s="655" t="str">
        <f t="shared" si="28"/>
        <v>SI</v>
      </c>
      <c r="R43" s="872" t="s">
        <v>9</v>
      </c>
      <c r="S43" s="774">
        <v>0.5</v>
      </c>
      <c r="T43" s="41">
        <v>41297</v>
      </c>
      <c r="U43" s="41">
        <v>42155</v>
      </c>
      <c r="V43" s="42">
        <f t="shared" si="6"/>
        <v>2015</v>
      </c>
      <c r="W43" s="160">
        <f>IFERROR(INDEX(PARAMETROS!$B$53:$B$79,MATCH(V43,PARAMETROS!$A$53:$A$79,0)),"")</f>
        <v>644350</v>
      </c>
      <c r="X43" s="612">
        <v>906976034</v>
      </c>
      <c r="Y43" s="43" t="s">
        <v>23</v>
      </c>
      <c r="Z43" s="47" t="str">
        <f>IFERROR(IF(Y43="","",IF(Y43="COP","N/A",IF(OR(Y43="USD",Y43="US"),1,IF(Y43="EUR",VLOOKUP(U43,'SH EURO'!$A$6:$B$6338,2,FALSE),"INGRESAR TASA")))),"")</f>
        <v>N/A</v>
      </c>
      <c r="AA43" s="595" t="str">
        <f t="shared" si="7"/>
        <v>N/A</v>
      </c>
      <c r="AB43" s="45">
        <f>IFERROR(IF(Y43="","",IF(Y43="COP",1,IF(Z43&lt;&gt;"N/A",VLOOKUP(U43,'SH TRM'!$A$9:$B$8912,2,FALSE),"REVISAR"))),"")</f>
        <v>1</v>
      </c>
      <c r="AC43" s="615">
        <f t="shared" si="8"/>
        <v>906976034</v>
      </c>
      <c r="AD43" s="456">
        <f t="shared" si="9"/>
        <v>1407.5828881818886</v>
      </c>
      <c r="AE43" s="454" t="str">
        <f t="shared" si="11"/>
        <v/>
      </c>
      <c r="AF43" s="444" t="str">
        <f t="shared" si="0"/>
        <v/>
      </c>
      <c r="AG43" s="940" t="s">
        <v>1038</v>
      </c>
      <c r="AH43" s="933">
        <f t="shared" ref="AH43" si="33">IFERROR(IF(OR(E43="",E43="NO"),"N/A",IF(AND(COUNTIF(AF43:AF46,"CUMPLE")=4,AG43="SI"),900,(IF(AND(COUNTIF(AF43:AF46,"CUMPLE")=3,AG43="SI"),800,IF(AND(COUNTIF(AF43:AF46,"CUMPLE")=2,AG43="SI"),700,0))))),"")</f>
        <v>0</v>
      </c>
      <c r="AI43" s="334"/>
      <c r="AJ43" s="307"/>
      <c r="AM43" s="700"/>
      <c r="AN43" s="624">
        <f t="shared" si="10"/>
        <v>0</v>
      </c>
      <c r="AO43" s="624" t="str">
        <f t="shared" ref="AO43" si="34">IF(OR(COUNTIF(AN43:AN46,2)=0,COUNTIF(AN43:AN46,2)&gt;1),"OK",IF(AND(COUNTIF(AN43:AN46,1)&gt;0,COUNTIF(AN43:AN46,2)&gt;0),"OK",1))</f>
        <v>OK</v>
      </c>
      <c r="AP43" s="698"/>
      <c r="AQ43" s="698"/>
    </row>
    <row r="44" spans="1:43" s="279" customFormat="1" ht="30" customHeight="1" x14ac:dyDescent="0.25">
      <c r="A44" s="876"/>
      <c r="B44" s="12" t="s">
        <v>228</v>
      </c>
      <c r="C44" s="168">
        <v>14</v>
      </c>
      <c r="D44" s="13" t="str">
        <f>IFERROR(INDEX(DESEMPATE!$D$3:$D$124,MATCH('EXP ESPEC.'!B44,DESEMPATE!$C$3:$C$124,0)),"")</f>
        <v>JASEN CONSULTORES S.A.S</v>
      </c>
      <c r="E44" s="381" t="s">
        <v>8</v>
      </c>
      <c r="F44" s="23" t="s">
        <v>550</v>
      </c>
      <c r="G44" s="23" t="s">
        <v>432</v>
      </c>
      <c r="H44" s="23" t="s">
        <v>551</v>
      </c>
      <c r="I44" s="292" t="s">
        <v>552</v>
      </c>
      <c r="J44" s="23" t="s">
        <v>8</v>
      </c>
      <c r="K44" s="551" t="s">
        <v>8</v>
      </c>
      <c r="L44" s="551" t="s">
        <v>8</v>
      </c>
      <c r="M44" s="551" t="s">
        <v>9</v>
      </c>
      <c r="N44" s="634" t="str">
        <f t="shared" si="13"/>
        <v>SI</v>
      </c>
      <c r="O44" s="634" t="str">
        <f t="shared" si="14"/>
        <v>SI</v>
      </c>
      <c r="P44" s="634" t="str">
        <f t="shared" si="15"/>
        <v>NO</v>
      </c>
      <c r="Q44" s="653" t="str">
        <f t="shared" si="28"/>
        <v>SI</v>
      </c>
      <c r="R44" s="938"/>
      <c r="S44" s="716">
        <v>0.7</v>
      </c>
      <c r="T44" s="18">
        <v>40961</v>
      </c>
      <c r="U44" s="18">
        <v>41273</v>
      </c>
      <c r="V44" s="19">
        <f t="shared" si="6"/>
        <v>2012</v>
      </c>
      <c r="W44" s="20">
        <f>IFERROR(INDEX(PARAMETROS!$B$53:$B$79,MATCH(V44,PARAMETROS!$A$53:$A$79,0)),"")</f>
        <v>566700</v>
      </c>
      <c r="X44" s="613">
        <v>767577527.39999998</v>
      </c>
      <c r="Y44" s="20" t="s">
        <v>23</v>
      </c>
      <c r="Z44" s="23" t="str">
        <f>IFERROR(IF(Y44="","",IF(Y44="COP","N/A",IF(OR(Y44="USD",Y44="US"),1,IF(Y44="EUR",VLOOKUP(U44,'SH EURO'!$A$6:$B$6338,2,FALSE),"INGRESAR TASA")))),"")</f>
        <v>N/A</v>
      </c>
      <c r="AA44" s="596" t="str">
        <f t="shared" si="7"/>
        <v>N/A</v>
      </c>
      <c r="AB44" s="22">
        <f>IFERROR(IF(Y44="","",IF(Y44="COP",1,IF(Z44&lt;&gt;"N/A",VLOOKUP(U44,'SH TRM'!$A$9:$B$8912,2,FALSE),"REVISAR"))),"")</f>
        <v>1</v>
      </c>
      <c r="AC44" s="616">
        <f t="shared" si="8"/>
        <v>767577527.39999998</v>
      </c>
      <c r="AD44" s="457">
        <f t="shared" si="9"/>
        <v>1354.4689031233456</v>
      </c>
      <c r="AE44" s="450">
        <f t="shared" si="11"/>
        <v>948.12823218634185</v>
      </c>
      <c r="AF44" s="637" t="str">
        <f t="shared" si="0"/>
        <v>CUMPLE</v>
      </c>
      <c r="AG44" s="941"/>
      <c r="AH44" s="934"/>
      <c r="AI44" s="333"/>
      <c r="AJ44" s="307"/>
      <c r="AM44" s="700"/>
      <c r="AN44" s="624">
        <f t="shared" si="10"/>
        <v>1</v>
      </c>
      <c r="AO44" s="624"/>
      <c r="AP44" s="698"/>
      <c r="AQ44" s="698"/>
    </row>
    <row r="45" spans="1:43" s="279" customFormat="1" ht="42.75" customHeight="1" x14ac:dyDescent="0.25">
      <c r="A45" s="876"/>
      <c r="B45" s="12" t="s">
        <v>228</v>
      </c>
      <c r="C45" s="168">
        <v>18</v>
      </c>
      <c r="D45" s="13" t="str">
        <f>IFERROR(INDEX(DESEMPATE!$D$3:$D$124,MATCH('EXP ESPEC.'!B45,DESEMPATE!$C$3:$C$124,0)),"")</f>
        <v>JASEN CONSULTORES S.A.S</v>
      </c>
      <c r="E45" s="381" t="s">
        <v>8</v>
      </c>
      <c r="F45" s="23" t="s">
        <v>429</v>
      </c>
      <c r="G45" s="23" t="s">
        <v>432</v>
      </c>
      <c r="H45" s="23" t="s">
        <v>553</v>
      </c>
      <c r="I45" s="292" t="s">
        <v>554</v>
      </c>
      <c r="J45" s="775" t="s">
        <v>9</v>
      </c>
      <c r="K45" s="551" t="s">
        <v>8</v>
      </c>
      <c r="L45" s="551" t="s">
        <v>8</v>
      </c>
      <c r="M45" s="551" t="s">
        <v>9</v>
      </c>
      <c r="N45" s="634" t="str">
        <f t="shared" si="13"/>
        <v>NO</v>
      </c>
      <c r="O45" s="634" t="str">
        <f t="shared" si="14"/>
        <v>NO</v>
      </c>
      <c r="P45" s="634" t="str">
        <f t="shared" si="15"/>
        <v>NO</v>
      </c>
      <c r="Q45" s="653" t="str">
        <f t="shared" si="28"/>
        <v>SI</v>
      </c>
      <c r="R45" s="938"/>
      <c r="S45" s="782">
        <v>0.9</v>
      </c>
      <c r="T45" s="18">
        <v>42172</v>
      </c>
      <c r="U45" s="18">
        <v>42354</v>
      </c>
      <c r="V45" s="19">
        <f t="shared" si="6"/>
        <v>2015</v>
      </c>
      <c r="W45" s="20">
        <f>IFERROR(INDEX(PARAMETROS!$B$53:$B$79,MATCH(V45,PARAMETROS!$A$53:$A$79,0)),"")</f>
        <v>644350</v>
      </c>
      <c r="X45" s="613">
        <v>359935473</v>
      </c>
      <c r="Y45" s="20" t="s">
        <v>23</v>
      </c>
      <c r="Z45" s="23" t="str">
        <f>IFERROR(IF(Y45="","",IF(Y45="COP","N/A",IF(OR(Y45="USD",Y45="US"),1,IF(Y45="EUR",VLOOKUP(U45,'SH EURO'!$A$6:$B$6338,2,FALSE),"INGRESAR TASA")))),"")</f>
        <v>N/A</v>
      </c>
      <c r="AA45" s="596" t="str">
        <f t="shared" si="7"/>
        <v>N/A</v>
      </c>
      <c r="AB45" s="22">
        <f>IFERROR(IF(Y45="","",IF(Y45="COP",1,IF(Z45&lt;&gt;"N/A",VLOOKUP(U45,'SH TRM'!$A$9:$B$8912,2,FALSE),"REVISAR"))),"")</f>
        <v>1</v>
      </c>
      <c r="AC45" s="616">
        <f t="shared" si="8"/>
        <v>359935473</v>
      </c>
      <c r="AD45" s="457">
        <f t="shared" si="9"/>
        <v>558.60242570031812</v>
      </c>
      <c r="AE45" s="450" t="str">
        <f t="shared" si="11"/>
        <v/>
      </c>
      <c r="AF45" s="637" t="str">
        <f t="shared" si="0"/>
        <v/>
      </c>
      <c r="AG45" s="941"/>
      <c r="AH45" s="934"/>
      <c r="AI45" s="333"/>
      <c r="AJ45" s="307"/>
      <c r="AM45" s="700"/>
      <c r="AN45" s="624">
        <f t="shared" si="10"/>
        <v>0</v>
      </c>
      <c r="AO45" s="624"/>
      <c r="AP45" s="698"/>
      <c r="AQ45" s="698"/>
    </row>
    <row r="46" spans="1:43" s="279" customFormat="1" ht="30" customHeight="1" thickBot="1" x14ac:dyDescent="0.3">
      <c r="A46" s="877"/>
      <c r="B46" s="12" t="s">
        <v>228</v>
      </c>
      <c r="C46" s="168">
        <v>22</v>
      </c>
      <c r="D46" s="13" t="str">
        <f>IFERROR(INDEX(DESEMPATE!$D$3:$D$124,MATCH('EXP ESPEC.'!B46,DESEMPATE!$C$3:$C$124,0)),"")</f>
        <v>JASEN CONSULTORES S.A.S</v>
      </c>
      <c r="E46" s="381" t="s">
        <v>8</v>
      </c>
      <c r="F46" s="23" t="s">
        <v>468</v>
      </c>
      <c r="G46" s="23" t="s">
        <v>432</v>
      </c>
      <c r="H46" s="23">
        <v>2134277</v>
      </c>
      <c r="I46" s="292" t="s">
        <v>555</v>
      </c>
      <c r="J46" s="159" t="s">
        <v>8</v>
      </c>
      <c r="K46" s="551" t="s">
        <v>8</v>
      </c>
      <c r="L46" s="551" t="s">
        <v>8</v>
      </c>
      <c r="M46" s="551" t="s">
        <v>9</v>
      </c>
      <c r="N46" s="635" t="str">
        <f t="shared" si="13"/>
        <v>SI</v>
      </c>
      <c r="O46" s="635" t="str">
        <f t="shared" si="14"/>
        <v>SI</v>
      </c>
      <c r="P46" s="635" t="str">
        <f t="shared" si="15"/>
        <v>NO</v>
      </c>
      <c r="Q46" s="653" t="str">
        <f t="shared" si="28"/>
        <v>SI</v>
      </c>
      <c r="R46" s="939"/>
      <c r="S46" s="716">
        <v>1</v>
      </c>
      <c r="T46" s="18">
        <v>41673</v>
      </c>
      <c r="U46" s="18">
        <v>42338</v>
      </c>
      <c r="V46" s="19">
        <f t="shared" si="6"/>
        <v>2015</v>
      </c>
      <c r="W46" s="32">
        <f>IFERROR(INDEX(PARAMETROS!$B$53:$B$79,MATCH(V46,PARAMETROS!$A$53:$A$79,0)),"")</f>
        <v>644350</v>
      </c>
      <c r="X46" s="613">
        <v>1561416399</v>
      </c>
      <c r="Y46" s="20" t="s">
        <v>23</v>
      </c>
      <c r="Z46" s="23" t="str">
        <f>IFERROR(IF(Y46="","",IF(Y46="COP","N/A",IF(OR(Y46="USD",Y46="US"),1,IF(Y46="EUR",VLOOKUP(U46,'SH EURO'!$A$6:$B$6338,2,FALSE),"INGRESAR TASA")))),"")</f>
        <v>N/A</v>
      </c>
      <c r="AA46" s="596" t="str">
        <f t="shared" si="7"/>
        <v>N/A</v>
      </c>
      <c r="AB46" s="22">
        <f>IFERROR(IF(Y46="","",IF(Y46="COP",1,IF(Z46&lt;&gt;"N/A",VLOOKUP(U46,'SH TRM'!$A$9:$B$8912,2,FALSE),"REVISAR"))),"")</f>
        <v>1</v>
      </c>
      <c r="AC46" s="616">
        <f t="shared" si="8"/>
        <v>1561416399</v>
      </c>
      <c r="AD46" s="457">
        <f t="shared" si="9"/>
        <v>2423.2426460774423</v>
      </c>
      <c r="AE46" s="449">
        <f t="shared" si="11"/>
        <v>2423.2426460774423</v>
      </c>
      <c r="AF46" s="460" t="str">
        <f t="shared" si="0"/>
        <v>CUMPLE</v>
      </c>
      <c r="AG46" s="942"/>
      <c r="AH46" s="935"/>
      <c r="AI46" s="462"/>
      <c r="AJ46" s="307"/>
      <c r="AM46" s="700"/>
      <c r="AN46" s="624">
        <f t="shared" si="10"/>
        <v>1</v>
      </c>
      <c r="AO46" s="624"/>
      <c r="AP46" s="698"/>
      <c r="AQ46" s="698"/>
    </row>
    <row r="47" spans="1:43" s="279" customFormat="1" ht="99.75" x14ac:dyDescent="0.25">
      <c r="A47" s="875" t="s">
        <v>174</v>
      </c>
      <c r="B47" s="35" t="s">
        <v>229</v>
      </c>
      <c r="C47" s="169">
        <v>3</v>
      </c>
      <c r="D47" s="36" t="str">
        <f>IFERROR(INDEX(DESEMPATE!$D$3:$D$124,MATCH('EXP ESPEC.'!B47,DESEMPATE!$C$3:$C$124,0)),"")</f>
        <v>MEDINA &amp; RIVERA INGENIEROS ASOCIADOS S.A.S</v>
      </c>
      <c r="E47" s="380" t="s">
        <v>8</v>
      </c>
      <c r="F47" s="47" t="s">
        <v>429</v>
      </c>
      <c r="G47" s="47" t="s">
        <v>432</v>
      </c>
      <c r="H47" s="47" t="s">
        <v>589</v>
      </c>
      <c r="I47" s="293" t="s">
        <v>590</v>
      </c>
      <c r="J47" s="47" t="s">
        <v>8</v>
      </c>
      <c r="K47" s="553" t="s">
        <v>8</v>
      </c>
      <c r="L47" s="553" t="s">
        <v>8</v>
      </c>
      <c r="M47" s="553" t="s">
        <v>8</v>
      </c>
      <c r="N47" s="636" t="str">
        <f t="shared" si="13"/>
        <v>SI</v>
      </c>
      <c r="O47" s="636" t="str">
        <f t="shared" si="14"/>
        <v>SI</v>
      </c>
      <c r="P47" s="636" t="str">
        <f t="shared" si="15"/>
        <v>SI</v>
      </c>
      <c r="Q47" s="655" t="str">
        <f t="shared" si="28"/>
        <v>SI</v>
      </c>
      <c r="R47" s="872" t="s">
        <v>9</v>
      </c>
      <c r="S47" s="731">
        <v>0.25</v>
      </c>
      <c r="T47" s="389">
        <v>39433</v>
      </c>
      <c r="U47" s="389">
        <v>40011</v>
      </c>
      <c r="V47" s="42">
        <f t="shared" si="6"/>
        <v>2009</v>
      </c>
      <c r="W47" s="160">
        <f>IFERROR(INDEX(PARAMETROS!$B$53:$B$79,MATCH(V47,PARAMETROS!$A$53:$A$79,0)),"")</f>
        <v>496900</v>
      </c>
      <c r="X47" s="612">
        <v>365279615</v>
      </c>
      <c r="Y47" s="43" t="s">
        <v>23</v>
      </c>
      <c r="Z47" s="47" t="str">
        <f>IFERROR(IF(Y47="","",IF(Y47="COP","N/A",IF(OR(Y47="USD",Y47="US"),1,IF(Y47="EUR",VLOOKUP(U47,'SH EURO'!$A$6:$B$6338,2,FALSE),"INGRESAR TASA")))),"")</f>
        <v>N/A</v>
      </c>
      <c r="AA47" s="595" t="str">
        <f t="shared" si="7"/>
        <v>N/A</v>
      </c>
      <c r="AB47" s="45">
        <f>IFERROR(IF(Y47="","",IF(Y47="COP",1,IF(Z47&lt;&gt;"N/A",VLOOKUP(U47,'SH TRM'!$A$9:$B$8912,2,FALSE),"REVISAR"))),"")</f>
        <v>1</v>
      </c>
      <c r="AC47" s="615">
        <f t="shared" si="8"/>
        <v>365279615</v>
      </c>
      <c r="AD47" s="456">
        <f t="shared" si="9"/>
        <v>735.11695512175493</v>
      </c>
      <c r="AE47" s="454">
        <f t="shared" si="11"/>
        <v>183.77923878043873</v>
      </c>
      <c r="AF47" s="444" t="str">
        <f t="shared" si="0"/>
        <v>CUMPLE</v>
      </c>
      <c r="AG47" s="943" t="str">
        <f>IFERROR(IF(AND(COUNTIF(N47:N50,"SI")&gt;=1,COUNTIF(O47:O50,"SI")&gt;=1,COUNTIF(P47:P50,"SI")&gt;=1,COUNTIF(R47:R50,"SI")&lt;=1,COUNTIF(J47:J50,"SI")&gt;=2,AO47="OK"),"SI","NO"),"")</f>
        <v>SI</v>
      </c>
      <c r="AH47" s="933">
        <f t="shared" ref="AH47" si="35">IFERROR(IF(OR(E47="",E47="NO"),"N/A",IF(AND(COUNTIF(AF47:AF50,"CUMPLE")=4,AG47="SI"),900,(IF(AND(COUNTIF(AF47:AF50,"CUMPLE")=3,AG47="SI"),800,IF(AND(COUNTIF(AF47:AF50,"CUMPLE")=2,AG47="SI"),700,0))))),"")</f>
        <v>900</v>
      </c>
      <c r="AI47" s="468"/>
      <c r="AJ47" s="307"/>
      <c r="AM47" s="700"/>
      <c r="AN47" s="624">
        <f t="shared" si="10"/>
        <v>2</v>
      </c>
      <c r="AO47" s="624" t="str">
        <f t="shared" ref="AO47" si="36">IF(OR(COUNTIF(AN47:AN50,2)=0,COUNTIF(AN47:AN50,2)&gt;1),"OK",IF(AND(COUNTIF(AN47:AN50,1)&gt;0,COUNTIF(AN47:AN50,2)&gt;0),"OK",1))</f>
        <v>OK</v>
      </c>
      <c r="AP47" s="698"/>
      <c r="AQ47" s="698"/>
    </row>
    <row r="48" spans="1:43" s="279" customFormat="1" ht="30" customHeight="1" x14ac:dyDescent="0.25">
      <c r="A48" s="876"/>
      <c r="B48" s="12" t="s">
        <v>229</v>
      </c>
      <c r="C48" s="168">
        <v>7</v>
      </c>
      <c r="D48" s="13" t="str">
        <f>IFERROR(INDEX(DESEMPATE!$D$3:$D$124,MATCH('EXP ESPEC.'!B48,DESEMPATE!$C$3:$C$124,0)),"")</f>
        <v>MEDINA &amp; RIVERA INGENIEROS ASOCIADOS S.A.S</v>
      </c>
      <c r="E48" s="381" t="s">
        <v>8</v>
      </c>
      <c r="F48" s="23" t="s">
        <v>591</v>
      </c>
      <c r="G48" s="23" t="s">
        <v>432</v>
      </c>
      <c r="H48" s="23" t="s">
        <v>592</v>
      </c>
      <c r="I48" s="292" t="s">
        <v>593</v>
      </c>
      <c r="J48" s="23" t="s">
        <v>8</v>
      </c>
      <c r="K48" s="551" t="s">
        <v>8</v>
      </c>
      <c r="L48" s="551" t="s">
        <v>8</v>
      </c>
      <c r="M48" s="551" t="s">
        <v>9</v>
      </c>
      <c r="N48" s="634" t="str">
        <f t="shared" si="13"/>
        <v>SI</v>
      </c>
      <c r="O48" s="634" t="str">
        <f t="shared" si="14"/>
        <v>SI</v>
      </c>
      <c r="P48" s="634" t="str">
        <f t="shared" si="15"/>
        <v>NO</v>
      </c>
      <c r="Q48" s="653" t="str">
        <f t="shared" si="28"/>
        <v>SI</v>
      </c>
      <c r="R48" s="938"/>
      <c r="S48" s="716">
        <v>1</v>
      </c>
      <c r="T48" s="337">
        <v>40352</v>
      </c>
      <c r="U48" s="337">
        <v>40754</v>
      </c>
      <c r="V48" s="19">
        <f t="shared" si="6"/>
        <v>2011</v>
      </c>
      <c r="W48" s="20">
        <f>IFERROR(INDEX(PARAMETROS!$B$53:$B$79,MATCH(V48,PARAMETROS!$A$53:$A$79,0)),"")</f>
        <v>535600</v>
      </c>
      <c r="X48" s="613">
        <v>228369200</v>
      </c>
      <c r="Y48" s="20" t="s">
        <v>23</v>
      </c>
      <c r="Z48" s="23" t="str">
        <f>IFERROR(IF(Y48="","",IF(Y48="COP","N/A",IF(OR(Y48="USD",Y48="US"),1,IF(Y48="EUR",VLOOKUP(U48,'SH EURO'!$A$6:$B$6338,2,FALSE),"INGRESAR TASA")))),"")</f>
        <v>N/A</v>
      </c>
      <c r="AA48" s="596" t="str">
        <f t="shared" si="7"/>
        <v>N/A</v>
      </c>
      <c r="AB48" s="22">
        <f>IFERROR(IF(Y48="","",IF(Y48="COP",1,IF(Z48&lt;&gt;"N/A",VLOOKUP(U48,'SH TRM'!$A$9:$B$8912,2,FALSE),"REVISAR"))),"")</f>
        <v>1</v>
      </c>
      <c r="AC48" s="616">
        <f t="shared" si="8"/>
        <v>228369200</v>
      </c>
      <c r="AD48" s="457">
        <f t="shared" si="9"/>
        <v>426.3801344286781</v>
      </c>
      <c r="AE48" s="450">
        <f t="shared" si="11"/>
        <v>426.3801344286781</v>
      </c>
      <c r="AF48" s="637" t="str">
        <f t="shared" si="0"/>
        <v>CUMPLE</v>
      </c>
      <c r="AG48" s="944"/>
      <c r="AH48" s="934"/>
      <c r="AI48" s="760"/>
      <c r="AJ48" s="307"/>
      <c r="AM48" s="700"/>
      <c r="AN48" s="624">
        <f t="shared" si="10"/>
        <v>1</v>
      </c>
      <c r="AO48" s="624"/>
      <c r="AP48" s="698"/>
      <c r="AQ48" s="698"/>
    </row>
    <row r="49" spans="1:43" s="279" customFormat="1" ht="30" customHeight="1" x14ac:dyDescent="0.25">
      <c r="A49" s="876"/>
      <c r="B49" s="12" t="s">
        <v>229</v>
      </c>
      <c r="C49" s="168">
        <v>8</v>
      </c>
      <c r="D49" s="13" t="str">
        <f>IFERROR(INDEX(DESEMPATE!$D$3:$D$124,MATCH('EXP ESPEC.'!B49,DESEMPATE!$C$3:$C$124,0)),"")</f>
        <v>MEDINA &amp; RIVERA INGENIEROS ASOCIADOS S.A.S</v>
      </c>
      <c r="E49" s="381" t="s">
        <v>8</v>
      </c>
      <c r="F49" s="23" t="s">
        <v>594</v>
      </c>
      <c r="G49" s="23" t="s">
        <v>432</v>
      </c>
      <c r="H49" s="23" t="s">
        <v>595</v>
      </c>
      <c r="I49" s="292" t="s">
        <v>596</v>
      </c>
      <c r="J49" s="23" t="s">
        <v>8</v>
      </c>
      <c r="K49" s="551" t="s">
        <v>8</v>
      </c>
      <c r="L49" s="551" t="s">
        <v>8</v>
      </c>
      <c r="M49" s="551" t="s">
        <v>9</v>
      </c>
      <c r="N49" s="634" t="str">
        <f t="shared" si="13"/>
        <v>SI</v>
      </c>
      <c r="O49" s="634" t="str">
        <f t="shared" si="14"/>
        <v>SI</v>
      </c>
      <c r="P49" s="634" t="str">
        <f t="shared" si="15"/>
        <v>NO</v>
      </c>
      <c r="Q49" s="653" t="str">
        <f t="shared" si="28"/>
        <v>SI</v>
      </c>
      <c r="R49" s="938"/>
      <c r="S49" s="737">
        <v>1</v>
      </c>
      <c r="T49" s="337">
        <v>40681</v>
      </c>
      <c r="U49" s="337">
        <v>40974</v>
      </c>
      <c r="V49" s="19">
        <f t="shared" si="6"/>
        <v>2012</v>
      </c>
      <c r="W49" s="20">
        <f>IFERROR(INDEX(PARAMETROS!$B$53:$B$79,MATCH(V49,PARAMETROS!$A$53:$A$79,0)),"")</f>
        <v>566700</v>
      </c>
      <c r="X49" s="613">
        <v>89015577</v>
      </c>
      <c r="Y49" s="20" t="s">
        <v>23</v>
      </c>
      <c r="Z49" s="23" t="str">
        <f>IFERROR(IF(Y49="","",IF(Y49="COP","N/A",IF(OR(Y49="USD",Y49="US"),1,IF(Y49="EUR",VLOOKUP(U49,'SH EURO'!$A$6:$B$6338,2,FALSE),"INGRESAR TASA")))),"")</f>
        <v>N/A</v>
      </c>
      <c r="AA49" s="596" t="str">
        <f t="shared" si="7"/>
        <v>N/A</v>
      </c>
      <c r="AB49" s="22">
        <f>IFERROR(IF(Y49="","",IF(Y49="COP",1,IF(Z49&lt;&gt;"N/A",VLOOKUP(U49,'SH TRM'!$A$9:$B$8912,2,FALSE),"REVISAR"))),"")</f>
        <v>1</v>
      </c>
      <c r="AC49" s="616">
        <f t="shared" si="8"/>
        <v>89015577</v>
      </c>
      <c r="AD49" s="457">
        <f t="shared" si="9"/>
        <v>157.07707252514558</v>
      </c>
      <c r="AE49" s="450">
        <f t="shared" si="11"/>
        <v>157.07707252514558</v>
      </c>
      <c r="AF49" s="637" t="str">
        <f t="shared" si="0"/>
        <v>CUMPLE</v>
      </c>
      <c r="AG49" s="944"/>
      <c r="AH49" s="934"/>
      <c r="AI49" s="761"/>
      <c r="AJ49" s="307"/>
      <c r="AM49" s="700"/>
      <c r="AN49" s="624">
        <f t="shared" si="10"/>
        <v>1</v>
      </c>
      <c r="AO49" s="624"/>
      <c r="AP49" s="698"/>
      <c r="AQ49" s="698"/>
    </row>
    <row r="50" spans="1:43" s="279" customFormat="1" ht="30" customHeight="1" thickBot="1" x14ac:dyDescent="0.3">
      <c r="A50" s="877"/>
      <c r="B50" s="12" t="s">
        <v>229</v>
      </c>
      <c r="C50" s="168">
        <v>13</v>
      </c>
      <c r="D50" s="13" t="str">
        <f>IFERROR(INDEX(DESEMPATE!$D$3:$D$124,MATCH('EXP ESPEC.'!B50,DESEMPATE!$C$3:$C$124,0)),"")</f>
        <v>MEDINA &amp; RIVERA INGENIEROS ASOCIADOS S.A.S</v>
      </c>
      <c r="E50" s="381" t="s">
        <v>8</v>
      </c>
      <c r="F50" s="23" t="s">
        <v>468</v>
      </c>
      <c r="G50" s="23" t="s">
        <v>432</v>
      </c>
      <c r="H50" s="23">
        <v>2052266</v>
      </c>
      <c r="I50" s="292" t="s">
        <v>597</v>
      </c>
      <c r="J50" s="159" t="s">
        <v>8</v>
      </c>
      <c r="K50" s="551" t="s">
        <v>8</v>
      </c>
      <c r="L50" s="551" t="s">
        <v>8</v>
      </c>
      <c r="M50" s="551" t="s">
        <v>9</v>
      </c>
      <c r="N50" s="635" t="str">
        <f t="shared" si="13"/>
        <v>SI</v>
      </c>
      <c r="O50" s="635" t="str">
        <f t="shared" si="14"/>
        <v>SI</v>
      </c>
      <c r="P50" s="635" t="str">
        <f t="shared" si="15"/>
        <v>NO</v>
      </c>
      <c r="Q50" s="653" t="str">
        <f t="shared" si="28"/>
        <v>SI</v>
      </c>
      <c r="R50" s="939"/>
      <c r="S50" s="738">
        <v>0.5</v>
      </c>
      <c r="T50" s="393">
        <v>38628</v>
      </c>
      <c r="U50" s="394">
        <v>39007</v>
      </c>
      <c r="V50" s="19">
        <f t="shared" si="6"/>
        <v>2006</v>
      </c>
      <c r="W50" s="32">
        <f>IFERROR(INDEX(PARAMETROS!$B$53:$B$79,MATCH(V50,PARAMETROS!$A$53:$A$79,0)),"")</f>
        <v>408000</v>
      </c>
      <c r="X50" s="613">
        <v>247896442.90000001</v>
      </c>
      <c r="Y50" s="20" t="s">
        <v>23</v>
      </c>
      <c r="Z50" s="23" t="str">
        <f>IFERROR(IF(Y50="","",IF(Y50="COP","N/A",IF(OR(Y50="USD",Y50="US"),1,IF(Y50="EUR",VLOOKUP(U50,'SH EURO'!$A$6:$B$6338,2,FALSE),"INGRESAR TASA")))),"")</f>
        <v>N/A</v>
      </c>
      <c r="AA50" s="596" t="str">
        <f t="shared" si="7"/>
        <v>N/A</v>
      </c>
      <c r="AB50" s="22">
        <f>IFERROR(IF(Y50="","",IF(Y50="COP",1,IF(Z50&lt;&gt;"N/A",VLOOKUP(U50,'SH TRM'!$A$9:$B$8912,2,FALSE),"REVISAR"))),"")</f>
        <v>1</v>
      </c>
      <c r="AC50" s="616">
        <f t="shared" si="8"/>
        <v>247896442.90000001</v>
      </c>
      <c r="AD50" s="457">
        <f t="shared" si="9"/>
        <v>607.58932083333332</v>
      </c>
      <c r="AE50" s="449">
        <f t="shared" si="11"/>
        <v>303.79466041666666</v>
      </c>
      <c r="AF50" s="460" t="str">
        <f t="shared" si="0"/>
        <v>CUMPLE</v>
      </c>
      <c r="AG50" s="945"/>
      <c r="AH50" s="935"/>
      <c r="AI50" s="760"/>
      <c r="AJ50" s="307"/>
      <c r="AM50" s="700"/>
      <c r="AN50" s="624">
        <f t="shared" si="10"/>
        <v>1</v>
      </c>
      <c r="AO50" s="624"/>
      <c r="AP50" s="698"/>
      <c r="AQ50" s="698"/>
    </row>
    <row r="51" spans="1:43" s="279" customFormat="1" ht="30" customHeight="1" x14ac:dyDescent="0.25">
      <c r="A51" s="875" t="s">
        <v>175</v>
      </c>
      <c r="B51" s="35" t="s">
        <v>230</v>
      </c>
      <c r="C51" s="169">
        <v>4</v>
      </c>
      <c r="D51" s="36" t="str">
        <f>IFERROR(INDEX(DESEMPATE!$D$3:$D$124,MATCH('EXP ESPEC.'!B51,DESEMPATE!$C$3:$C$124,0)),"")</f>
        <v>MAB INGENIERIA DE VALOR S.A.</v>
      </c>
      <c r="E51" s="380" t="s">
        <v>8</v>
      </c>
      <c r="F51" s="47" t="s">
        <v>442</v>
      </c>
      <c r="G51" s="47" t="s">
        <v>432</v>
      </c>
      <c r="H51" s="47" t="s">
        <v>598</v>
      </c>
      <c r="I51" s="293" t="s">
        <v>599</v>
      </c>
      <c r="J51" s="47" t="s">
        <v>8</v>
      </c>
      <c r="K51" s="553" t="s">
        <v>8</v>
      </c>
      <c r="L51" s="553" t="s">
        <v>8</v>
      </c>
      <c r="M51" s="553" t="s">
        <v>8</v>
      </c>
      <c r="N51" s="636" t="str">
        <f t="shared" si="13"/>
        <v>SI</v>
      </c>
      <c r="O51" s="636" t="str">
        <f t="shared" si="14"/>
        <v>SI</v>
      </c>
      <c r="P51" s="636" t="str">
        <f t="shared" si="15"/>
        <v>SI</v>
      </c>
      <c r="Q51" s="655" t="str">
        <f t="shared" si="28"/>
        <v>SI</v>
      </c>
      <c r="R51" s="872" t="s">
        <v>9</v>
      </c>
      <c r="S51" s="741">
        <v>0.7</v>
      </c>
      <c r="T51" s="730">
        <v>41523</v>
      </c>
      <c r="U51" s="730">
        <v>41968</v>
      </c>
      <c r="V51" s="42">
        <f t="shared" si="6"/>
        <v>2014</v>
      </c>
      <c r="W51" s="160">
        <f>IFERROR(INDEX(PARAMETROS!$B$53:$B$79,MATCH(V51,PARAMETROS!$A$53:$A$79,0)),"")</f>
        <v>616000</v>
      </c>
      <c r="X51" s="612">
        <v>603507616</v>
      </c>
      <c r="Y51" s="43" t="s">
        <v>23</v>
      </c>
      <c r="Z51" s="47" t="str">
        <f>IFERROR(IF(Y51="","",IF(Y51="COP","N/A",IF(OR(Y51="USD",Y51="US"),1,IF(Y51="EUR",VLOOKUP(U51,'SH EURO'!$A$6:$B$6338,2,FALSE),"INGRESAR TASA")))),"")</f>
        <v>N/A</v>
      </c>
      <c r="AA51" s="595" t="str">
        <f t="shared" si="7"/>
        <v>N/A</v>
      </c>
      <c r="AB51" s="45">
        <f>IFERROR(IF(Y51="","",IF(Y51="COP",1,IF(Z51&lt;&gt;"N/A",VLOOKUP(U51,'SH TRM'!$A$9:$B$8912,2,FALSE),"REVISAR"))),"")</f>
        <v>1</v>
      </c>
      <c r="AC51" s="615">
        <f t="shared" si="8"/>
        <v>603507616</v>
      </c>
      <c r="AD51" s="456">
        <f t="shared" si="9"/>
        <v>979.7201558441559</v>
      </c>
      <c r="AE51" s="454">
        <f t="shared" si="11"/>
        <v>685.80410909090904</v>
      </c>
      <c r="AF51" s="444" t="str">
        <f t="shared" si="0"/>
        <v>CUMPLE</v>
      </c>
      <c r="AG51" s="943" t="str">
        <f>IFERROR(IF(AND(COUNTIF(N51:N54,"SI")&gt;=1,COUNTIF(O51:O54,"SI")&gt;=1,COUNTIF(P51:P54,"SI")&gt;=1,COUNTIF(R51:R54,"SI")&lt;=1,COUNTIF(J51:J54,"SI")&gt;=2,AO51="OK"),"SI","NO"),"")</f>
        <v>SI</v>
      </c>
      <c r="AH51" s="933">
        <f t="shared" ref="AH51" si="37">IFERROR(IF(OR(E51="",E51="NO"),"N/A",IF(AND(COUNTIF(AF51:AF54,"CUMPLE")=4,AG51="SI"),900,(IF(AND(COUNTIF(AF51:AF54,"CUMPLE")=3,AG51="SI"),800,IF(AND(COUNTIF(AF51:AF54,"CUMPLE")=2,AG51="SI"),700,0))))),"")</f>
        <v>900</v>
      </c>
      <c r="AI51" s="468"/>
      <c r="AJ51" s="307"/>
      <c r="AM51" s="700"/>
      <c r="AN51" s="624">
        <f t="shared" si="10"/>
        <v>2</v>
      </c>
      <c r="AO51" s="624" t="str">
        <f t="shared" ref="AO51" si="38">IF(OR(COUNTIF(AN51:AN54,2)=0,COUNTIF(AN51:AN54,2)&gt;1),"OK",IF(AND(COUNTIF(AN51:AN54,1)&gt;0,COUNTIF(AN51:AN54,2)&gt;0),"OK",1))</f>
        <v>OK</v>
      </c>
      <c r="AP51" s="698"/>
      <c r="AQ51" s="698"/>
    </row>
    <row r="52" spans="1:43" s="279" customFormat="1" ht="30" customHeight="1" x14ac:dyDescent="0.25">
      <c r="A52" s="876"/>
      <c r="B52" s="12" t="s">
        <v>230</v>
      </c>
      <c r="C52" s="168">
        <v>27</v>
      </c>
      <c r="D52" s="13" t="str">
        <f>IFERROR(INDEX(DESEMPATE!$D$3:$D$124,MATCH('EXP ESPEC.'!B52,DESEMPATE!$C$3:$C$124,0)),"")</f>
        <v>MAB INGENIERIA DE VALOR S.A.</v>
      </c>
      <c r="E52" s="381" t="s">
        <v>8</v>
      </c>
      <c r="F52" s="23" t="s">
        <v>442</v>
      </c>
      <c r="G52" s="23" t="s">
        <v>432</v>
      </c>
      <c r="H52" s="23" t="s">
        <v>562</v>
      </c>
      <c r="I52" s="292" t="s">
        <v>563</v>
      </c>
      <c r="J52" s="23" t="s">
        <v>8</v>
      </c>
      <c r="K52" s="551" t="s">
        <v>8</v>
      </c>
      <c r="L52" s="551" t="s">
        <v>8</v>
      </c>
      <c r="M52" s="551" t="s">
        <v>9</v>
      </c>
      <c r="N52" s="634" t="str">
        <f t="shared" si="13"/>
        <v>SI</v>
      </c>
      <c r="O52" s="634" t="str">
        <f t="shared" si="14"/>
        <v>SI</v>
      </c>
      <c r="P52" s="634" t="str">
        <f t="shared" si="15"/>
        <v>NO</v>
      </c>
      <c r="Q52" s="653" t="str">
        <f t="shared" si="28"/>
        <v>SI</v>
      </c>
      <c r="R52" s="938"/>
      <c r="S52" s="716">
        <v>0.7</v>
      </c>
      <c r="T52" s="18">
        <v>39615</v>
      </c>
      <c r="U52" s="18">
        <v>41502</v>
      </c>
      <c r="V52" s="19">
        <f t="shared" si="6"/>
        <v>2013</v>
      </c>
      <c r="W52" s="20">
        <f>IFERROR(INDEX(PARAMETROS!$B$53:$B$79,MATCH(V52,PARAMETROS!$A$53:$A$79,0)),"")</f>
        <v>589500</v>
      </c>
      <c r="X52" s="613">
        <v>28736581560</v>
      </c>
      <c r="Y52" s="20" t="s">
        <v>23</v>
      </c>
      <c r="Z52" s="23" t="str">
        <f>IFERROR(IF(Y52="","",IF(Y52="COP","N/A",IF(OR(Y52="USD",Y52="US"),1,IF(Y52="EUR",VLOOKUP(U52,'SH EURO'!$A$6:$B$6338,2,FALSE),"INGRESAR TASA")))),"")</f>
        <v>N/A</v>
      </c>
      <c r="AA52" s="596" t="str">
        <f t="shared" si="7"/>
        <v>N/A</v>
      </c>
      <c r="AB52" s="22">
        <f>IFERROR(IF(Y52="","",IF(Y52="COP",1,IF(Z52&lt;&gt;"N/A",VLOOKUP(U52,'SH TRM'!$A$9:$B$8912,2,FALSE),"REVISAR"))),"")</f>
        <v>1</v>
      </c>
      <c r="AC52" s="616">
        <f t="shared" si="8"/>
        <v>28736581560</v>
      </c>
      <c r="AD52" s="457">
        <f t="shared" si="9"/>
        <v>48747.381781170487</v>
      </c>
      <c r="AE52" s="450">
        <f t="shared" si="11"/>
        <v>34123.167246819336</v>
      </c>
      <c r="AF52" s="637" t="str">
        <f t="shared" si="0"/>
        <v>CUMPLE</v>
      </c>
      <c r="AG52" s="944"/>
      <c r="AH52" s="934"/>
      <c r="AI52" s="462"/>
      <c r="AJ52" s="307"/>
      <c r="AM52" s="700"/>
      <c r="AN52" s="624">
        <f t="shared" si="10"/>
        <v>1</v>
      </c>
      <c r="AO52" s="624"/>
      <c r="AP52" s="698"/>
      <c r="AQ52" s="698"/>
    </row>
    <row r="53" spans="1:43" s="279" customFormat="1" ht="30" customHeight="1" x14ac:dyDescent="0.25">
      <c r="A53" s="876"/>
      <c r="B53" s="12" t="s">
        <v>230</v>
      </c>
      <c r="C53" s="168">
        <v>55</v>
      </c>
      <c r="D53" s="13" t="str">
        <f>IFERROR(INDEX(DESEMPATE!$D$3:$D$124,MATCH('EXP ESPEC.'!B53,DESEMPATE!$C$3:$C$124,0)),"")</f>
        <v>MAB INGENIERIA DE VALOR S.A.</v>
      </c>
      <c r="E53" s="381" t="s">
        <v>8</v>
      </c>
      <c r="F53" s="23" t="s">
        <v>600</v>
      </c>
      <c r="G53" s="23" t="s">
        <v>432</v>
      </c>
      <c r="H53" s="23" t="s">
        <v>601</v>
      </c>
      <c r="I53" s="292" t="s">
        <v>602</v>
      </c>
      <c r="J53" s="23" t="s">
        <v>8</v>
      </c>
      <c r="K53" s="551" t="s">
        <v>8</v>
      </c>
      <c r="L53" s="551" t="s">
        <v>8</v>
      </c>
      <c r="M53" s="551" t="s">
        <v>9</v>
      </c>
      <c r="N53" s="634" t="str">
        <f t="shared" si="13"/>
        <v>SI</v>
      </c>
      <c r="O53" s="634" t="str">
        <f t="shared" si="14"/>
        <v>SI</v>
      </c>
      <c r="P53" s="634" t="str">
        <f t="shared" si="15"/>
        <v>NO</v>
      </c>
      <c r="Q53" s="653" t="str">
        <f t="shared" si="28"/>
        <v>SI</v>
      </c>
      <c r="R53" s="938"/>
      <c r="S53" s="716">
        <v>0.4</v>
      </c>
      <c r="T53" s="337">
        <v>40567</v>
      </c>
      <c r="U53" s="337">
        <v>42399</v>
      </c>
      <c r="V53" s="19">
        <f t="shared" si="6"/>
        <v>2016</v>
      </c>
      <c r="W53" s="20">
        <f>IFERROR(INDEX(PARAMETROS!$B$53:$B$79,MATCH(V53,PARAMETROS!$A$53:$A$79,0)),"")</f>
        <v>689455</v>
      </c>
      <c r="X53" s="613">
        <v>44958424288</v>
      </c>
      <c r="Y53" s="20" t="s">
        <v>23</v>
      </c>
      <c r="Z53" s="23" t="str">
        <f>IFERROR(IF(Y53="","",IF(Y53="COP","N/A",IF(OR(Y53="USD",Y53="US"),1,IF(Y53="EUR",VLOOKUP(U53,'SH EURO'!$A$6:$B$6338,2,FALSE),"INGRESAR TASA")))),"")</f>
        <v>N/A</v>
      </c>
      <c r="AA53" s="596" t="str">
        <f t="shared" si="7"/>
        <v>N/A</v>
      </c>
      <c r="AB53" s="22">
        <f>IFERROR(IF(Y53="","",IF(Y53="COP",1,IF(Z53&lt;&gt;"N/A",VLOOKUP(U53,'SH TRM'!$A$9:$B$8912,2,FALSE),"REVISAR"))),"")</f>
        <v>1</v>
      </c>
      <c r="AC53" s="616">
        <f t="shared" si="8"/>
        <v>44958424288</v>
      </c>
      <c r="AD53" s="457">
        <f t="shared" si="9"/>
        <v>65208.642025948029</v>
      </c>
      <c r="AE53" s="450">
        <f t="shared" si="11"/>
        <v>26083.456810379212</v>
      </c>
      <c r="AF53" s="637" t="str">
        <f t="shared" si="0"/>
        <v>CUMPLE</v>
      </c>
      <c r="AG53" s="944"/>
      <c r="AH53" s="934"/>
      <c r="AI53" s="462"/>
      <c r="AJ53" s="307"/>
      <c r="AM53" s="700"/>
      <c r="AN53" s="624">
        <f t="shared" si="10"/>
        <v>1</v>
      </c>
      <c r="AO53" s="624"/>
      <c r="AP53" s="698"/>
      <c r="AQ53" s="698"/>
    </row>
    <row r="54" spans="1:43" s="279" customFormat="1" ht="30" customHeight="1" thickBot="1" x14ac:dyDescent="0.3">
      <c r="A54" s="877"/>
      <c r="B54" s="48" t="s">
        <v>230</v>
      </c>
      <c r="C54" s="170">
        <v>68</v>
      </c>
      <c r="D54" s="64" t="str">
        <f>IFERROR(INDEX(DESEMPATE!$D$3:$D$124,MATCH('EXP ESPEC.'!B54,DESEMPATE!$C$3:$C$124,0)),"")</f>
        <v>MAB INGENIERIA DE VALOR S.A.</v>
      </c>
      <c r="E54" s="382" t="s">
        <v>8</v>
      </c>
      <c r="F54" s="159" t="s">
        <v>603</v>
      </c>
      <c r="G54" s="159" t="s">
        <v>432</v>
      </c>
      <c r="H54" s="159" t="s">
        <v>604</v>
      </c>
      <c r="I54" s="294" t="s">
        <v>605</v>
      </c>
      <c r="J54" s="159" t="s">
        <v>8</v>
      </c>
      <c r="K54" s="552" t="s">
        <v>8</v>
      </c>
      <c r="L54" s="552" t="s">
        <v>8</v>
      </c>
      <c r="M54" s="552" t="s">
        <v>9</v>
      </c>
      <c r="N54" s="635" t="str">
        <f t="shared" si="13"/>
        <v>SI</v>
      </c>
      <c r="O54" s="635" t="str">
        <f t="shared" si="14"/>
        <v>SI</v>
      </c>
      <c r="P54" s="635" t="str">
        <f t="shared" si="15"/>
        <v>NO</v>
      </c>
      <c r="Q54" s="654" t="str">
        <f t="shared" si="28"/>
        <v>SI</v>
      </c>
      <c r="R54" s="939"/>
      <c r="S54" s="733">
        <v>1</v>
      </c>
      <c r="T54" s="390">
        <v>40617</v>
      </c>
      <c r="U54" s="390">
        <v>41228</v>
      </c>
      <c r="V54" s="53">
        <f t="shared" si="6"/>
        <v>2012</v>
      </c>
      <c r="W54" s="54">
        <f>IFERROR(INDEX(PARAMETROS!$B$53:$B$79,MATCH(V54,PARAMETROS!$A$53:$A$79,0)),"")</f>
        <v>566700</v>
      </c>
      <c r="X54" s="614">
        <v>3636368000</v>
      </c>
      <c r="Y54" s="54" t="s">
        <v>23</v>
      </c>
      <c r="Z54" s="159" t="str">
        <f>IFERROR(IF(Y54="","",IF(Y54="COP","N/A",IF(OR(Y54="USD",Y54="US"),1,IF(Y54="EUR",VLOOKUP(U54,'SH EURO'!$A$6:$B$6338,2,FALSE),"INGRESAR TASA")))),"")</f>
        <v>N/A</v>
      </c>
      <c r="AA54" s="597" t="str">
        <f t="shared" si="7"/>
        <v>N/A</v>
      </c>
      <c r="AB54" s="56">
        <f>IFERROR(IF(Y54="","",IF(Y54="COP",1,IF(Z54&lt;&gt;"N/A",VLOOKUP(U54,'SH TRM'!$A$9:$B$8912,2,FALSE),"REVISAR"))),"")</f>
        <v>1</v>
      </c>
      <c r="AC54" s="617">
        <f t="shared" si="8"/>
        <v>3636368000</v>
      </c>
      <c r="AD54" s="458">
        <f t="shared" si="9"/>
        <v>6416.742544556203</v>
      </c>
      <c r="AE54" s="449">
        <f t="shared" si="11"/>
        <v>6416.742544556203</v>
      </c>
      <c r="AF54" s="460" t="str">
        <f t="shared" si="0"/>
        <v>CUMPLE</v>
      </c>
      <c r="AG54" s="945"/>
      <c r="AH54" s="935"/>
      <c r="AI54" s="765"/>
      <c r="AJ54" s="307"/>
      <c r="AM54" s="700"/>
      <c r="AN54" s="624">
        <f t="shared" si="10"/>
        <v>1</v>
      </c>
      <c r="AO54" s="624"/>
      <c r="AP54" s="698"/>
      <c r="AQ54" s="698"/>
    </row>
    <row r="55" spans="1:43" s="279" customFormat="1" ht="30" customHeight="1" x14ac:dyDescent="0.25">
      <c r="A55" s="875" t="s">
        <v>176</v>
      </c>
      <c r="B55" s="35" t="s">
        <v>231</v>
      </c>
      <c r="C55" s="169">
        <v>2</v>
      </c>
      <c r="D55" s="36" t="str">
        <f>IFERROR(INDEX(DESEMPATE!$D$3:$D$124,MATCH('EXP ESPEC.'!B55,DESEMPATE!$C$3:$C$124,0)),"")</f>
        <v>CIVILE LTDA</v>
      </c>
      <c r="E55" s="380" t="s">
        <v>8</v>
      </c>
      <c r="F55" s="47" t="s">
        <v>442</v>
      </c>
      <c r="G55" s="47" t="s">
        <v>432</v>
      </c>
      <c r="H55" s="47" t="s">
        <v>566</v>
      </c>
      <c r="I55" s="293" t="s">
        <v>567</v>
      </c>
      <c r="J55" s="47" t="s">
        <v>8</v>
      </c>
      <c r="K55" s="553" t="s">
        <v>8</v>
      </c>
      <c r="L55" s="553" t="s">
        <v>8</v>
      </c>
      <c r="M55" s="553" t="s">
        <v>9</v>
      </c>
      <c r="N55" s="636" t="str">
        <f t="shared" si="13"/>
        <v>SI</v>
      </c>
      <c r="O55" s="636" t="str">
        <f t="shared" si="14"/>
        <v>SI</v>
      </c>
      <c r="P55" s="636" t="str">
        <f t="shared" si="15"/>
        <v>NO</v>
      </c>
      <c r="Q55" s="656" t="str">
        <f t="shared" si="28"/>
        <v>SI</v>
      </c>
      <c r="R55" s="938" t="s">
        <v>9</v>
      </c>
      <c r="S55" s="731">
        <v>0.5</v>
      </c>
      <c r="T55" s="491">
        <v>41473</v>
      </c>
      <c r="U55" s="491">
        <v>42195</v>
      </c>
      <c r="V55" s="42">
        <f t="shared" si="6"/>
        <v>2015</v>
      </c>
      <c r="W55" s="160">
        <f>IFERROR(INDEX(PARAMETROS!$B$53:$B$79,MATCH(V55,PARAMETROS!$A$53:$A$79,0)),"")</f>
        <v>644350</v>
      </c>
      <c r="X55" s="612">
        <v>1770440629</v>
      </c>
      <c r="Y55" s="43" t="s">
        <v>23</v>
      </c>
      <c r="Z55" s="47" t="str">
        <f>IFERROR(IF(Y55="","",IF(Y55="COP","N/A",IF(OR(Y55="USD",Y55="US"),1,IF(Y55="EUR",VLOOKUP(U55,'SH EURO'!$A$6:$B$6338,2,FALSE),"INGRESAR TASA")))),"")</f>
        <v>N/A</v>
      </c>
      <c r="AA55" s="595" t="str">
        <f t="shared" si="7"/>
        <v>N/A</v>
      </c>
      <c r="AB55" s="45">
        <f>IFERROR(IF(Y55="","",IF(Y55="COP",1,IF(Z55&lt;&gt;"N/A",VLOOKUP(U55,'SH TRM'!$A$9:$B$8912,2,FALSE),"REVISAR"))),"")</f>
        <v>1</v>
      </c>
      <c r="AC55" s="615">
        <f t="shared" si="8"/>
        <v>1770440629</v>
      </c>
      <c r="AD55" s="456">
        <f t="shared" si="9"/>
        <v>2747.638129898347</v>
      </c>
      <c r="AE55" s="454">
        <f t="shared" si="11"/>
        <v>1373.8190649491735</v>
      </c>
      <c r="AF55" s="444" t="str">
        <f t="shared" si="0"/>
        <v>CUMPLE</v>
      </c>
      <c r="AG55" s="943" t="str">
        <f>IFERROR(IF(AND(COUNTIF(N55:N58,"SI")&gt;=1,COUNTIF(O55:O58,"SI")&gt;=1,COUNTIF(P55:P58,"SI")&gt;=1,COUNTIF(R55:R58,"SI")&lt;=1,COUNTIF(J55:J58,"SI")&gt;=2,AO55="OK"),"SI","NO"),"")</f>
        <v>SI</v>
      </c>
      <c r="AH55" s="933">
        <f t="shared" ref="AH55" si="39">IFERROR(IF(OR(E55="",E55="NO"),"N/A",IF(AND(COUNTIF(AF55:AF58,"CUMPLE")=4,AG55="SI"),900,(IF(AND(COUNTIF(AF55:AF58,"CUMPLE")=3,AG55="SI"),800,IF(AND(COUNTIF(AF55:AF58,"CUMPLE")=2,AG55="SI"),700,0))))),"")</f>
        <v>900</v>
      </c>
      <c r="AI55" s="462"/>
      <c r="AJ55" s="307"/>
      <c r="AM55" s="700"/>
      <c r="AN55" s="624">
        <f t="shared" si="10"/>
        <v>1</v>
      </c>
      <c r="AO55" s="624" t="str">
        <f t="shared" ref="AO55" si="40">IF(OR(COUNTIF(AN55:AN58,2)=0,COUNTIF(AN55:AN58,2)&gt;1),"OK",IF(AND(COUNTIF(AN55:AN58,1)&gt;0,COUNTIF(AN55:AN58,2)&gt;0),"OK",1))</f>
        <v>OK</v>
      </c>
      <c r="AP55" s="698"/>
      <c r="AQ55" s="698"/>
    </row>
    <row r="56" spans="1:43" s="279" customFormat="1" ht="30" customHeight="1" x14ac:dyDescent="0.25">
      <c r="A56" s="876"/>
      <c r="B56" s="12" t="s">
        <v>231</v>
      </c>
      <c r="C56" s="168">
        <v>20</v>
      </c>
      <c r="D56" s="13" t="str">
        <f>IFERROR(INDEX(DESEMPATE!$D$3:$D$124,MATCH('EXP ESPEC.'!B56,DESEMPATE!$C$3:$C$124,0)),"")</f>
        <v>CIVILE LTDA</v>
      </c>
      <c r="E56" s="381" t="s">
        <v>8</v>
      </c>
      <c r="F56" s="23" t="s">
        <v>442</v>
      </c>
      <c r="G56" s="23" t="s">
        <v>432</v>
      </c>
      <c r="H56" s="23" t="s">
        <v>568</v>
      </c>
      <c r="I56" s="292" t="s">
        <v>569</v>
      </c>
      <c r="J56" s="23" t="s">
        <v>8</v>
      </c>
      <c r="K56" s="551" t="s">
        <v>8</v>
      </c>
      <c r="L56" s="551" t="s">
        <v>8</v>
      </c>
      <c r="M56" s="551" t="s">
        <v>9</v>
      </c>
      <c r="N56" s="634" t="str">
        <f t="shared" si="13"/>
        <v>SI</v>
      </c>
      <c r="O56" s="634" t="str">
        <f t="shared" si="14"/>
        <v>SI</v>
      </c>
      <c r="P56" s="634" t="str">
        <f t="shared" si="15"/>
        <v>NO</v>
      </c>
      <c r="Q56" s="653" t="str">
        <f t="shared" si="28"/>
        <v>SI</v>
      </c>
      <c r="R56" s="938"/>
      <c r="S56" s="716">
        <v>0.5</v>
      </c>
      <c r="T56" s="18">
        <v>41346</v>
      </c>
      <c r="U56" s="18">
        <v>41682</v>
      </c>
      <c r="V56" s="19">
        <f t="shared" si="6"/>
        <v>2014</v>
      </c>
      <c r="W56" s="20">
        <f>IFERROR(INDEX(PARAMETROS!$B$53:$B$79,MATCH(V56,PARAMETROS!$A$53:$A$79,0)),"")</f>
        <v>616000</v>
      </c>
      <c r="X56" s="613">
        <v>839142032</v>
      </c>
      <c r="Y56" s="20" t="s">
        <v>23</v>
      </c>
      <c r="Z56" s="23" t="str">
        <f>IFERROR(IF(Y56="","",IF(Y56="COP","N/A",IF(OR(Y56="USD",Y56="US"),1,IF(Y56="EUR",VLOOKUP(U56,'SH EURO'!$A$6:$B$6338,2,FALSE),"INGRESAR TASA")))),"")</f>
        <v>N/A</v>
      </c>
      <c r="AA56" s="596" t="str">
        <f t="shared" si="7"/>
        <v>N/A</v>
      </c>
      <c r="AB56" s="22">
        <f>IFERROR(IF(Y56="","",IF(Y56="COP",1,IF(Z56&lt;&gt;"N/A",VLOOKUP(U56,'SH TRM'!$A$9:$B$8912,2,FALSE),"REVISAR"))),"")</f>
        <v>1</v>
      </c>
      <c r="AC56" s="616">
        <f t="shared" si="8"/>
        <v>839142032</v>
      </c>
      <c r="AD56" s="457">
        <f t="shared" si="9"/>
        <v>1362.2435584415584</v>
      </c>
      <c r="AE56" s="450">
        <f t="shared" si="11"/>
        <v>681.12177922077922</v>
      </c>
      <c r="AF56" s="637" t="str">
        <f t="shared" si="0"/>
        <v>CUMPLE</v>
      </c>
      <c r="AG56" s="944"/>
      <c r="AH56" s="934"/>
      <c r="AI56" s="760"/>
      <c r="AJ56" s="307"/>
      <c r="AM56" s="700"/>
      <c r="AN56" s="624">
        <f t="shared" si="10"/>
        <v>1</v>
      </c>
      <c r="AO56" s="624"/>
      <c r="AP56" s="698"/>
      <c r="AQ56" s="698"/>
    </row>
    <row r="57" spans="1:43" s="279" customFormat="1" ht="30" customHeight="1" x14ac:dyDescent="0.25">
      <c r="A57" s="876"/>
      <c r="B57" s="12" t="s">
        <v>231</v>
      </c>
      <c r="C57" s="168">
        <v>65</v>
      </c>
      <c r="D57" s="13" t="str">
        <f>IFERROR(INDEX(DESEMPATE!$D$3:$D$124,MATCH('EXP ESPEC.'!B57,DESEMPATE!$C$3:$C$124,0)),"")</f>
        <v>CIVILE LTDA</v>
      </c>
      <c r="E57" s="381" t="s">
        <v>8</v>
      </c>
      <c r="F57" s="23" t="s">
        <v>442</v>
      </c>
      <c r="G57" s="23" t="s">
        <v>432</v>
      </c>
      <c r="H57" s="23" t="s">
        <v>570</v>
      </c>
      <c r="I57" s="292" t="s">
        <v>571</v>
      </c>
      <c r="J57" s="23" t="s">
        <v>8</v>
      </c>
      <c r="K57" s="551" t="s">
        <v>8</v>
      </c>
      <c r="L57" s="551" t="s">
        <v>8</v>
      </c>
      <c r="M57" s="551" t="s">
        <v>9</v>
      </c>
      <c r="N57" s="634" t="str">
        <f t="shared" si="13"/>
        <v>SI</v>
      </c>
      <c r="O57" s="634" t="str">
        <f t="shared" si="14"/>
        <v>SI</v>
      </c>
      <c r="P57" s="634" t="str">
        <f t="shared" si="15"/>
        <v>NO</v>
      </c>
      <c r="Q57" s="653" t="str">
        <f t="shared" si="28"/>
        <v>SI</v>
      </c>
      <c r="R57" s="938"/>
      <c r="S57" s="716">
        <v>0.51</v>
      </c>
      <c r="T57" s="18">
        <v>39876</v>
      </c>
      <c r="U57" s="18">
        <v>40602</v>
      </c>
      <c r="V57" s="19">
        <f t="shared" si="6"/>
        <v>2011</v>
      </c>
      <c r="W57" s="20">
        <f>IFERROR(INDEX(PARAMETROS!$B$53:$B$79,MATCH(V57,PARAMETROS!$A$53:$A$79,0)),"")</f>
        <v>535600</v>
      </c>
      <c r="X57" s="613">
        <v>1409302478</v>
      </c>
      <c r="Y57" s="20" t="s">
        <v>23</v>
      </c>
      <c r="Z57" s="23" t="str">
        <f>IFERROR(IF(Y57="","",IF(Y57="COP","N/A",IF(OR(Y57="USD",Y57="US"),1,IF(Y57="EUR",VLOOKUP(U57,'SH EURO'!$A$6:$B$6338,2,FALSE),"INGRESAR TASA")))),"")</f>
        <v>N/A</v>
      </c>
      <c r="AA57" s="596" t="str">
        <f t="shared" si="7"/>
        <v>N/A</v>
      </c>
      <c r="AB57" s="22">
        <f>IFERROR(IF(Y57="","",IF(Y57="COP",1,IF(Z57&lt;&gt;"N/A",VLOOKUP(U57,'SH TRM'!$A$9:$B$8912,2,FALSE),"REVISAR"))),"")</f>
        <v>1</v>
      </c>
      <c r="AC57" s="616">
        <f t="shared" si="8"/>
        <v>1409302478</v>
      </c>
      <c r="AD57" s="457">
        <f t="shared" si="9"/>
        <v>2631.2592942494398</v>
      </c>
      <c r="AE57" s="450">
        <f t="shared" si="11"/>
        <v>1341.9422400672142</v>
      </c>
      <c r="AF57" s="637" t="str">
        <f t="shared" si="0"/>
        <v>CUMPLE</v>
      </c>
      <c r="AG57" s="944"/>
      <c r="AH57" s="934"/>
      <c r="AI57" s="760"/>
      <c r="AJ57" s="307"/>
      <c r="AM57" s="700"/>
      <c r="AN57" s="624">
        <f t="shared" si="10"/>
        <v>1</v>
      </c>
      <c r="AO57" s="624"/>
      <c r="AP57" s="698"/>
      <c r="AQ57" s="698"/>
    </row>
    <row r="58" spans="1:43" s="279" customFormat="1" ht="30" customHeight="1" thickBot="1" x14ac:dyDescent="0.3">
      <c r="A58" s="877"/>
      <c r="B58" s="48" t="s">
        <v>232</v>
      </c>
      <c r="C58" s="170">
        <v>71</v>
      </c>
      <c r="D58" s="64" t="str">
        <f>IFERROR(INDEX(DESEMPATE!$D$3:$D$124,MATCH('EXP ESPEC.'!B58,DESEMPATE!$C$3:$C$124,0)),"")</f>
        <v>2C INGENIEROS S.A.</v>
      </c>
      <c r="E58" s="382" t="s">
        <v>8</v>
      </c>
      <c r="F58" s="159" t="s">
        <v>468</v>
      </c>
      <c r="G58" s="159" t="s">
        <v>432</v>
      </c>
      <c r="H58" s="159">
        <v>2130352</v>
      </c>
      <c r="I58" s="294" t="s">
        <v>606</v>
      </c>
      <c r="J58" s="159" t="s">
        <v>8</v>
      </c>
      <c r="K58" s="552" t="s">
        <v>8</v>
      </c>
      <c r="L58" s="552" t="s">
        <v>8</v>
      </c>
      <c r="M58" s="552" t="s">
        <v>8</v>
      </c>
      <c r="N58" s="635" t="str">
        <f t="shared" si="13"/>
        <v>SI</v>
      </c>
      <c r="O58" s="635" t="str">
        <f t="shared" si="14"/>
        <v>SI</v>
      </c>
      <c r="P58" s="635" t="str">
        <f t="shared" si="15"/>
        <v>SI</v>
      </c>
      <c r="Q58" s="653" t="str">
        <f t="shared" si="28"/>
        <v>SI</v>
      </c>
      <c r="R58" s="939"/>
      <c r="S58" s="716">
        <v>1</v>
      </c>
      <c r="T58" s="729">
        <v>41352</v>
      </c>
      <c r="U58" s="729">
        <v>41643</v>
      </c>
      <c r="V58" s="53">
        <f t="shared" si="6"/>
        <v>2014</v>
      </c>
      <c r="W58" s="54">
        <f>IFERROR(INDEX(PARAMETROS!$B$53:$B$79,MATCH(V58,PARAMETROS!$A$53:$A$79,0)),"")</f>
        <v>616000</v>
      </c>
      <c r="X58" s="614">
        <v>188338064</v>
      </c>
      <c r="Y58" s="54" t="s">
        <v>23</v>
      </c>
      <c r="Z58" s="159" t="str">
        <f>IFERROR(IF(Y58="","",IF(Y58="COP","N/A",IF(OR(Y58="USD",Y58="US"),1,IF(Y58="EUR",VLOOKUP(U58,'SH EURO'!$A$6:$B$6338,2,FALSE),"INGRESAR TASA")))),"")</f>
        <v>N/A</v>
      </c>
      <c r="AA58" s="597" t="str">
        <f t="shared" si="7"/>
        <v>N/A</v>
      </c>
      <c r="AB58" s="56">
        <f>IFERROR(IF(Y58="","",IF(Y58="COP",1,IF(Z58&lt;&gt;"N/A",VLOOKUP(U58,'SH TRM'!$A$9:$B$8912,2,FALSE),"REVISAR"))),"")</f>
        <v>1</v>
      </c>
      <c r="AC58" s="617">
        <f t="shared" si="8"/>
        <v>188338064</v>
      </c>
      <c r="AD58" s="458">
        <f t="shared" si="9"/>
        <v>305.74361038961041</v>
      </c>
      <c r="AE58" s="449">
        <f t="shared" si="11"/>
        <v>305.74361038961041</v>
      </c>
      <c r="AF58" s="460" t="str">
        <f t="shared" si="0"/>
        <v>CUMPLE</v>
      </c>
      <c r="AG58" s="945"/>
      <c r="AH58" s="935"/>
      <c r="AI58" s="765"/>
      <c r="AJ58" s="307"/>
      <c r="AM58" s="700"/>
      <c r="AN58" s="624">
        <f t="shared" si="10"/>
        <v>2</v>
      </c>
      <c r="AO58" s="624"/>
      <c r="AP58" s="698"/>
      <c r="AQ58" s="698"/>
    </row>
    <row r="59" spans="1:43" s="279" customFormat="1" ht="114" x14ac:dyDescent="0.25">
      <c r="A59" s="918" t="s">
        <v>177</v>
      </c>
      <c r="B59" s="35" t="s">
        <v>233</v>
      </c>
      <c r="C59" s="169">
        <v>178</v>
      </c>
      <c r="D59" s="36" t="str">
        <f>IFERROR(INDEX(DESEMPATE!$D$3:$D$124,MATCH('EXP ESPEC.'!B59,DESEMPATE!$C$3:$C$124,0)),"")</f>
        <v>IAAR S.A.S.</v>
      </c>
      <c r="E59" s="380" t="s">
        <v>8</v>
      </c>
      <c r="F59" s="47" t="s">
        <v>468</v>
      </c>
      <c r="G59" s="47" t="s">
        <v>432</v>
      </c>
      <c r="H59" s="47">
        <v>2093022</v>
      </c>
      <c r="I59" s="293" t="s">
        <v>573</v>
      </c>
      <c r="J59" s="777" t="s">
        <v>9</v>
      </c>
      <c r="K59" s="553" t="s">
        <v>8</v>
      </c>
      <c r="L59" s="553" t="s">
        <v>8</v>
      </c>
      <c r="M59" s="553" t="s">
        <v>9</v>
      </c>
      <c r="N59" s="636" t="str">
        <f t="shared" si="13"/>
        <v>NO</v>
      </c>
      <c r="O59" s="636" t="str">
        <f t="shared" si="14"/>
        <v>NO</v>
      </c>
      <c r="P59" s="636" t="str">
        <f t="shared" si="15"/>
        <v>NO</v>
      </c>
      <c r="Q59" s="655" t="str">
        <f t="shared" si="28"/>
        <v>SI</v>
      </c>
      <c r="R59" s="872" t="s">
        <v>9</v>
      </c>
      <c r="S59" s="731">
        <v>0.1</v>
      </c>
      <c r="T59" s="41">
        <v>40143</v>
      </c>
      <c r="U59" s="789">
        <v>42369</v>
      </c>
      <c r="V59" s="42">
        <f t="shared" si="6"/>
        <v>2015</v>
      </c>
      <c r="W59" s="160">
        <f>IFERROR(INDEX(PARAMETROS!$B$53:$B$79,MATCH(V59,PARAMETROS!$A$53:$A$79,0)),"")</f>
        <v>644350</v>
      </c>
      <c r="X59" s="612">
        <v>10536683601</v>
      </c>
      <c r="Y59" s="43" t="s">
        <v>23</v>
      </c>
      <c r="Z59" s="47" t="str">
        <f>IFERROR(IF(Y59="","",IF(Y59="COP","N/A",IF(OR(Y59="USD",Y59="US"),1,IF(Y59="EUR",VLOOKUP(U59,'SH EURO'!$A$6:$B$6338,2,FALSE),"INGRESAR TASA")))),"")</f>
        <v>N/A</v>
      </c>
      <c r="AA59" s="595" t="str">
        <f t="shared" si="7"/>
        <v>N/A</v>
      </c>
      <c r="AB59" s="45">
        <f>IFERROR(IF(Y59="","",IF(Y59="COP",1,IF(Z59&lt;&gt;"N/A",VLOOKUP(U59,'SH TRM'!$A$9:$B$8912,2,FALSE),"REVISAR"))),"")</f>
        <v>1</v>
      </c>
      <c r="AC59" s="615">
        <f t="shared" si="8"/>
        <v>10536683601</v>
      </c>
      <c r="AD59" s="456">
        <f t="shared" si="9"/>
        <v>16352.422753162102</v>
      </c>
      <c r="AE59" s="454" t="str">
        <f t="shared" si="11"/>
        <v/>
      </c>
      <c r="AF59" s="444" t="str">
        <f t="shared" si="0"/>
        <v/>
      </c>
      <c r="AG59" s="946" t="s">
        <v>1038</v>
      </c>
      <c r="AH59" s="949">
        <f t="shared" ref="AH59" si="41">IFERROR(IF(OR(E59="",E59="NO"),"N/A",IF(AND(COUNTIF(AF59:AF62,"CUMPLE")=4,AG59="SI"),900,(IF(AND(COUNTIF(AF59:AF62,"CUMPLE")=3,AG59="SI"),800,IF(AND(COUNTIF(AF59:AF62,"CUMPLE")=2,AG59="SI"),700,0))))),"")</f>
        <v>0</v>
      </c>
      <c r="AI59" s="766"/>
      <c r="AJ59" s="307"/>
      <c r="AM59" s="700"/>
      <c r="AN59" s="624">
        <f t="shared" si="10"/>
        <v>0</v>
      </c>
      <c r="AO59" s="624" t="str">
        <f t="shared" ref="AO59" si="42">IF(OR(COUNTIF(AN59:AN62,2)=0,COUNTIF(AN59:AN62,2)&gt;1),"OK",IF(AND(COUNTIF(AN59:AN62,1)&gt;0,COUNTIF(AN59:AN62,2)&gt;0),"OK",1))</f>
        <v>OK</v>
      </c>
      <c r="AP59" s="698"/>
      <c r="AQ59" s="698"/>
    </row>
    <row r="60" spans="1:43" s="279" customFormat="1" ht="30" customHeight="1" x14ac:dyDescent="0.25">
      <c r="A60" s="919"/>
      <c r="B60" s="12" t="s">
        <v>234</v>
      </c>
      <c r="C60" s="168">
        <v>183</v>
      </c>
      <c r="D60" s="13" t="str">
        <f>IFERROR(INDEX(DESEMPATE!$D$3:$D$124,MATCH('EXP ESPEC.'!B60,DESEMPATE!$C$3:$C$124,0)),"")</f>
        <v>PROMACO INGENIERIA S.A.S.</v>
      </c>
      <c r="E60" s="381" t="s">
        <v>8</v>
      </c>
      <c r="F60" s="23" t="s">
        <v>574</v>
      </c>
      <c r="G60" s="23" t="s">
        <v>432</v>
      </c>
      <c r="H60" s="23" t="s">
        <v>575</v>
      </c>
      <c r="I60" s="292" t="s">
        <v>576</v>
      </c>
      <c r="J60" s="23" t="s">
        <v>8</v>
      </c>
      <c r="K60" s="551" t="s">
        <v>8</v>
      </c>
      <c r="L60" s="551" t="s">
        <v>8</v>
      </c>
      <c r="M60" s="551" t="s">
        <v>9</v>
      </c>
      <c r="N60" s="634" t="str">
        <f t="shared" si="13"/>
        <v>SI</v>
      </c>
      <c r="O60" s="634" t="str">
        <f t="shared" si="14"/>
        <v>SI</v>
      </c>
      <c r="P60" s="634" t="str">
        <f t="shared" si="15"/>
        <v>NO</v>
      </c>
      <c r="Q60" s="653" t="str">
        <f t="shared" si="28"/>
        <v>SI</v>
      </c>
      <c r="R60" s="938"/>
      <c r="S60" s="716">
        <v>0.3</v>
      </c>
      <c r="T60" s="18">
        <v>40232</v>
      </c>
      <c r="U60" s="18">
        <v>40658</v>
      </c>
      <c r="V60" s="19">
        <f t="shared" si="6"/>
        <v>2011</v>
      </c>
      <c r="W60" s="20">
        <f>IFERROR(INDEX(PARAMETROS!$B$53:$B$79,MATCH(V60,PARAMETROS!$A$53:$A$79,0)),"")</f>
        <v>535600</v>
      </c>
      <c r="X60" s="613">
        <v>385237555</v>
      </c>
      <c r="Y60" s="20" t="s">
        <v>23</v>
      </c>
      <c r="Z60" s="23" t="str">
        <f>IFERROR(IF(Y60="","",IF(Y60="COP","N/A",IF(OR(Y60="USD",Y60="US"),1,IF(Y60="EUR",VLOOKUP(U60,'SH EURO'!$A$6:$B$6338,2,FALSE),"INGRESAR TASA")))),"")</f>
        <v>N/A</v>
      </c>
      <c r="AA60" s="596" t="str">
        <f t="shared" si="7"/>
        <v>N/A</v>
      </c>
      <c r="AB60" s="22">
        <f>IFERROR(IF(Y60="","",IF(Y60="COP",1,IF(Z60&lt;&gt;"N/A",VLOOKUP(U60,'SH TRM'!$A$9:$B$8912,2,FALSE),"REVISAR"))),"")</f>
        <v>1</v>
      </c>
      <c r="AC60" s="616">
        <f t="shared" si="8"/>
        <v>385237555</v>
      </c>
      <c r="AD60" s="457">
        <f t="shared" si="9"/>
        <v>719.26354555638534</v>
      </c>
      <c r="AE60" s="450">
        <f t="shared" si="11"/>
        <v>215.77906366691559</v>
      </c>
      <c r="AF60" s="637" t="str">
        <f t="shared" si="0"/>
        <v>CUMPLE</v>
      </c>
      <c r="AG60" s="947"/>
      <c r="AH60" s="950"/>
      <c r="AI60" s="760"/>
      <c r="AJ60" s="307"/>
      <c r="AM60" s="700"/>
      <c r="AN60" s="624">
        <f t="shared" si="10"/>
        <v>1</v>
      </c>
      <c r="AO60" s="624"/>
      <c r="AP60" s="698"/>
      <c r="AQ60" s="698"/>
    </row>
    <row r="61" spans="1:43" s="279" customFormat="1" ht="30" customHeight="1" x14ac:dyDescent="0.25">
      <c r="A61" s="919"/>
      <c r="B61" s="12" t="s">
        <v>234</v>
      </c>
      <c r="C61" s="168">
        <v>186</v>
      </c>
      <c r="D61" s="13" t="str">
        <f>IFERROR(INDEX(DESEMPATE!$D$3:$D$124,MATCH('EXP ESPEC.'!B61,DESEMPATE!$C$3:$C$124,0)),"")</f>
        <v>PROMACO INGENIERIA S.A.S.</v>
      </c>
      <c r="E61" s="381" t="s">
        <v>8</v>
      </c>
      <c r="F61" s="23" t="s">
        <v>442</v>
      </c>
      <c r="G61" s="23" t="s">
        <v>432</v>
      </c>
      <c r="H61" s="23" t="s">
        <v>577</v>
      </c>
      <c r="I61" s="292" t="s">
        <v>578</v>
      </c>
      <c r="J61" s="23" t="s">
        <v>8</v>
      </c>
      <c r="K61" s="551" t="s">
        <v>8</v>
      </c>
      <c r="L61" s="551" t="s">
        <v>8</v>
      </c>
      <c r="M61" s="551" t="s">
        <v>9</v>
      </c>
      <c r="N61" s="634" t="str">
        <f t="shared" si="13"/>
        <v>SI</v>
      </c>
      <c r="O61" s="634" t="str">
        <f t="shared" si="14"/>
        <v>SI</v>
      </c>
      <c r="P61" s="634" t="str">
        <f t="shared" si="15"/>
        <v>NO</v>
      </c>
      <c r="Q61" s="653" t="str">
        <f t="shared" si="28"/>
        <v>SI</v>
      </c>
      <c r="R61" s="938"/>
      <c r="S61" s="716">
        <v>0.2</v>
      </c>
      <c r="T61" s="18">
        <v>40163</v>
      </c>
      <c r="U61" s="18">
        <v>41010</v>
      </c>
      <c r="V61" s="19">
        <f t="shared" si="6"/>
        <v>2012</v>
      </c>
      <c r="W61" s="20">
        <f>IFERROR(INDEX(PARAMETROS!$B$53:$B$79,MATCH(V61,PARAMETROS!$A$53:$A$79,0)),"")</f>
        <v>566700</v>
      </c>
      <c r="X61" s="613">
        <v>1928456754</v>
      </c>
      <c r="Y61" s="20" t="s">
        <v>23</v>
      </c>
      <c r="Z61" s="23" t="str">
        <f>IFERROR(IF(Y61="","",IF(Y61="COP","N/A",IF(OR(Y61="USD",Y61="US"),1,IF(Y61="EUR",VLOOKUP(U61,'SH EURO'!$A$6:$B$6338,2,FALSE),"INGRESAR TASA")))),"")</f>
        <v>N/A</v>
      </c>
      <c r="AA61" s="596" t="str">
        <f t="shared" si="7"/>
        <v>N/A</v>
      </c>
      <c r="AB61" s="22">
        <f>IFERROR(IF(Y61="","",IF(Y61="COP",1,IF(Z61&lt;&gt;"N/A",VLOOKUP(U61,'SH TRM'!$A$9:$B$8912,2,FALSE),"REVISAR"))),"")</f>
        <v>1</v>
      </c>
      <c r="AC61" s="616">
        <f t="shared" si="8"/>
        <v>1928456754</v>
      </c>
      <c r="AD61" s="457">
        <f t="shared" si="9"/>
        <v>3402.9588035997881</v>
      </c>
      <c r="AE61" s="450">
        <f t="shared" si="11"/>
        <v>680.59176071995762</v>
      </c>
      <c r="AF61" s="637" t="str">
        <f t="shared" si="0"/>
        <v>CUMPLE</v>
      </c>
      <c r="AG61" s="947"/>
      <c r="AH61" s="950"/>
      <c r="AI61" s="760"/>
      <c r="AJ61" s="307"/>
      <c r="AM61" s="700"/>
      <c r="AN61" s="624">
        <f t="shared" si="10"/>
        <v>1</v>
      </c>
      <c r="AO61" s="624"/>
      <c r="AP61" s="698"/>
      <c r="AQ61" s="698"/>
    </row>
    <row r="62" spans="1:43" s="279" customFormat="1" ht="43.5" thickBot="1" x14ac:dyDescent="0.3">
      <c r="A62" s="920"/>
      <c r="B62" s="48" t="s">
        <v>235</v>
      </c>
      <c r="C62" s="170">
        <v>198</v>
      </c>
      <c r="D62" s="64" t="str">
        <f>IFERROR(INDEX(DESEMPATE!$D$3:$D$124,MATCH('EXP ESPEC.'!B62,DESEMPATE!$C$3:$C$124,0)),"")</f>
        <v>SIIM S.A.S.</v>
      </c>
      <c r="E62" s="382" t="s">
        <v>8</v>
      </c>
      <c r="F62" s="159" t="s">
        <v>579</v>
      </c>
      <c r="G62" s="159" t="s">
        <v>432</v>
      </c>
      <c r="H62" s="159" t="s">
        <v>580</v>
      </c>
      <c r="I62" s="294" t="s">
        <v>581</v>
      </c>
      <c r="J62" s="776" t="s">
        <v>9</v>
      </c>
      <c r="K62" s="552" t="s">
        <v>8</v>
      </c>
      <c r="L62" s="552" t="s">
        <v>8</v>
      </c>
      <c r="M62" s="552" t="s">
        <v>9</v>
      </c>
      <c r="N62" s="635" t="str">
        <f t="shared" si="13"/>
        <v>NO</v>
      </c>
      <c r="O62" s="635" t="str">
        <f t="shared" si="14"/>
        <v>NO</v>
      </c>
      <c r="P62" s="635" t="str">
        <f t="shared" si="15"/>
        <v>NO</v>
      </c>
      <c r="Q62" s="653" t="str">
        <f t="shared" si="28"/>
        <v>SI</v>
      </c>
      <c r="R62" s="939"/>
      <c r="S62" s="740">
        <v>0.7</v>
      </c>
      <c r="T62" s="18">
        <v>41974</v>
      </c>
      <c r="U62" s="18">
        <v>42209</v>
      </c>
      <c r="V62" s="53">
        <f t="shared" si="6"/>
        <v>2015</v>
      </c>
      <c r="W62" s="54">
        <f>IFERROR(INDEX(PARAMETROS!$B$53:$B$79,MATCH(V62,PARAMETROS!$A$53:$A$79,0)),"")</f>
        <v>644350</v>
      </c>
      <c r="X62" s="614">
        <v>107999364</v>
      </c>
      <c r="Y62" s="54" t="s">
        <v>23</v>
      </c>
      <c r="Z62" s="159" t="str">
        <f>IFERROR(IF(Y62="","",IF(Y62="COP","N/A",IF(OR(Y62="USD",Y62="US"),1,IF(Y62="EUR",VLOOKUP(U62,'SH EURO'!$A$6:$B$6338,2,FALSE),"INGRESAR TASA")))),"")</f>
        <v>N/A</v>
      </c>
      <c r="AA62" s="597" t="str">
        <f t="shared" si="7"/>
        <v>N/A</v>
      </c>
      <c r="AB62" s="56">
        <f>IFERROR(IF(Y62="","",IF(Y62="COP",1,IF(Z62&lt;&gt;"N/A",VLOOKUP(U62,'SH TRM'!$A$9:$B$8912,2,FALSE),"REVISAR"))),"")</f>
        <v>1</v>
      </c>
      <c r="AC62" s="617">
        <f t="shared" si="8"/>
        <v>107999364</v>
      </c>
      <c r="AD62" s="458">
        <f t="shared" si="9"/>
        <v>167.60978350275471</v>
      </c>
      <c r="AE62" s="449" t="str">
        <f t="shared" si="11"/>
        <v/>
      </c>
      <c r="AF62" s="460" t="str">
        <f t="shared" si="0"/>
        <v/>
      </c>
      <c r="AG62" s="948"/>
      <c r="AH62" s="951"/>
      <c r="AI62" s="765"/>
      <c r="AJ62" s="307"/>
      <c r="AM62" s="700"/>
      <c r="AN62" s="624">
        <f t="shared" si="10"/>
        <v>0</v>
      </c>
      <c r="AO62" s="624"/>
      <c r="AP62" s="698"/>
      <c r="AQ62" s="698"/>
    </row>
    <row r="63" spans="1:43" s="279" customFormat="1" ht="30" customHeight="1" x14ac:dyDescent="0.25">
      <c r="A63" s="875" t="s">
        <v>178</v>
      </c>
      <c r="B63" s="35" t="s">
        <v>367</v>
      </c>
      <c r="C63" s="169">
        <v>3</v>
      </c>
      <c r="D63" s="36" t="str">
        <f>IFERROR(INDEX(DESEMPATE!$D$3:$D$124,MATCH('EXP ESPEC.'!B63,DESEMPATE!$C$3:$C$124,0)),"")</f>
        <v>PROYECTOS E INTERVENTORIAS LIMITADA</v>
      </c>
      <c r="E63" s="380" t="s">
        <v>8</v>
      </c>
      <c r="F63" s="47" t="s">
        <v>796</v>
      </c>
      <c r="G63" s="290" t="s">
        <v>432</v>
      </c>
      <c r="H63" s="47" t="s">
        <v>863</v>
      </c>
      <c r="I63" s="293" t="s">
        <v>798</v>
      </c>
      <c r="J63" s="47" t="s">
        <v>8</v>
      </c>
      <c r="K63" s="655" t="s">
        <v>8</v>
      </c>
      <c r="L63" s="655" t="s">
        <v>8</v>
      </c>
      <c r="M63" s="655" t="s">
        <v>9</v>
      </c>
      <c r="N63" s="636" t="str">
        <f t="shared" si="13"/>
        <v>SI</v>
      </c>
      <c r="O63" s="636" t="str">
        <f t="shared" si="14"/>
        <v>SI</v>
      </c>
      <c r="P63" s="636" t="str">
        <f t="shared" si="15"/>
        <v>NO</v>
      </c>
      <c r="Q63" s="655" t="str">
        <f>IFERROR(IF(T63="","",IF(T63&gt;=DATE(1990,1,1),"SI","NO")),"")</f>
        <v>SI</v>
      </c>
      <c r="R63" s="872" t="s">
        <v>9</v>
      </c>
      <c r="S63" s="40">
        <v>1</v>
      </c>
      <c r="T63" s="389">
        <v>39804</v>
      </c>
      <c r="U63" s="389">
        <v>40389</v>
      </c>
      <c r="V63" s="42">
        <f t="shared" si="6"/>
        <v>2010</v>
      </c>
      <c r="W63" s="160">
        <f>IFERROR(INDEX(PARAMETROS!$B$53:$B$79,MATCH(V63,PARAMETROS!$A$53:$A$79,0)),"")</f>
        <v>515000</v>
      </c>
      <c r="X63" s="612">
        <v>2748016868.48</v>
      </c>
      <c r="Y63" s="43" t="s">
        <v>23</v>
      </c>
      <c r="Z63" s="47" t="str">
        <f>IFERROR(IF(Y63="","",IF(Y63="COP","N/A",IF(OR(Y63="USD",Y63="US"),1,IF(Y63="EUR",VLOOKUP(U63,'SH EURO'!$A$6:$B$6338,2,FALSE),"INGRESAR TASA")))),"")</f>
        <v>N/A</v>
      </c>
      <c r="AA63" s="595" t="str">
        <f t="shared" si="7"/>
        <v>N/A</v>
      </c>
      <c r="AB63" s="45">
        <f>IFERROR(IF(Y63="","",IF(Y63="COP",1,IF(Z63&lt;&gt;"N/A",VLOOKUP(U63,'SH TRM'!$A$9:$B$8912,2,FALSE),"REVISAR"))),"")</f>
        <v>1</v>
      </c>
      <c r="AC63" s="615">
        <f t="shared" si="8"/>
        <v>2748016868.48</v>
      </c>
      <c r="AD63" s="456">
        <f t="shared" si="9"/>
        <v>5335.9550844271844</v>
      </c>
      <c r="AE63" s="454">
        <f t="shared" si="11"/>
        <v>5335.9550844271844</v>
      </c>
      <c r="AF63" s="444" t="str">
        <f t="shared" si="0"/>
        <v>CUMPLE</v>
      </c>
      <c r="AG63" s="943" t="str">
        <f>IFERROR(IF(AND(COUNTIF(N63:N66,"SI")&gt;=1,COUNTIF(O63:O66,"SI")&gt;=1,COUNTIF(P63:P66,"SI")&gt;=1,COUNTIF(R63:R66,"SI")&lt;=1,COUNTIF(J63:J66,"SI")&gt;=2,AO63="OK"),"SI","NO"),"")</f>
        <v>SI</v>
      </c>
      <c r="AH63" s="949">
        <f t="shared" ref="AH63" si="43">IFERROR(IF(OR(E63="",E63="NO"),"N/A",IF(AND(COUNTIF(AF63:AF66,"CUMPLE")=4,AG63="SI"),900,(IF(AND(COUNTIF(AF63:AF66,"CUMPLE")=3,AG63="SI"),800,IF(AND(COUNTIF(AF63:AF66,"CUMPLE")=2,AG63="SI"),700,0))))),"")</f>
        <v>900</v>
      </c>
      <c r="AI63" s="462"/>
      <c r="AJ63" s="307"/>
      <c r="AM63" s="700"/>
      <c r="AN63" s="624">
        <f t="shared" si="10"/>
        <v>1</v>
      </c>
      <c r="AO63" s="624" t="str">
        <f t="shared" ref="AO63" si="44">IF(OR(COUNTIF(AN63:AN66,2)=0,COUNTIF(AN63:AN66,2)&gt;1),"OK",IF(AND(COUNTIF(AN63:AN66,1)&gt;0,COUNTIF(AN63:AN66,2)&gt;0),"OK",1))</f>
        <v>OK</v>
      </c>
      <c r="AP63" s="698"/>
      <c r="AQ63" s="698"/>
    </row>
    <row r="64" spans="1:43" s="279" customFormat="1" ht="30" customHeight="1" x14ac:dyDescent="0.25">
      <c r="A64" s="876"/>
      <c r="B64" s="12" t="s">
        <v>367</v>
      </c>
      <c r="C64" s="168">
        <v>40</v>
      </c>
      <c r="D64" s="13" t="str">
        <f>IFERROR(INDEX(DESEMPATE!$D$3:$D$124,MATCH('EXP ESPEC.'!B64,DESEMPATE!$C$3:$C$124,0)),"")</f>
        <v>PROYECTOS E INTERVENTORIAS LIMITADA</v>
      </c>
      <c r="E64" s="381" t="s">
        <v>8</v>
      </c>
      <c r="F64" s="23" t="s">
        <v>801</v>
      </c>
      <c r="G64" s="291" t="s">
        <v>432</v>
      </c>
      <c r="H64" s="23" t="s">
        <v>864</v>
      </c>
      <c r="I64" s="292" t="s">
        <v>803</v>
      </c>
      <c r="J64" s="23" t="s">
        <v>8</v>
      </c>
      <c r="K64" s="653" t="s">
        <v>8</v>
      </c>
      <c r="L64" s="653" t="s">
        <v>8</v>
      </c>
      <c r="M64" s="653" t="s">
        <v>9</v>
      </c>
      <c r="N64" s="634" t="str">
        <f t="shared" si="13"/>
        <v>SI</v>
      </c>
      <c r="O64" s="634" t="str">
        <f t="shared" si="14"/>
        <v>SI</v>
      </c>
      <c r="P64" s="634" t="str">
        <f t="shared" si="15"/>
        <v>NO</v>
      </c>
      <c r="Q64" s="653" t="str">
        <f t="shared" ref="Q64:Q94" si="45">IFERROR(IF(T64="","",IF(T64&gt;=DATE(1990,1,1),"SI","NO")),"")</f>
        <v>SI</v>
      </c>
      <c r="R64" s="938"/>
      <c r="S64" s="24">
        <v>1</v>
      </c>
      <c r="T64" s="337">
        <v>41162</v>
      </c>
      <c r="U64" s="337">
        <v>41313</v>
      </c>
      <c r="V64" s="19">
        <f t="shared" si="6"/>
        <v>2013</v>
      </c>
      <c r="W64" s="20">
        <f>IFERROR(INDEX(PARAMETROS!$B$53:$B$79,MATCH(V64,PARAMETROS!$A$53:$A$79,0)),"")</f>
        <v>589500</v>
      </c>
      <c r="X64" s="613">
        <v>712793565.20000005</v>
      </c>
      <c r="Y64" s="20" t="s">
        <v>23</v>
      </c>
      <c r="Z64" s="23" t="str">
        <f>IFERROR(IF(Y64="","",IF(Y64="COP","N/A",IF(OR(Y64="USD",Y64="US"),1,IF(Y64="EUR",VLOOKUP(U64,'SH EURO'!$A$6:$B$6338,2,FALSE),"INGRESAR TASA")))),"")</f>
        <v>N/A</v>
      </c>
      <c r="AA64" s="596" t="str">
        <f t="shared" si="7"/>
        <v>N/A</v>
      </c>
      <c r="AB64" s="22">
        <f>IFERROR(IF(Y64="","",IF(Y64="COP",1,IF(Z64&lt;&gt;"N/A",VLOOKUP(U64,'SH TRM'!$A$9:$B$8912,2,FALSE),"REVISAR"))),"")</f>
        <v>1</v>
      </c>
      <c r="AC64" s="616">
        <f t="shared" si="8"/>
        <v>712793565.20000005</v>
      </c>
      <c r="AD64" s="457">
        <f t="shared" si="9"/>
        <v>1209.1493896522477</v>
      </c>
      <c r="AE64" s="450">
        <f t="shared" si="11"/>
        <v>1209.1493896522477</v>
      </c>
      <c r="AF64" s="637" t="str">
        <f t="shared" si="0"/>
        <v>CUMPLE</v>
      </c>
      <c r="AG64" s="944"/>
      <c r="AH64" s="950"/>
      <c r="AI64" s="760"/>
      <c r="AJ64" s="307"/>
      <c r="AM64" s="700"/>
      <c r="AN64" s="624">
        <f t="shared" si="10"/>
        <v>1</v>
      </c>
      <c r="AO64" s="624"/>
      <c r="AP64" s="698"/>
      <c r="AQ64" s="698"/>
    </row>
    <row r="65" spans="1:43" s="279" customFormat="1" ht="30" customHeight="1" x14ac:dyDescent="0.25">
      <c r="A65" s="876"/>
      <c r="B65" s="12" t="s">
        <v>367</v>
      </c>
      <c r="C65" s="168">
        <v>67</v>
      </c>
      <c r="D65" s="13" t="str">
        <f>IFERROR(INDEX(DESEMPATE!$D$3:$D$124,MATCH('EXP ESPEC.'!B65,DESEMPATE!$C$3:$C$124,0)),"")</f>
        <v>PROYECTOS E INTERVENTORIAS LIMITADA</v>
      </c>
      <c r="E65" s="381" t="s">
        <v>8</v>
      </c>
      <c r="F65" s="23" t="s">
        <v>442</v>
      </c>
      <c r="G65" s="291" t="s">
        <v>432</v>
      </c>
      <c r="H65" s="23" t="s">
        <v>865</v>
      </c>
      <c r="I65" s="292" t="s">
        <v>866</v>
      </c>
      <c r="J65" s="23" t="s">
        <v>8</v>
      </c>
      <c r="K65" s="653" t="s">
        <v>8</v>
      </c>
      <c r="L65" s="653" t="s">
        <v>8</v>
      </c>
      <c r="M65" s="752" t="s">
        <v>9</v>
      </c>
      <c r="N65" s="634" t="str">
        <f t="shared" si="13"/>
        <v>SI</v>
      </c>
      <c r="O65" s="634" t="str">
        <f t="shared" si="14"/>
        <v>SI</v>
      </c>
      <c r="P65" s="634" t="str">
        <f t="shared" si="15"/>
        <v>NO</v>
      </c>
      <c r="Q65" s="653" t="str">
        <f t="shared" si="45"/>
        <v>SI</v>
      </c>
      <c r="R65" s="938"/>
      <c r="S65" s="17">
        <v>0.7</v>
      </c>
      <c r="T65" s="337">
        <v>40385</v>
      </c>
      <c r="U65" s="337">
        <v>40714</v>
      </c>
      <c r="V65" s="19">
        <f t="shared" si="6"/>
        <v>2011</v>
      </c>
      <c r="W65" s="20">
        <f>IFERROR(INDEX(PARAMETROS!$B$53:$B$79,MATCH(V65,PARAMETROS!$A$53:$A$79,0)),"")</f>
        <v>535600</v>
      </c>
      <c r="X65" s="613">
        <v>319998715</v>
      </c>
      <c r="Y65" s="20" t="s">
        <v>23</v>
      </c>
      <c r="Z65" s="23" t="str">
        <f>IFERROR(IF(Y65="","",IF(Y65="COP","N/A",IF(OR(Y65="USD",Y65="US"),1,IF(Y65="EUR",VLOOKUP(U65,'SH EURO'!$A$6:$B$6338,2,FALSE),"INGRESAR TASA")))),"")</f>
        <v>N/A</v>
      </c>
      <c r="AA65" s="596" t="str">
        <f t="shared" si="7"/>
        <v>N/A</v>
      </c>
      <c r="AB65" s="22">
        <f>IFERROR(IF(Y65="","",IF(Y65="COP",1,IF(Z65&lt;&gt;"N/A",VLOOKUP(U65,'SH TRM'!$A$9:$B$8912,2,FALSE),"REVISAR"))),"")</f>
        <v>1</v>
      </c>
      <c r="AC65" s="616">
        <f t="shared" si="8"/>
        <v>319998715</v>
      </c>
      <c r="AD65" s="457">
        <f t="shared" si="9"/>
        <v>597.45839245705747</v>
      </c>
      <c r="AE65" s="450">
        <f t="shared" si="11"/>
        <v>418.22087471994018</v>
      </c>
      <c r="AF65" s="637" t="str">
        <f t="shared" si="0"/>
        <v>CUMPLE</v>
      </c>
      <c r="AG65" s="944"/>
      <c r="AH65" s="950"/>
      <c r="AI65" s="767"/>
      <c r="AJ65" s="307"/>
      <c r="AM65" s="700"/>
      <c r="AN65" s="624">
        <f t="shared" si="10"/>
        <v>1</v>
      </c>
      <c r="AO65" s="624"/>
      <c r="AP65" s="698"/>
      <c r="AQ65" s="698"/>
    </row>
    <row r="66" spans="1:43" s="279" customFormat="1" ht="30" customHeight="1" thickBot="1" x14ac:dyDescent="0.3">
      <c r="A66" s="877"/>
      <c r="B66" s="48" t="s">
        <v>368</v>
      </c>
      <c r="C66" s="170">
        <v>110</v>
      </c>
      <c r="D66" s="64" t="str">
        <f>IFERROR(INDEX(DESEMPATE!$D$3:$D$124,MATCH('EXP ESPEC.'!B66,DESEMPATE!$C$3:$C$124,0)),"")</f>
        <v>INGENIERIA DE ESTUDIOS Y ASESORIAS SAS INESAS</v>
      </c>
      <c r="E66" s="382" t="s">
        <v>8</v>
      </c>
      <c r="F66" s="159" t="s">
        <v>429</v>
      </c>
      <c r="G66" s="298" t="s">
        <v>432</v>
      </c>
      <c r="H66" s="159" t="s">
        <v>799</v>
      </c>
      <c r="I66" s="294" t="s">
        <v>800</v>
      </c>
      <c r="J66" s="159" t="s">
        <v>8</v>
      </c>
      <c r="K66" s="654" t="s">
        <v>8</v>
      </c>
      <c r="L66" s="654" t="s">
        <v>8</v>
      </c>
      <c r="M66" s="654" t="s">
        <v>8</v>
      </c>
      <c r="N66" s="635" t="str">
        <f t="shared" si="13"/>
        <v>SI</v>
      </c>
      <c r="O66" s="635" t="str">
        <f t="shared" si="14"/>
        <v>SI</v>
      </c>
      <c r="P66" s="635" t="str">
        <f t="shared" si="15"/>
        <v>SI</v>
      </c>
      <c r="Q66" s="654" t="str">
        <f t="shared" si="45"/>
        <v>SI</v>
      </c>
      <c r="R66" s="939"/>
      <c r="S66" s="52">
        <v>0.75</v>
      </c>
      <c r="T66" s="390">
        <v>38343</v>
      </c>
      <c r="U66" s="390">
        <v>40512</v>
      </c>
      <c r="V66" s="53">
        <f t="shared" si="6"/>
        <v>2010</v>
      </c>
      <c r="W66" s="54">
        <f>IFERROR(INDEX(PARAMETROS!$B$53:$B$79,MATCH(V66,PARAMETROS!$A$53:$A$79,0)),"")</f>
        <v>515000</v>
      </c>
      <c r="X66" s="614">
        <v>5720807974</v>
      </c>
      <c r="Y66" s="54" t="s">
        <v>23</v>
      </c>
      <c r="Z66" s="159" t="str">
        <f>IFERROR(IF(Y66="","",IF(Y66="COP","N/A",IF(OR(Y66="USD",Y66="US"),1,IF(Y66="EUR",VLOOKUP(U66,'SH EURO'!$A$6:$B$6338,2,FALSE),"INGRESAR TASA")))),"")</f>
        <v>N/A</v>
      </c>
      <c r="AA66" s="597" t="str">
        <f t="shared" si="7"/>
        <v>N/A</v>
      </c>
      <c r="AB66" s="56">
        <f>IFERROR(IF(Y66="","",IF(Y66="COP",1,IF(Z66&lt;&gt;"N/A",VLOOKUP(U66,'SH TRM'!$A$9:$B$8912,2,FALSE),"REVISAR"))),"")</f>
        <v>1</v>
      </c>
      <c r="AC66" s="617">
        <f t="shared" si="8"/>
        <v>5720807974</v>
      </c>
      <c r="AD66" s="458">
        <f t="shared" si="9"/>
        <v>11108.364998058252</v>
      </c>
      <c r="AE66" s="449">
        <f t="shared" si="11"/>
        <v>8331.2737485436883</v>
      </c>
      <c r="AF66" s="460" t="str">
        <f t="shared" si="0"/>
        <v>CUMPLE</v>
      </c>
      <c r="AG66" s="945"/>
      <c r="AH66" s="951"/>
      <c r="AI66" s="764"/>
      <c r="AJ66" s="307"/>
      <c r="AM66" s="700"/>
      <c r="AN66" s="624">
        <f t="shared" si="10"/>
        <v>2</v>
      </c>
      <c r="AO66" s="624"/>
      <c r="AP66" s="698"/>
      <c r="AQ66" s="698"/>
    </row>
    <row r="67" spans="1:43" s="279" customFormat="1" ht="30" customHeight="1" x14ac:dyDescent="0.25">
      <c r="A67" s="875" t="s">
        <v>179</v>
      </c>
      <c r="B67" s="35" t="s">
        <v>301</v>
      </c>
      <c r="C67" s="169">
        <v>3</v>
      </c>
      <c r="D67" s="36" t="str">
        <f>IFERROR(INDEX(DESEMPATE!$D$3:$D$124,MATCH('EXP ESPEC.'!B67,DESEMPATE!$C$3:$C$124,0)),"")</f>
        <v>INGENIERIA DE PROYECTOS S.A.S.</v>
      </c>
      <c r="E67" s="383" t="s">
        <v>8</v>
      </c>
      <c r="F67" s="163" t="s">
        <v>429</v>
      </c>
      <c r="G67" s="301" t="s">
        <v>432</v>
      </c>
      <c r="H67" s="163" t="s">
        <v>867</v>
      </c>
      <c r="I67" s="295" t="s">
        <v>810</v>
      </c>
      <c r="J67" s="47" t="s">
        <v>8</v>
      </c>
      <c r="K67" s="656" t="s">
        <v>8</v>
      </c>
      <c r="L67" s="656" t="s">
        <v>8</v>
      </c>
      <c r="M67" s="656" t="s">
        <v>9</v>
      </c>
      <c r="N67" s="636" t="str">
        <f t="shared" si="13"/>
        <v>SI</v>
      </c>
      <c r="O67" s="636" t="str">
        <f t="shared" si="14"/>
        <v>SI</v>
      </c>
      <c r="P67" s="636" t="str">
        <f t="shared" si="15"/>
        <v>NO</v>
      </c>
      <c r="Q67" s="656" t="str">
        <f t="shared" si="45"/>
        <v>SI</v>
      </c>
      <c r="R67" s="872" t="s">
        <v>9</v>
      </c>
      <c r="S67" s="31">
        <v>1</v>
      </c>
      <c r="T67" s="391">
        <v>36902</v>
      </c>
      <c r="U67" s="391">
        <v>37053</v>
      </c>
      <c r="V67" s="42">
        <f t="shared" si="6"/>
        <v>2001</v>
      </c>
      <c r="W67" s="160">
        <f>IFERROR(INDEX(PARAMETROS!$B$53:$B$79,MATCH(V67,PARAMETROS!$A$53:$A$79,0)),"")</f>
        <v>286000</v>
      </c>
      <c r="X67" s="612">
        <v>154512563</v>
      </c>
      <c r="Y67" s="43" t="s">
        <v>23</v>
      </c>
      <c r="Z67" s="47" t="str">
        <f>IFERROR(IF(Y67="","",IF(Y67="COP","N/A",IF(OR(Y67="USD",Y67="US"),1,IF(Y67="EUR",VLOOKUP(U67,'SH EURO'!$A$6:$B$6338,2,FALSE),"INGRESAR TASA")))),"")</f>
        <v>N/A</v>
      </c>
      <c r="AA67" s="595" t="str">
        <f t="shared" si="7"/>
        <v>N/A</v>
      </c>
      <c r="AB67" s="45">
        <f>IFERROR(IF(Y67="","",IF(Y67="COP",1,IF(Z67&lt;&gt;"N/A",VLOOKUP(U67,'SH TRM'!$A$9:$B$8912,2,FALSE),"REVISAR"))),"")</f>
        <v>1</v>
      </c>
      <c r="AC67" s="615">
        <f t="shared" si="8"/>
        <v>154512563</v>
      </c>
      <c r="AD67" s="456">
        <f t="shared" si="9"/>
        <v>540.25371678321676</v>
      </c>
      <c r="AE67" s="454">
        <f t="shared" si="11"/>
        <v>540.25371678321676</v>
      </c>
      <c r="AF67" s="444" t="str">
        <f t="shared" ref="AF67:AF130" si="46">IFERROR(IF(AE67="","",IF(AE67&gt;=CM008EEM1,"CUMPLE","NO CUMPLE")),"")</f>
        <v>CUMPLE</v>
      </c>
      <c r="AG67" s="943" t="str">
        <f>IFERROR(IF(AND(COUNTIF(N67:N70,"SI")&gt;=1,COUNTIF(O67:O70,"SI")&gt;=1,COUNTIF(P67:P70,"SI")&gt;=1,COUNTIF(R67:R70,"SI")&lt;=1,COUNTIF(J67:J70,"SI")&gt;=2,AO67="OK"),"SI","NO"),"")</f>
        <v>SI</v>
      </c>
      <c r="AH67" s="949">
        <f t="shared" ref="AH67" si="47">IFERROR(IF(OR(E67="",E67="NO"),"N/A",IF(AND(COUNTIF(AF67:AF70,"CUMPLE")=4,AG67="SI"),900,(IF(AND(COUNTIF(AF67:AF70,"CUMPLE")=3,AG67="SI"),800,IF(AND(COUNTIF(AF67:AF70,"CUMPLE")=2,AG67="SI"),700,0))))),"")</f>
        <v>900</v>
      </c>
      <c r="AI67" s="768"/>
      <c r="AJ67" s="307"/>
      <c r="AM67" s="700"/>
      <c r="AN67" s="624">
        <f t="shared" si="10"/>
        <v>1</v>
      </c>
      <c r="AO67" s="624" t="str">
        <f t="shared" ref="AO67" si="48">IF(OR(COUNTIF(AN67:AN70,2)=0,COUNTIF(AN67:AN70,2)&gt;1),"OK",IF(AND(COUNTIF(AN67:AN70,1)&gt;0,COUNTIF(AN67:AN70,2)&gt;0),"OK",1))</f>
        <v>OK</v>
      </c>
      <c r="AP67" s="698"/>
      <c r="AQ67" s="698"/>
    </row>
    <row r="68" spans="1:43" s="279" customFormat="1" ht="30" customHeight="1" x14ac:dyDescent="0.25">
      <c r="A68" s="876"/>
      <c r="B68" s="12" t="s">
        <v>301</v>
      </c>
      <c r="C68" s="168">
        <v>10</v>
      </c>
      <c r="D68" s="13" t="str">
        <f>IFERROR(INDEX(DESEMPATE!$D$3:$D$124,MATCH('EXP ESPEC.'!B68,DESEMPATE!$C$3:$C$124,0)),"")</f>
        <v>INGENIERIA DE PROYECTOS S.A.S.</v>
      </c>
      <c r="E68" s="381" t="s">
        <v>8</v>
      </c>
      <c r="F68" s="23" t="s">
        <v>429</v>
      </c>
      <c r="G68" s="291" t="s">
        <v>432</v>
      </c>
      <c r="H68" s="23" t="s">
        <v>811</v>
      </c>
      <c r="I68" s="292" t="s">
        <v>812</v>
      </c>
      <c r="J68" s="23" t="s">
        <v>8</v>
      </c>
      <c r="K68" s="653" t="s">
        <v>8</v>
      </c>
      <c r="L68" s="653" t="s">
        <v>8</v>
      </c>
      <c r="M68" s="653" t="s">
        <v>8</v>
      </c>
      <c r="N68" s="634" t="str">
        <f t="shared" si="13"/>
        <v>SI</v>
      </c>
      <c r="O68" s="634" t="str">
        <f t="shared" si="14"/>
        <v>SI</v>
      </c>
      <c r="P68" s="634" t="str">
        <f t="shared" si="15"/>
        <v>SI</v>
      </c>
      <c r="Q68" s="653" t="str">
        <f t="shared" si="45"/>
        <v>SI</v>
      </c>
      <c r="R68" s="938"/>
      <c r="S68" s="17">
        <v>0.6</v>
      </c>
      <c r="T68" s="337">
        <v>40567</v>
      </c>
      <c r="U68" s="337">
        <v>41263</v>
      </c>
      <c r="V68" s="19">
        <f t="shared" ref="V68:V131" si="49">IFERROR(IF(U68="","",YEAR(U68)),"")</f>
        <v>2012</v>
      </c>
      <c r="W68" s="20">
        <f>IFERROR(INDEX(PARAMETROS!$B$53:$B$79,MATCH(V68,PARAMETROS!$A$53:$A$79,0)),"")</f>
        <v>566700</v>
      </c>
      <c r="X68" s="613">
        <v>277843140.30000001</v>
      </c>
      <c r="Y68" s="20" t="s">
        <v>23</v>
      </c>
      <c r="Z68" s="23" t="str">
        <f>IFERROR(IF(Y68="","",IF(Y68="COP","N/A",IF(OR(Y68="USD",Y68="US"),1,IF(Y68="EUR",VLOOKUP(U68,'SH EURO'!$A$6:$B$6338,2,FALSE),"INGRESAR TASA")))),"")</f>
        <v>N/A</v>
      </c>
      <c r="AA68" s="596" t="str">
        <f t="shared" ref="AA68:AA131" si="50">IFERROR(IF(X68="","",IF(Z68="INGRESAR TASA","INGRESAR TASA USD",IF(Z68="N/A","N/A",X68*Z68))),"")</f>
        <v>N/A</v>
      </c>
      <c r="AB68" s="22">
        <f>IFERROR(IF(Y68="","",IF(Y68="COP",1,IF(Z68&lt;&gt;"N/A",VLOOKUP(U68,'SH TRM'!$A$9:$B$8912,2,FALSE),"REVISAR"))),"")</f>
        <v>1</v>
      </c>
      <c r="AC68" s="616">
        <f t="shared" ref="AC68:AC131" si="51">IFERROR(IF(AB68&lt;&gt;"",IF(Y68&lt;&gt;"COP",AA68*AB68,X68),""),"")</f>
        <v>277843140.30000001</v>
      </c>
      <c r="AD68" s="457">
        <f t="shared" ref="AD68:AD131" si="52">IFERROR(AC68/W68,"")</f>
        <v>490.28258390682902</v>
      </c>
      <c r="AE68" s="450">
        <f t="shared" si="11"/>
        <v>294.16955034409739</v>
      </c>
      <c r="AF68" s="637" t="str">
        <f t="shared" si="46"/>
        <v>CUMPLE</v>
      </c>
      <c r="AG68" s="944"/>
      <c r="AH68" s="950"/>
      <c r="AI68" s="769"/>
      <c r="AJ68" s="307"/>
      <c r="AM68" s="700"/>
      <c r="AN68" s="624">
        <f t="shared" ref="AN68:AN131" si="53">COUNTIF(O68:P68,"SI")</f>
        <v>2</v>
      </c>
      <c r="AO68" s="624"/>
      <c r="AP68" s="698"/>
      <c r="AQ68" s="698"/>
    </row>
    <row r="69" spans="1:43" s="279" customFormat="1" ht="30" customHeight="1" x14ac:dyDescent="0.25">
      <c r="A69" s="876"/>
      <c r="B69" s="12" t="s">
        <v>301</v>
      </c>
      <c r="C69" s="168">
        <v>30</v>
      </c>
      <c r="D69" s="13" t="str">
        <f>IFERROR(INDEX(DESEMPATE!$D$3:$D$124,MATCH('EXP ESPEC.'!B69,DESEMPATE!$C$3:$C$124,0)),"")</f>
        <v>INGENIERIA DE PROYECTOS S.A.S.</v>
      </c>
      <c r="E69" s="381" t="s">
        <v>8</v>
      </c>
      <c r="F69" s="23" t="s">
        <v>429</v>
      </c>
      <c r="G69" s="291" t="s">
        <v>432</v>
      </c>
      <c r="H69" s="23" t="s">
        <v>804</v>
      </c>
      <c r="I69" s="292" t="s">
        <v>805</v>
      </c>
      <c r="J69" s="23" t="s">
        <v>8</v>
      </c>
      <c r="K69" s="653" t="s">
        <v>8</v>
      </c>
      <c r="L69" s="653" t="s">
        <v>8</v>
      </c>
      <c r="M69" s="653" t="s">
        <v>9</v>
      </c>
      <c r="N69" s="634" t="str">
        <f t="shared" si="13"/>
        <v>SI</v>
      </c>
      <c r="O69" s="634" t="str">
        <f t="shared" si="14"/>
        <v>SI</v>
      </c>
      <c r="P69" s="634" t="str">
        <f t="shared" si="15"/>
        <v>NO</v>
      </c>
      <c r="Q69" s="653" t="str">
        <f t="shared" si="45"/>
        <v>SI</v>
      </c>
      <c r="R69" s="938"/>
      <c r="S69" s="17">
        <v>0.5</v>
      </c>
      <c r="T69" s="337">
        <v>38338</v>
      </c>
      <c r="U69" s="337">
        <v>40296</v>
      </c>
      <c r="V69" s="19">
        <f t="shared" si="49"/>
        <v>2010</v>
      </c>
      <c r="W69" s="20">
        <f>IFERROR(INDEX(PARAMETROS!$B$53:$B$79,MATCH(V69,PARAMETROS!$A$53:$A$79,0)),"")</f>
        <v>515000</v>
      </c>
      <c r="X69" s="613">
        <v>5611007434</v>
      </c>
      <c r="Y69" s="20" t="s">
        <v>23</v>
      </c>
      <c r="Z69" s="23" t="str">
        <f>IFERROR(IF(Y69="","",IF(Y69="COP","N/A",IF(OR(Y69="USD",Y69="US"),1,IF(Y69="EUR",VLOOKUP(U69,'SH EURO'!$A$6:$B$6338,2,FALSE),"INGRESAR TASA")))),"")</f>
        <v>N/A</v>
      </c>
      <c r="AA69" s="596" t="str">
        <f t="shared" si="50"/>
        <v>N/A</v>
      </c>
      <c r="AB69" s="22">
        <f>IFERROR(IF(Y69="","",IF(Y69="COP",1,IF(Z69&lt;&gt;"N/A",VLOOKUP(U69,'SH TRM'!$A$9:$B$8912,2,FALSE),"REVISAR"))),"")</f>
        <v>1</v>
      </c>
      <c r="AC69" s="616">
        <f t="shared" si="51"/>
        <v>5611007434</v>
      </c>
      <c r="AD69" s="457">
        <f t="shared" si="52"/>
        <v>10895.160066019418</v>
      </c>
      <c r="AE69" s="450">
        <f t="shared" si="11"/>
        <v>5447.580033009709</v>
      </c>
      <c r="AF69" s="637" t="str">
        <f t="shared" si="46"/>
        <v>CUMPLE</v>
      </c>
      <c r="AG69" s="944"/>
      <c r="AH69" s="950"/>
      <c r="AI69" s="760"/>
      <c r="AJ69" s="307"/>
      <c r="AM69" s="700"/>
      <c r="AN69" s="624">
        <f t="shared" si="53"/>
        <v>1</v>
      </c>
      <c r="AO69" s="624"/>
      <c r="AP69" s="698"/>
      <c r="AQ69" s="698"/>
    </row>
    <row r="70" spans="1:43" s="279" customFormat="1" ht="30" customHeight="1" thickBot="1" x14ac:dyDescent="0.3">
      <c r="A70" s="877"/>
      <c r="B70" s="48" t="s">
        <v>301</v>
      </c>
      <c r="C70" s="170">
        <v>56</v>
      </c>
      <c r="D70" s="64" t="str">
        <f>IFERROR(INDEX(DESEMPATE!$D$3:$D$124,MATCH('EXP ESPEC.'!B70,DESEMPATE!$C$3:$C$124,0)),"")</f>
        <v>INGENIERIA DE PROYECTOS S.A.S.</v>
      </c>
      <c r="E70" s="381" t="s">
        <v>8</v>
      </c>
      <c r="F70" s="23" t="s">
        <v>806</v>
      </c>
      <c r="G70" s="291" t="s">
        <v>432</v>
      </c>
      <c r="H70" s="23" t="s">
        <v>807</v>
      </c>
      <c r="I70" s="292" t="s">
        <v>808</v>
      </c>
      <c r="J70" s="159" t="s">
        <v>8</v>
      </c>
      <c r="K70" s="653" t="s">
        <v>8</v>
      </c>
      <c r="L70" s="653" t="s">
        <v>8</v>
      </c>
      <c r="M70" s="653" t="s">
        <v>9</v>
      </c>
      <c r="N70" s="635" t="str">
        <f t="shared" si="13"/>
        <v>SI</v>
      </c>
      <c r="O70" s="635" t="str">
        <f t="shared" si="14"/>
        <v>SI</v>
      </c>
      <c r="P70" s="635" t="str">
        <f t="shared" si="15"/>
        <v>NO</v>
      </c>
      <c r="Q70" s="653" t="str">
        <f t="shared" si="45"/>
        <v>SI</v>
      </c>
      <c r="R70" s="939"/>
      <c r="S70" s="17">
        <v>1</v>
      </c>
      <c r="T70" s="337">
        <v>40899</v>
      </c>
      <c r="U70" s="337">
        <v>41446</v>
      </c>
      <c r="V70" s="53">
        <f t="shared" si="49"/>
        <v>2013</v>
      </c>
      <c r="W70" s="54">
        <f>IFERROR(INDEX(PARAMETROS!$B$53:$B$79,MATCH(V70,PARAMETROS!$A$53:$A$79,0)),"")</f>
        <v>589500</v>
      </c>
      <c r="X70" s="614">
        <v>1588008215</v>
      </c>
      <c r="Y70" s="54" t="s">
        <v>23</v>
      </c>
      <c r="Z70" s="159" t="str">
        <f>IFERROR(IF(Y70="","",IF(Y70="COP","N/A",IF(OR(Y70="USD",Y70="US"),1,IF(Y70="EUR",VLOOKUP(U70,'SH EURO'!$A$6:$B$6338,2,FALSE),"INGRESAR TASA")))),"")</f>
        <v>N/A</v>
      </c>
      <c r="AA70" s="597" t="str">
        <f t="shared" si="50"/>
        <v>N/A</v>
      </c>
      <c r="AB70" s="56">
        <f>IFERROR(IF(Y70="","",IF(Y70="COP",1,IF(Z70&lt;&gt;"N/A",VLOOKUP(U70,'SH TRM'!$A$9:$B$8912,2,FALSE),"REVISAR"))),"")</f>
        <v>1</v>
      </c>
      <c r="AC70" s="617">
        <f t="shared" si="51"/>
        <v>1588008215</v>
      </c>
      <c r="AD70" s="458">
        <f t="shared" si="52"/>
        <v>2693.8222476675151</v>
      </c>
      <c r="AE70" s="449">
        <f t="shared" si="11"/>
        <v>2693.8222476675151</v>
      </c>
      <c r="AF70" s="460" t="str">
        <f t="shared" si="46"/>
        <v>CUMPLE</v>
      </c>
      <c r="AG70" s="945"/>
      <c r="AH70" s="951"/>
      <c r="AI70" s="760"/>
      <c r="AJ70" s="307"/>
      <c r="AM70" s="700"/>
      <c r="AN70" s="624">
        <f t="shared" si="53"/>
        <v>1</v>
      </c>
      <c r="AO70" s="624"/>
      <c r="AP70" s="698"/>
      <c r="AQ70" s="698"/>
    </row>
    <row r="71" spans="1:43" s="279" customFormat="1" ht="30" customHeight="1" x14ac:dyDescent="0.25">
      <c r="A71" s="875" t="s">
        <v>180</v>
      </c>
      <c r="B71" s="35" t="s">
        <v>270</v>
      </c>
      <c r="C71" s="169">
        <v>5</v>
      </c>
      <c r="D71" s="36" t="str">
        <f>IFERROR(INDEX(DESEMPATE!$D$3:$D$124,MATCH('EXP ESPEC.'!B71,DESEMPATE!$C$3:$C$124,0)),"")</f>
        <v>MIRS LATINOAMERICA S.A.S.</v>
      </c>
      <c r="E71" s="380" t="s">
        <v>8</v>
      </c>
      <c r="F71" s="47" t="s">
        <v>868</v>
      </c>
      <c r="G71" s="290" t="s">
        <v>432</v>
      </c>
      <c r="H71" s="47" t="s">
        <v>869</v>
      </c>
      <c r="I71" s="293" t="s">
        <v>870</v>
      </c>
      <c r="J71" s="47" t="s">
        <v>8</v>
      </c>
      <c r="K71" s="655" t="s">
        <v>8</v>
      </c>
      <c r="L71" s="655" t="s">
        <v>8</v>
      </c>
      <c r="M71" s="655" t="s">
        <v>9</v>
      </c>
      <c r="N71" s="636" t="str">
        <f t="shared" si="13"/>
        <v>SI</v>
      </c>
      <c r="O71" s="636" t="str">
        <f t="shared" si="14"/>
        <v>SI</v>
      </c>
      <c r="P71" s="636" t="str">
        <f t="shared" si="15"/>
        <v>NO</v>
      </c>
      <c r="Q71" s="655" t="str">
        <f t="shared" si="45"/>
        <v>SI</v>
      </c>
      <c r="R71" s="872" t="s">
        <v>9</v>
      </c>
      <c r="S71" s="40">
        <v>1</v>
      </c>
      <c r="T71" s="389">
        <v>42269</v>
      </c>
      <c r="U71" s="392">
        <v>42511</v>
      </c>
      <c r="V71" s="42">
        <f t="shared" si="49"/>
        <v>2016</v>
      </c>
      <c r="W71" s="160">
        <f>IFERROR(INDEX(PARAMETROS!$B$53:$B$79,MATCH(V71,PARAMETROS!$A$53:$A$79,0)),"")</f>
        <v>689455</v>
      </c>
      <c r="X71" s="612">
        <v>930366400</v>
      </c>
      <c r="Y71" s="43" t="s">
        <v>23</v>
      </c>
      <c r="Z71" s="47" t="str">
        <f>IFERROR(IF(Y71="","",IF(Y71="COP","N/A",IF(OR(Y71="USD",Y71="US"),1,IF(Y71="EUR",VLOOKUP(U71,'SH EURO'!$A$6:$B$6338,2,FALSE),"INGRESAR TASA")))),"")</f>
        <v>N/A</v>
      </c>
      <c r="AA71" s="595" t="str">
        <f t="shared" si="50"/>
        <v>N/A</v>
      </c>
      <c r="AB71" s="45">
        <f>IFERROR(IF(Y71="","",IF(Y71="COP",1,IF(Z71&lt;&gt;"N/A",VLOOKUP(U71,'SH TRM'!$A$9:$B$8912,2,FALSE),"REVISAR"))),"")</f>
        <v>1</v>
      </c>
      <c r="AC71" s="615">
        <f t="shared" si="51"/>
        <v>930366400</v>
      </c>
      <c r="AD71" s="456">
        <f t="shared" si="52"/>
        <v>1349.4229500112408</v>
      </c>
      <c r="AE71" s="454">
        <f t="shared" ref="AE71:AE134" si="54">IFERROR(IF(OR(J71="",J71="NO"),"",IF(E71="SI",IFERROR(AD71*S71,""),"")),"")</f>
        <v>1349.4229500112408</v>
      </c>
      <c r="AF71" s="444" t="str">
        <f t="shared" si="46"/>
        <v>CUMPLE</v>
      </c>
      <c r="AG71" s="943" t="str">
        <f>IFERROR(IF(AND(COUNTIF(N71:N74,"SI")&gt;=1,COUNTIF(O71:O74,"SI")&gt;=1,COUNTIF(P71:P74,"SI")&gt;=1,COUNTIF(R71:R74,"SI")&lt;=1,COUNTIF(J71:J74,"SI")&gt;=2,AO71="OK"),"SI","NO"),"")</f>
        <v>SI</v>
      </c>
      <c r="AH71" s="949">
        <f t="shared" ref="AH71" si="55">IFERROR(IF(OR(E71="",E71="NO"),"N/A",IF(AND(COUNTIF(AF71:AF74,"CUMPLE")=4,AG71="SI"),900,(IF(AND(COUNTIF(AF71:AF74,"CUMPLE")=3,AG71="SI"),800,IF(AND(COUNTIF(AF71:AF74,"CUMPLE")=2,AG71="SI"),700,0))))),"")</f>
        <v>900</v>
      </c>
      <c r="AI71" s="466"/>
      <c r="AJ71" s="307"/>
      <c r="AM71" s="700"/>
      <c r="AN71" s="624">
        <f t="shared" si="53"/>
        <v>1</v>
      </c>
      <c r="AO71" s="624" t="str">
        <f t="shared" ref="AO71" si="56">IF(OR(COUNTIF(AN71:AN74,2)=0,COUNTIF(AN71:AN74,2)&gt;1),"OK",IF(AND(COUNTIF(AN71:AN74,1)&gt;0,COUNTIF(AN71:AN74,2)&gt;0),"OK",1))</f>
        <v>OK</v>
      </c>
      <c r="AP71" s="698"/>
      <c r="AQ71" s="698"/>
    </row>
    <row r="72" spans="1:43" s="279" customFormat="1" ht="30" customHeight="1" x14ac:dyDescent="0.25">
      <c r="A72" s="876"/>
      <c r="B72" s="12" t="s">
        <v>270</v>
      </c>
      <c r="C72" s="168">
        <v>8</v>
      </c>
      <c r="D72" s="13" t="str">
        <f>IFERROR(INDEX(DESEMPATE!$D$3:$D$124,MATCH('EXP ESPEC.'!B72,DESEMPATE!$C$3:$C$124,0)),"")</f>
        <v>MIRS LATINOAMERICA S.A.S.</v>
      </c>
      <c r="E72" s="381" t="s">
        <v>8</v>
      </c>
      <c r="F72" s="23" t="s">
        <v>429</v>
      </c>
      <c r="G72" s="291" t="s">
        <v>432</v>
      </c>
      <c r="H72" s="23" t="s">
        <v>871</v>
      </c>
      <c r="I72" s="292" t="s">
        <v>872</v>
      </c>
      <c r="J72" s="23" t="s">
        <v>8</v>
      </c>
      <c r="K72" s="653" t="s">
        <v>8</v>
      </c>
      <c r="L72" s="653" t="s">
        <v>8</v>
      </c>
      <c r="M72" s="653" t="s">
        <v>9</v>
      </c>
      <c r="N72" s="634" t="str">
        <f t="shared" ref="N72:N135" si="57">IF(OR(J72="",K72=""),"",IF(J72="NO","NO",K72))</f>
        <v>SI</v>
      </c>
      <c r="O72" s="634" t="str">
        <f t="shared" ref="O72:O135" si="58">IF(OR(J72="",L72=""),"",IF(J72="NO","NO",L72))</f>
        <v>SI</v>
      </c>
      <c r="P72" s="634" t="str">
        <f t="shared" ref="P72:P135" si="59">IF(OR(J72="",M72=""),"",IF(J72="NO","NO",M72))</f>
        <v>NO</v>
      </c>
      <c r="Q72" s="653" t="str">
        <f t="shared" si="45"/>
        <v>SI</v>
      </c>
      <c r="R72" s="938"/>
      <c r="S72" s="24">
        <v>0.4</v>
      </c>
      <c r="T72" s="337">
        <v>41807</v>
      </c>
      <c r="U72" s="337">
        <v>42094</v>
      </c>
      <c r="V72" s="19">
        <f t="shared" si="49"/>
        <v>2015</v>
      </c>
      <c r="W72" s="20">
        <f>IFERROR(INDEX(PARAMETROS!$B$53:$B$79,MATCH(V72,PARAMETROS!$A$53:$A$79,0)),"")</f>
        <v>644350</v>
      </c>
      <c r="X72" s="613">
        <v>602594283</v>
      </c>
      <c r="Y72" s="20" t="s">
        <v>23</v>
      </c>
      <c r="Z72" s="23" t="str">
        <f>IFERROR(IF(Y72="","",IF(Y72="COP","N/A",IF(OR(Y72="USD",Y72="US"),1,IF(Y72="EUR",VLOOKUP(U72,'SH EURO'!$A$6:$B$6338,2,FALSE),"INGRESAR TASA")))),"")</f>
        <v>N/A</v>
      </c>
      <c r="AA72" s="596" t="str">
        <f t="shared" si="50"/>
        <v>N/A</v>
      </c>
      <c r="AB72" s="22">
        <f>IFERROR(IF(Y72="","",IF(Y72="COP",1,IF(Z72&lt;&gt;"N/A",VLOOKUP(U72,'SH TRM'!$A$9:$B$8912,2,FALSE),"REVISAR"))),"")</f>
        <v>1</v>
      </c>
      <c r="AC72" s="616">
        <f t="shared" si="51"/>
        <v>602594283</v>
      </c>
      <c r="AD72" s="457">
        <f t="shared" si="52"/>
        <v>935.19714906494914</v>
      </c>
      <c r="AE72" s="450">
        <f t="shared" si="54"/>
        <v>374.0788596259797</v>
      </c>
      <c r="AF72" s="637" t="str">
        <f t="shared" si="46"/>
        <v>CUMPLE</v>
      </c>
      <c r="AG72" s="944"/>
      <c r="AH72" s="950"/>
      <c r="AI72" s="467"/>
      <c r="AJ72" s="307"/>
      <c r="AM72" s="700"/>
      <c r="AN72" s="624">
        <f t="shared" si="53"/>
        <v>1</v>
      </c>
      <c r="AO72" s="624"/>
      <c r="AP72" s="698"/>
      <c r="AQ72" s="698"/>
    </row>
    <row r="73" spans="1:43" s="279" customFormat="1" ht="30" customHeight="1" x14ac:dyDescent="0.25">
      <c r="A73" s="876"/>
      <c r="B73" s="12" t="s">
        <v>271</v>
      </c>
      <c r="C73" s="168">
        <v>15</v>
      </c>
      <c r="D73" s="13" t="str">
        <f>IFERROR(INDEX(DESEMPATE!$D$3:$D$124,MATCH('EXP ESPEC.'!B73,DESEMPATE!$C$3:$C$124,0)),"")</f>
        <v>COVIL INGENIERIA S.A.S.</v>
      </c>
      <c r="E73" s="381" t="s">
        <v>8</v>
      </c>
      <c r="F73" s="23" t="s">
        <v>429</v>
      </c>
      <c r="G73" s="291" t="s">
        <v>432</v>
      </c>
      <c r="H73" s="23" t="s">
        <v>815</v>
      </c>
      <c r="I73" s="292" t="s">
        <v>816</v>
      </c>
      <c r="J73" s="23" t="s">
        <v>8</v>
      </c>
      <c r="K73" s="653" t="s">
        <v>8</v>
      </c>
      <c r="L73" s="653" t="s">
        <v>8</v>
      </c>
      <c r="M73" s="653" t="s">
        <v>9</v>
      </c>
      <c r="N73" s="634" t="str">
        <f t="shared" si="57"/>
        <v>SI</v>
      </c>
      <c r="O73" s="634" t="str">
        <f t="shared" si="58"/>
        <v>SI</v>
      </c>
      <c r="P73" s="634" t="str">
        <f t="shared" si="59"/>
        <v>NO</v>
      </c>
      <c r="Q73" s="653" t="str">
        <f t="shared" si="45"/>
        <v>SI</v>
      </c>
      <c r="R73" s="938"/>
      <c r="S73" s="17">
        <v>0.2</v>
      </c>
      <c r="T73" s="337">
        <v>41795</v>
      </c>
      <c r="U73" s="337">
        <v>42124</v>
      </c>
      <c r="V73" s="19">
        <f t="shared" si="49"/>
        <v>2015</v>
      </c>
      <c r="W73" s="20">
        <f>IFERROR(INDEX(PARAMETROS!$B$53:$B$79,MATCH(V73,PARAMETROS!$A$53:$A$79,0)),"")</f>
        <v>644350</v>
      </c>
      <c r="X73" s="613">
        <v>620718852</v>
      </c>
      <c r="Y73" s="20" t="s">
        <v>23</v>
      </c>
      <c r="Z73" s="23" t="str">
        <f>IFERROR(IF(Y73="","",IF(Y73="COP","N/A",IF(OR(Y73="USD",Y73="US"),1,IF(Y73="EUR",VLOOKUP(U73,'SH EURO'!$A$6:$B$6338,2,FALSE),"INGRESAR TASA")))),"")</f>
        <v>N/A</v>
      </c>
      <c r="AA73" s="596" t="str">
        <f t="shared" si="50"/>
        <v>N/A</v>
      </c>
      <c r="AB73" s="22">
        <f>IFERROR(IF(Y73="","",IF(Y73="COP",1,IF(Z73&lt;&gt;"N/A",VLOOKUP(U73,'SH TRM'!$A$9:$B$8912,2,FALSE),"REVISAR"))),"")</f>
        <v>1</v>
      </c>
      <c r="AC73" s="616">
        <f t="shared" si="51"/>
        <v>620718852</v>
      </c>
      <c r="AD73" s="457">
        <f t="shared" si="52"/>
        <v>963.32560254520058</v>
      </c>
      <c r="AE73" s="450">
        <f t="shared" si="54"/>
        <v>192.66512050904012</v>
      </c>
      <c r="AF73" s="637" t="str">
        <f t="shared" si="46"/>
        <v>CUMPLE</v>
      </c>
      <c r="AG73" s="944"/>
      <c r="AH73" s="950"/>
      <c r="AI73" s="467"/>
      <c r="AJ73" s="307"/>
      <c r="AM73" s="700"/>
      <c r="AN73" s="624">
        <f t="shared" si="53"/>
        <v>1</v>
      </c>
      <c r="AO73" s="624"/>
      <c r="AP73" s="698"/>
      <c r="AQ73" s="698"/>
    </row>
    <row r="74" spans="1:43" s="279" customFormat="1" ht="30" customHeight="1" thickBot="1" x14ac:dyDescent="0.3">
      <c r="A74" s="877"/>
      <c r="B74" s="48" t="s">
        <v>271</v>
      </c>
      <c r="C74" s="170">
        <v>17</v>
      </c>
      <c r="D74" s="64" t="str">
        <f>IFERROR(INDEX(DESEMPATE!$D$3:$D$124,MATCH('EXP ESPEC.'!B74,DESEMPATE!$C$3:$C$124,0)),"")</f>
        <v>COVIL INGENIERIA S.A.S.</v>
      </c>
      <c r="E74" s="381" t="s">
        <v>8</v>
      </c>
      <c r="F74" s="23" t="s">
        <v>873</v>
      </c>
      <c r="G74" s="291" t="s">
        <v>432</v>
      </c>
      <c r="H74" s="23" t="s">
        <v>874</v>
      </c>
      <c r="I74" s="296" t="s">
        <v>875</v>
      </c>
      <c r="J74" s="159" t="s">
        <v>8</v>
      </c>
      <c r="K74" s="653" t="s">
        <v>8</v>
      </c>
      <c r="L74" s="653" t="s">
        <v>8</v>
      </c>
      <c r="M74" s="653" t="s">
        <v>8</v>
      </c>
      <c r="N74" s="635" t="str">
        <f t="shared" si="57"/>
        <v>SI</v>
      </c>
      <c r="O74" s="635" t="str">
        <f t="shared" si="58"/>
        <v>SI</v>
      </c>
      <c r="P74" s="635" t="str">
        <f t="shared" si="59"/>
        <v>SI</v>
      </c>
      <c r="Q74" s="653" t="str">
        <f t="shared" si="45"/>
        <v>SI</v>
      </c>
      <c r="R74" s="939"/>
      <c r="S74" s="17">
        <v>1</v>
      </c>
      <c r="T74" s="337">
        <v>38352</v>
      </c>
      <c r="U74" s="337">
        <v>39022</v>
      </c>
      <c r="V74" s="53">
        <f t="shared" si="49"/>
        <v>2006</v>
      </c>
      <c r="W74" s="54">
        <f>IFERROR(INDEX(PARAMETROS!$B$53:$B$79,MATCH(V74,PARAMETROS!$A$53:$A$79,0)),"")</f>
        <v>408000</v>
      </c>
      <c r="X74" s="614">
        <v>320461020</v>
      </c>
      <c r="Y74" s="54" t="s">
        <v>23</v>
      </c>
      <c r="Z74" s="159" t="str">
        <f>IFERROR(IF(Y74="","",IF(Y74="COP","N/A",IF(OR(Y74="USD",Y74="US"),1,IF(Y74="EUR",VLOOKUP(U74,'SH EURO'!$A$6:$B$6338,2,FALSE),"INGRESAR TASA")))),"")</f>
        <v>N/A</v>
      </c>
      <c r="AA74" s="597" t="str">
        <f t="shared" si="50"/>
        <v>N/A</v>
      </c>
      <c r="AB74" s="56">
        <f>IFERROR(IF(Y74="","",IF(Y74="COP",1,IF(Z74&lt;&gt;"N/A",VLOOKUP(U74,'SH TRM'!$A$9:$B$8912,2,FALSE),"REVISAR"))),"")</f>
        <v>1</v>
      </c>
      <c r="AC74" s="617">
        <f t="shared" si="51"/>
        <v>320461020</v>
      </c>
      <c r="AD74" s="458">
        <f t="shared" si="52"/>
        <v>785.44367647058823</v>
      </c>
      <c r="AE74" s="449">
        <f t="shared" si="54"/>
        <v>785.44367647058823</v>
      </c>
      <c r="AF74" s="460" t="str">
        <f t="shared" si="46"/>
        <v>CUMPLE</v>
      </c>
      <c r="AG74" s="945"/>
      <c r="AH74" s="951"/>
      <c r="AI74" s="467"/>
      <c r="AJ74" s="307"/>
      <c r="AM74" s="700"/>
      <c r="AN74" s="624">
        <f t="shared" si="53"/>
        <v>2</v>
      </c>
      <c r="AO74" s="624"/>
      <c r="AP74" s="698"/>
      <c r="AQ74" s="698"/>
    </row>
    <row r="75" spans="1:43" s="279" customFormat="1" ht="30" customHeight="1" x14ac:dyDescent="0.25">
      <c r="A75" s="875" t="s">
        <v>181</v>
      </c>
      <c r="B75" s="35" t="s">
        <v>273</v>
      </c>
      <c r="C75" s="169">
        <v>5</v>
      </c>
      <c r="D75" s="36" t="str">
        <f>IFERROR(INDEX(DESEMPATE!$D$3:$D$124,MATCH('EXP ESPEC.'!B75,DESEMPATE!$C$3:$C$124,0)),"")</f>
        <v>3B PROYECTOS S.A.S.</v>
      </c>
      <c r="E75" s="380" t="s">
        <v>8</v>
      </c>
      <c r="F75" s="47" t="s">
        <v>819</v>
      </c>
      <c r="G75" s="290" t="s">
        <v>432</v>
      </c>
      <c r="H75" s="47" t="s">
        <v>820</v>
      </c>
      <c r="I75" s="293" t="s">
        <v>821</v>
      </c>
      <c r="J75" s="47" t="s">
        <v>8</v>
      </c>
      <c r="K75" s="655" t="s">
        <v>8</v>
      </c>
      <c r="L75" s="655" t="s">
        <v>8</v>
      </c>
      <c r="M75" s="335" t="s">
        <v>9</v>
      </c>
      <c r="N75" s="636" t="str">
        <f t="shared" si="57"/>
        <v>SI</v>
      </c>
      <c r="O75" s="636" t="str">
        <f t="shared" si="58"/>
        <v>SI</v>
      </c>
      <c r="P75" s="636" t="str">
        <f t="shared" si="59"/>
        <v>NO</v>
      </c>
      <c r="Q75" s="655" t="str">
        <f t="shared" si="45"/>
        <v>SI</v>
      </c>
      <c r="R75" s="872" t="s">
        <v>9</v>
      </c>
      <c r="S75" s="40">
        <v>0.5</v>
      </c>
      <c r="T75" s="389">
        <v>39694</v>
      </c>
      <c r="U75" s="389">
        <v>40283</v>
      </c>
      <c r="V75" s="42">
        <f t="shared" si="49"/>
        <v>2010</v>
      </c>
      <c r="W75" s="160">
        <f>IFERROR(INDEX(PARAMETROS!$B$53:$B$79,MATCH(V75,PARAMETROS!$A$53:$A$79,0)),"")</f>
        <v>515000</v>
      </c>
      <c r="X75" s="612">
        <v>3136622318</v>
      </c>
      <c r="Y75" s="43" t="s">
        <v>23</v>
      </c>
      <c r="Z75" s="47" t="str">
        <f>IFERROR(IF(Y75="","",IF(Y75="COP","N/A",IF(OR(Y75="USD",Y75="US"),1,IF(Y75="EUR",VLOOKUP(U75,'SH EURO'!$A$6:$B$6338,2,FALSE),"INGRESAR TASA")))),"")</f>
        <v>N/A</v>
      </c>
      <c r="AA75" s="595" t="str">
        <f t="shared" si="50"/>
        <v>N/A</v>
      </c>
      <c r="AB75" s="45">
        <f>IFERROR(IF(Y75="","",IF(Y75="COP",1,IF(Z75&lt;&gt;"N/A",VLOOKUP(U75,'SH TRM'!$A$9:$B$8912,2,FALSE),"REVISAR"))),"")</f>
        <v>1</v>
      </c>
      <c r="AC75" s="615">
        <f t="shared" si="51"/>
        <v>3136622318</v>
      </c>
      <c r="AD75" s="456">
        <f t="shared" si="52"/>
        <v>6090.5287728155336</v>
      </c>
      <c r="AE75" s="454">
        <f t="shared" si="54"/>
        <v>3045.2643864077668</v>
      </c>
      <c r="AF75" s="444" t="str">
        <f t="shared" si="46"/>
        <v>CUMPLE</v>
      </c>
      <c r="AG75" s="943" t="str">
        <f>IFERROR(IF(AND(COUNTIF(N75:N78,"SI")&gt;=1,COUNTIF(O75:O78,"SI")&gt;=1,COUNTIF(P75:P78,"SI")&gt;=1,COUNTIF(R75:R78,"SI")&lt;=1,COUNTIF(J75:J78,"SI")&gt;=2,AO75="OK"),"SI","NO"),"")</f>
        <v>SI</v>
      </c>
      <c r="AH75" s="949">
        <f t="shared" ref="AH75" si="60">IFERROR(IF(OR(E75="",E75="NO"),"N/A",IF(AND(COUNTIF(AF75:AF78,"CUMPLE")=4,AG75="SI"),900,(IF(AND(COUNTIF(AF75:AF78,"CUMPLE")=3,AG75="SI"),800,IF(AND(COUNTIF(AF75:AF78,"CUMPLE")=2,AG75="SI"),700,0))))),"")</f>
        <v>900</v>
      </c>
      <c r="AI75" s="466"/>
      <c r="AJ75" s="307"/>
      <c r="AM75" s="700"/>
      <c r="AN75" s="624">
        <f t="shared" si="53"/>
        <v>1</v>
      </c>
      <c r="AO75" s="624" t="str">
        <f t="shared" ref="AO75" si="61">IF(OR(COUNTIF(AN75:AN78,2)=0,COUNTIF(AN75:AN78,2)&gt;1),"OK",IF(AND(COUNTIF(AN75:AN78,1)&gt;0,COUNTIF(AN75:AN78,2)&gt;0),"OK",1))</f>
        <v>OK</v>
      </c>
      <c r="AP75" s="698"/>
      <c r="AQ75" s="698"/>
    </row>
    <row r="76" spans="1:43" s="279" customFormat="1" ht="30" customHeight="1" x14ac:dyDescent="0.25">
      <c r="A76" s="876"/>
      <c r="B76" s="12" t="s">
        <v>273</v>
      </c>
      <c r="C76" s="168">
        <v>11</v>
      </c>
      <c r="D76" s="13" t="str">
        <f>IFERROR(INDEX(DESEMPATE!$D$3:$D$124,MATCH('EXP ESPEC.'!B76,DESEMPATE!$C$3:$C$124,0)),"")</f>
        <v>3B PROYECTOS S.A.S.</v>
      </c>
      <c r="E76" s="381" t="s">
        <v>8</v>
      </c>
      <c r="F76" s="23" t="s">
        <v>600</v>
      </c>
      <c r="G76" s="291" t="s">
        <v>432</v>
      </c>
      <c r="H76" s="23" t="s">
        <v>817</v>
      </c>
      <c r="I76" s="292" t="s">
        <v>818</v>
      </c>
      <c r="J76" s="23" t="s">
        <v>8</v>
      </c>
      <c r="K76" s="653" t="s">
        <v>8</v>
      </c>
      <c r="L76" s="653" t="s">
        <v>8</v>
      </c>
      <c r="M76" s="653" t="s">
        <v>9</v>
      </c>
      <c r="N76" s="634" t="str">
        <f t="shared" si="57"/>
        <v>SI</v>
      </c>
      <c r="O76" s="634" t="str">
        <f t="shared" si="58"/>
        <v>SI</v>
      </c>
      <c r="P76" s="634" t="str">
        <f t="shared" si="59"/>
        <v>NO</v>
      </c>
      <c r="Q76" s="653" t="str">
        <f t="shared" si="45"/>
        <v>SI</v>
      </c>
      <c r="R76" s="938"/>
      <c r="S76" s="17">
        <v>0.83499999999999996</v>
      </c>
      <c r="T76" s="337">
        <v>38337</v>
      </c>
      <c r="U76" s="337">
        <v>41440</v>
      </c>
      <c r="V76" s="19">
        <f t="shared" si="49"/>
        <v>2013</v>
      </c>
      <c r="W76" s="20">
        <f>IFERROR(INDEX(PARAMETROS!$B$53:$B$79,MATCH(V76,PARAMETROS!$A$53:$A$79,0)),"")</f>
        <v>589500</v>
      </c>
      <c r="X76" s="613">
        <v>9865877743</v>
      </c>
      <c r="Y76" s="20" t="s">
        <v>23</v>
      </c>
      <c r="Z76" s="23" t="str">
        <f>IFERROR(IF(Y76="","",IF(Y76="COP","N/A",IF(OR(Y76="USD",Y76="US"),1,IF(Y76="EUR",VLOOKUP(U76,'SH EURO'!$A$6:$B$6338,2,FALSE),"INGRESAR TASA")))),"")</f>
        <v>N/A</v>
      </c>
      <c r="AA76" s="596" t="str">
        <f t="shared" si="50"/>
        <v>N/A</v>
      </c>
      <c r="AB76" s="22">
        <f>IFERROR(IF(Y76="","",IF(Y76="COP",1,IF(Z76&lt;&gt;"N/A",VLOOKUP(U76,'SH TRM'!$A$9:$B$8912,2,FALSE),"REVISAR"))),"")</f>
        <v>1</v>
      </c>
      <c r="AC76" s="616">
        <f t="shared" si="51"/>
        <v>9865877743</v>
      </c>
      <c r="AD76" s="457">
        <f t="shared" si="52"/>
        <v>16736.009742154369</v>
      </c>
      <c r="AE76" s="450">
        <f t="shared" si="54"/>
        <v>13974.568134698897</v>
      </c>
      <c r="AF76" s="637" t="str">
        <f t="shared" si="46"/>
        <v>CUMPLE</v>
      </c>
      <c r="AG76" s="944"/>
      <c r="AH76" s="950"/>
      <c r="AI76" s="462"/>
      <c r="AJ76" s="307"/>
      <c r="AM76" s="700"/>
      <c r="AN76" s="624">
        <f t="shared" si="53"/>
        <v>1</v>
      </c>
      <c r="AO76" s="624"/>
      <c r="AP76" s="698"/>
      <c r="AQ76" s="698"/>
    </row>
    <row r="77" spans="1:43" s="279" customFormat="1" ht="30" customHeight="1" x14ac:dyDescent="0.25">
      <c r="A77" s="876"/>
      <c r="B77" s="12" t="s">
        <v>273</v>
      </c>
      <c r="C77" s="168">
        <v>19</v>
      </c>
      <c r="D77" s="13" t="str">
        <f>IFERROR(INDEX(DESEMPATE!$D$3:$D$124,MATCH('EXP ESPEC.'!B77,DESEMPATE!$C$3:$C$124,0)),"")</f>
        <v>3B PROYECTOS S.A.S.</v>
      </c>
      <c r="E77" s="381" t="s">
        <v>8</v>
      </c>
      <c r="F77" s="23" t="s">
        <v>876</v>
      </c>
      <c r="G77" s="291" t="s">
        <v>432</v>
      </c>
      <c r="H77" s="23" t="s">
        <v>877</v>
      </c>
      <c r="I77" s="292" t="s">
        <v>878</v>
      </c>
      <c r="J77" s="23" t="s">
        <v>8</v>
      </c>
      <c r="K77" s="657" t="s">
        <v>8</v>
      </c>
      <c r="L77" s="657" t="s">
        <v>8</v>
      </c>
      <c r="M77" s="653" t="s">
        <v>8</v>
      </c>
      <c r="N77" s="634" t="str">
        <f t="shared" si="57"/>
        <v>SI</v>
      </c>
      <c r="O77" s="634" t="str">
        <f t="shared" si="58"/>
        <v>SI</v>
      </c>
      <c r="P77" s="634" t="str">
        <f t="shared" si="59"/>
        <v>SI</v>
      </c>
      <c r="Q77" s="653" t="str">
        <f t="shared" si="45"/>
        <v>SI</v>
      </c>
      <c r="R77" s="938"/>
      <c r="S77" s="17">
        <v>0.5</v>
      </c>
      <c r="T77" s="337">
        <v>39604</v>
      </c>
      <c r="U77" s="337">
        <v>40256</v>
      </c>
      <c r="V77" s="19">
        <f t="shared" si="49"/>
        <v>2010</v>
      </c>
      <c r="W77" s="20">
        <f>IFERROR(INDEX(PARAMETROS!$B$53:$B$79,MATCH(V77,PARAMETROS!$A$53:$A$79,0)),"")</f>
        <v>515000</v>
      </c>
      <c r="X77" s="613">
        <v>2743665741</v>
      </c>
      <c r="Y77" s="20" t="s">
        <v>23</v>
      </c>
      <c r="Z77" s="23" t="str">
        <f>IFERROR(IF(Y77="","",IF(Y77="COP","N/A",IF(OR(Y77="USD",Y77="US"),1,IF(Y77="EUR",VLOOKUP(U77,'SH EURO'!$A$6:$B$6338,2,FALSE),"INGRESAR TASA")))),"")</f>
        <v>N/A</v>
      </c>
      <c r="AA77" s="596" t="str">
        <f t="shared" si="50"/>
        <v>N/A</v>
      </c>
      <c r="AB77" s="22">
        <f>IFERROR(IF(Y77="","",IF(Y77="COP",1,IF(Z77&lt;&gt;"N/A",VLOOKUP(U77,'SH TRM'!$A$9:$B$8912,2,FALSE),"REVISAR"))),"")</f>
        <v>1</v>
      </c>
      <c r="AC77" s="616">
        <f t="shared" si="51"/>
        <v>2743665741</v>
      </c>
      <c r="AD77" s="457">
        <f t="shared" si="52"/>
        <v>5327.5062932038836</v>
      </c>
      <c r="AE77" s="450">
        <f t="shared" si="54"/>
        <v>2663.7531466019418</v>
      </c>
      <c r="AF77" s="637" t="str">
        <f t="shared" si="46"/>
        <v>CUMPLE</v>
      </c>
      <c r="AG77" s="944"/>
      <c r="AH77" s="950"/>
      <c r="AI77" s="462"/>
      <c r="AJ77" s="307"/>
      <c r="AM77" s="700"/>
      <c r="AN77" s="624">
        <f t="shared" si="53"/>
        <v>2</v>
      </c>
      <c r="AO77" s="624"/>
      <c r="AP77" s="698"/>
      <c r="AQ77" s="698"/>
    </row>
    <row r="78" spans="1:43" s="279" customFormat="1" ht="30" customHeight="1" thickBot="1" x14ac:dyDescent="0.3">
      <c r="A78" s="877"/>
      <c r="B78" s="48" t="s">
        <v>273</v>
      </c>
      <c r="C78" s="170">
        <v>50</v>
      </c>
      <c r="D78" s="64" t="str">
        <f>IFERROR(INDEX(DESEMPATE!$D$3:$D$124,MATCH('EXP ESPEC.'!B78,DESEMPATE!$C$3:$C$124,0)),"")</f>
        <v>3B PROYECTOS S.A.S.</v>
      </c>
      <c r="E78" s="381" t="s">
        <v>8</v>
      </c>
      <c r="F78" s="23" t="s">
        <v>442</v>
      </c>
      <c r="G78" s="291" t="s">
        <v>432</v>
      </c>
      <c r="H78" s="23" t="s">
        <v>822</v>
      </c>
      <c r="I78" s="292" t="s">
        <v>823</v>
      </c>
      <c r="J78" s="159" t="s">
        <v>8</v>
      </c>
      <c r="K78" s="653" t="s">
        <v>8</v>
      </c>
      <c r="L78" s="653" t="s">
        <v>8</v>
      </c>
      <c r="M78" s="653" t="s">
        <v>9</v>
      </c>
      <c r="N78" s="635" t="str">
        <f t="shared" si="57"/>
        <v>SI</v>
      </c>
      <c r="O78" s="635" t="str">
        <f t="shared" si="58"/>
        <v>SI</v>
      </c>
      <c r="P78" s="635" t="str">
        <f t="shared" si="59"/>
        <v>NO</v>
      </c>
      <c r="Q78" s="653" t="str">
        <f t="shared" si="45"/>
        <v>SI</v>
      </c>
      <c r="R78" s="939"/>
      <c r="S78" s="17">
        <v>1</v>
      </c>
      <c r="T78" s="337">
        <v>39148</v>
      </c>
      <c r="U78" s="337">
        <v>40072</v>
      </c>
      <c r="V78" s="53">
        <f t="shared" si="49"/>
        <v>2009</v>
      </c>
      <c r="W78" s="54">
        <f>IFERROR(INDEX(PARAMETROS!$B$53:$B$79,MATCH(V78,PARAMETROS!$A$53:$A$79,0)),"")</f>
        <v>496900</v>
      </c>
      <c r="X78" s="614">
        <v>2592326368</v>
      </c>
      <c r="Y78" s="54" t="s">
        <v>23</v>
      </c>
      <c r="Z78" s="159" t="str">
        <f>IFERROR(IF(Y78="","",IF(Y78="COP","N/A",IF(OR(Y78="USD",Y78="US"),1,IF(Y78="EUR",VLOOKUP(U78,'SH EURO'!$A$6:$B$6338,2,FALSE),"INGRESAR TASA")))),"")</f>
        <v>N/A</v>
      </c>
      <c r="AA78" s="597" t="str">
        <f t="shared" si="50"/>
        <v>N/A</v>
      </c>
      <c r="AB78" s="56">
        <f>IFERROR(IF(Y78="","",IF(Y78="COP",1,IF(Z78&lt;&gt;"N/A",VLOOKUP(U78,'SH TRM'!$A$9:$B$8912,2,FALSE),"REVISAR"))),"")</f>
        <v>1</v>
      </c>
      <c r="AC78" s="617">
        <f t="shared" si="51"/>
        <v>2592326368</v>
      </c>
      <c r="AD78" s="458">
        <f t="shared" si="52"/>
        <v>5216.9981243711009</v>
      </c>
      <c r="AE78" s="449">
        <f t="shared" si="54"/>
        <v>5216.9981243711009</v>
      </c>
      <c r="AF78" s="460" t="str">
        <f t="shared" si="46"/>
        <v>CUMPLE</v>
      </c>
      <c r="AG78" s="945"/>
      <c r="AH78" s="951"/>
      <c r="AI78" s="462"/>
      <c r="AJ78" s="307"/>
      <c r="AM78" s="700"/>
      <c r="AN78" s="624">
        <f t="shared" si="53"/>
        <v>1</v>
      </c>
      <c r="AO78" s="624"/>
      <c r="AP78" s="698"/>
      <c r="AQ78" s="698"/>
    </row>
    <row r="79" spans="1:43" s="279" customFormat="1" ht="30" customHeight="1" x14ac:dyDescent="0.25">
      <c r="A79" s="875" t="s">
        <v>182</v>
      </c>
      <c r="B79" s="35" t="s">
        <v>306</v>
      </c>
      <c r="C79" s="169">
        <v>3</v>
      </c>
      <c r="D79" s="36" t="str">
        <f>IFERROR(INDEX(DESEMPATE!$D$3:$D$124,MATCH('EXP ESPEC.'!B79,DESEMPATE!$C$3:$C$124,0)),"")</f>
        <v>LUIS FERNANDO VILLALBA PAYARES</v>
      </c>
      <c r="E79" s="380" t="s">
        <v>8</v>
      </c>
      <c r="F79" s="47" t="s">
        <v>429</v>
      </c>
      <c r="G79" s="290" t="s">
        <v>432</v>
      </c>
      <c r="H79" s="47" t="s">
        <v>827</v>
      </c>
      <c r="I79" s="293" t="s">
        <v>828</v>
      </c>
      <c r="J79" s="47" t="s">
        <v>8</v>
      </c>
      <c r="K79" s="655" t="s">
        <v>8</v>
      </c>
      <c r="L79" s="655" t="s">
        <v>8</v>
      </c>
      <c r="M79" s="655" t="s">
        <v>9</v>
      </c>
      <c r="N79" s="636" t="str">
        <f t="shared" si="57"/>
        <v>SI</v>
      </c>
      <c r="O79" s="636" t="str">
        <f t="shared" si="58"/>
        <v>SI</v>
      </c>
      <c r="P79" s="636" t="str">
        <f t="shared" si="59"/>
        <v>NO</v>
      </c>
      <c r="Q79" s="655" t="str">
        <f t="shared" si="45"/>
        <v>SI</v>
      </c>
      <c r="R79" s="872" t="s">
        <v>9</v>
      </c>
      <c r="S79" s="40">
        <v>0.75</v>
      </c>
      <c r="T79" s="389">
        <v>39455</v>
      </c>
      <c r="U79" s="389">
        <v>39930</v>
      </c>
      <c r="V79" s="42">
        <f t="shared" si="49"/>
        <v>2009</v>
      </c>
      <c r="W79" s="160">
        <f>IFERROR(INDEX(PARAMETROS!$B$53:$B$79,MATCH(V79,PARAMETROS!$A$53:$A$79,0)),"")</f>
        <v>496900</v>
      </c>
      <c r="X79" s="612">
        <v>307582178</v>
      </c>
      <c r="Y79" s="43" t="s">
        <v>23</v>
      </c>
      <c r="Z79" s="47" t="str">
        <f>IFERROR(IF(Y79="","",IF(Y79="COP","N/A",IF(OR(Y79="USD",Y79="US"),1,IF(Y79="EUR",VLOOKUP(U79,'SH EURO'!$A$6:$B$6338,2,FALSE),"INGRESAR TASA")))),"")</f>
        <v>N/A</v>
      </c>
      <c r="AA79" s="595" t="str">
        <f t="shared" si="50"/>
        <v>N/A</v>
      </c>
      <c r="AB79" s="45">
        <f>IFERROR(IF(Y79="","",IF(Y79="COP",1,IF(Z79&lt;&gt;"N/A",VLOOKUP(U79,'SH TRM'!$A$9:$B$8912,2,FALSE),"REVISAR"))),"")</f>
        <v>1</v>
      </c>
      <c r="AC79" s="615">
        <f t="shared" si="51"/>
        <v>307582178</v>
      </c>
      <c r="AD79" s="456">
        <f t="shared" si="52"/>
        <v>619.00216945059367</v>
      </c>
      <c r="AE79" s="454">
        <f t="shared" si="54"/>
        <v>464.25162708794528</v>
      </c>
      <c r="AF79" s="444" t="str">
        <f t="shared" si="46"/>
        <v>CUMPLE</v>
      </c>
      <c r="AG79" s="943" t="s">
        <v>9</v>
      </c>
      <c r="AH79" s="949">
        <f t="shared" ref="AH79" si="62">IFERROR(IF(OR(E79="",E79="NO"),"N/A",IF(AND(COUNTIF(AF79:AF82,"CUMPLE")=4,AG79="SI"),900,(IF(AND(COUNTIF(AF79:AF82,"CUMPLE")=3,AG79="SI"),800,IF(AND(COUNTIF(AF79:AF82,"CUMPLE")=2,AG79="SI"),700,0))))),"")</f>
        <v>0</v>
      </c>
      <c r="AI79" s="462"/>
      <c r="AJ79" s="307"/>
      <c r="AM79" s="700"/>
      <c r="AN79" s="624">
        <f t="shared" si="53"/>
        <v>1</v>
      </c>
      <c r="AO79" s="624" t="str">
        <f t="shared" ref="AO79" si="63">IF(OR(COUNTIF(AN79:AN82,2)=0,COUNTIF(AN79:AN82,2)&gt;1),"OK",IF(AND(COUNTIF(AN79:AN82,1)&gt;0,COUNTIF(AN79:AN82,2)&gt;0),"OK",1))</f>
        <v>OK</v>
      </c>
      <c r="AP79" s="698"/>
      <c r="AQ79" s="698"/>
    </row>
    <row r="80" spans="1:43" s="279" customFormat="1" ht="30" customHeight="1" x14ac:dyDescent="0.25">
      <c r="A80" s="876"/>
      <c r="B80" s="12" t="s">
        <v>306</v>
      </c>
      <c r="C80" s="168">
        <v>4</v>
      </c>
      <c r="D80" s="13" t="str">
        <f>IFERROR(INDEX(DESEMPATE!$D$3:$D$124,MATCH('EXP ESPEC.'!B80,DESEMPATE!$C$3:$C$124,0)),"")</f>
        <v>LUIS FERNANDO VILLALBA PAYARES</v>
      </c>
      <c r="E80" s="381" t="s">
        <v>8</v>
      </c>
      <c r="F80" s="23" t="s">
        <v>484</v>
      </c>
      <c r="G80" s="291" t="s">
        <v>432</v>
      </c>
      <c r="H80" s="23" t="s">
        <v>829</v>
      </c>
      <c r="I80" s="292" t="s">
        <v>830</v>
      </c>
      <c r="J80" s="23" t="s">
        <v>8</v>
      </c>
      <c r="K80" s="653" t="s">
        <v>8</v>
      </c>
      <c r="L80" s="653" t="s">
        <v>8</v>
      </c>
      <c r="M80" s="653" t="s">
        <v>9</v>
      </c>
      <c r="N80" s="634" t="str">
        <f t="shared" si="57"/>
        <v>SI</v>
      </c>
      <c r="O80" s="634" t="str">
        <f t="shared" si="58"/>
        <v>SI</v>
      </c>
      <c r="P80" s="634" t="str">
        <f t="shared" si="59"/>
        <v>NO</v>
      </c>
      <c r="Q80" s="653" t="str">
        <f t="shared" si="45"/>
        <v>SI</v>
      </c>
      <c r="R80" s="938"/>
      <c r="S80" s="17">
        <v>1</v>
      </c>
      <c r="T80" s="337">
        <v>40539</v>
      </c>
      <c r="U80" s="337">
        <v>40868</v>
      </c>
      <c r="V80" s="19">
        <f t="shared" si="49"/>
        <v>2011</v>
      </c>
      <c r="W80" s="20">
        <f>IFERROR(INDEX(PARAMETROS!$B$53:$B$79,MATCH(V80,PARAMETROS!$A$53:$A$79,0)),"")</f>
        <v>535600</v>
      </c>
      <c r="X80" s="613">
        <v>187907938</v>
      </c>
      <c r="Y80" s="20" t="s">
        <v>23</v>
      </c>
      <c r="Z80" s="23" t="str">
        <f>IFERROR(IF(Y80="","",IF(Y80="COP","N/A",IF(OR(Y80="USD",Y80="US"),1,IF(Y80="EUR",VLOOKUP(U80,'SH EURO'!$A$6:$B$6338,2,FALSE),"INGRESAR TASA")))),"")</f>
        <v>N/A</v>
      </c>
      <c r="AA80" s="596" t="str">
        <f t="shared" si="50"/>
        <v>N/A</v>
      </c>
      <c r="AB80" s="22">
        <f>IFERROR(IF(Y80="","",IF(Y80="COP",1,IF(Z80&lt;&gt;"N/A",VLOOKUP(U80,'SH TRM'!$A$9:$B$8912,2,FALSE),"REVISAR"))),"")</f>
        <v>1</v>
      </c>
      <c r="AC80" s="616">
        <f t="shared" si="51"/>
        <v>187907938</v>
      </c>
      <c r="AD80" s="457">
        <f t="shared" si="52"/>
        <v>350.83632935026139</v>
      </c>
      <c r="AE80" s="450">
        <f t="shared" si="54"/>
        <v>350.83632935026139</v>
      </c>
      <c r="AF80" s="637" t="str">
        <f t="shared" si="46"/>
        <v>CUMPLE</v>
      </c>
      <c r="AG80" s="944"/>
      <c r="AH80" s="950"/>
      <c r="AI80" s="462"/>
      <c r="AJ80" s="307"/>
      <c r="AM80" s="700"/>
      <c r="AN80" s="624">
        <f t="shared" si="53"/>
        <v>1</v>
      </c>
      <c r="AO80" s="624"/>
      <c r="AP80" s="698"/>
      <c r="AQ80" s="698"/>
    </row>
    <row r="81" spans="1:43" s="279" customFormat="1" ht="30" customHeight="1" x14ac:dyDescent="0.25">
      <c r="A81" s="876"/>
      <c r="B81" s="12" t="s">
        <v>306</v>
      </c>
      <c r="C81" s="168">
        <v>5</v>
      </c>
      <c r="D81" s="13" t="str">
        <f>IFERROR(INDEX(DESEMPATE!$D$3:$D$124,MATCH('EXP ESPEC.'!B81,DESEMPATE!$C$3:$C$124,0)),"")</f>
        <v>LUIS FERNANDO VILLALBA PAYARES</v>
      </c>
      <c r="E81" s="381" t="s">
        <v>8</v>
      </c>
      <c r="F81" s="164" t="s">
        <v>831</v>
      </c>
      <c r="G81" s="306" t="s">
        <v>432</v>
      </c>
      <c r="H81" s="164" t="s">
        <v>832</v>
      </c>
      <c r="I81" s="296" t="s">
        <v>833</v>
      </c>
      <c r="J81" s="23" t="s">
        <v>8</v>
      </c>
      <c r="K81" s="653" t="s">
        <v>8</v>
      </c>
      <c r="L81" s="653" t="s">
        <v>8</v>
      </c>
      <c r="M81" s="653" t="s">
        <v>9</v>
      </c>
      <c r="N81" s="634" t="str">
        <f t="shared" si="57"/>
        <v>SI</v>
      </c>
      <c r="O81" s="634" t="str">
        <f t="shared" si="58"/>
        <v>SI</v>
      </c>
      <c r="P81" s="634" t="str">
        <f t="shared" si="59"/>
        <v>NO</v>
      </c>
      <c r="Q81" s="653" t="str">
        <f t="shared" si="45"/>
        <v>SI</v>
      </c>
      <c r="R81" s="938"/>
      <c r="S81" s="25">
        <v>0.5</v>
      </c>
      <c r="T81" s="337">
        <v>40787</v>
      </c>
      <c r="U81" s="337">
        <v>41015</v>
      </c>
      <c r="V81" s="19">
        <f t="shared" si="49"/>
        <v>2012</v>
      </c>
      <c r="W81" s="20">
        <f>IFERROR(INDEX(PARAMETROS!$B$53:$B$79,MATCH(V81,PARAMETROS!$A$53:$A$79,0)),"")</f>
        <v>566700</v>
      </c>
      <c r="X81" s="613">
        <v>268034072</v>
      </c>
      <c r="Y81" s="20" t="s">
        <v>23</v>
      </c>
      <c r="Z81" s="23" t="str">
        <f>IFERROR(IF(Y81="","",IF(Y81="COP","N/A",IF(OR(Y81="USD",Y81="US"),1,IF(Y81="EUR",VLOOKUP(U81,'SH EURO'!$A$6:$B$6338,2,FALSE),"INGRESAR TASA")))),"")</f>
        <v>N/A</v>
      </c>
      <c r="AA81" s="596" t="str">
        <f t="shared" si="50"/>
        <v>N/A</v>
      </c>
      <c r="AB81" s="22">
        <f>IFERROR(IF(Y81="","",IF(Y81="COP",1,IF(Z81&lt;&gt;"N/A",VLOOKUP(U81,'SH TRM'!$A$9:$B$8912,2,FALSE),"REVISAR"))),"")</f>
        <v>1</v>
      </c>
      <c r="AC81" s="616">
        <f t="shared" si="51"/>
        <v>268034072</v>
      </c>
      <c r="AD81" s="457">
        <f t="shared" si="52"/>
        <v>472.97348155990824</v>
      </c>
      <c r="AE81" s="450">
        <f t="shared" si="54"/>
        <v>236.48674077995412</v>
      </c>
      <c r="AF81" s="637" t="str">
        <f t="shared" si="46"/>
        <v>CUMPLE</v>
      </c>
      <c r="AG81" s="944"/>
      <c r="AH81" s="950"/>
      <c r="AI81" s="469"/>
      <c r="AJ81" s="307"/>
      <c r="AM81" s="700"/>
      <c r="AN81" s="624">
        <f t="shared" si="53"/>
        <v>1</v>
      </c>
      <c r="AO81" s="624"/>
      <c r="AP81" s="698"/>
      <c r="AQ81" s="698"/>
    </row>
    <row r="82" spans="1:43" s="279" customFormat="1" ht="30" customHeight="1" thickBot="1" x14ac:dyDescent="0.3">
      <c r="A82" s="877"/>
      <c r="B82" s="48" t="s">
        <v>307</v>
      </c>
      <c r="C82" s="170">
        <v>7</v>
      </c>
      <c r="D82" s="64" t="str">
        <f>IFERROR(INDEX(DESEMPATE!$D$3:$D$124,MATCH('EXP ESPEC.'!B82,DESEMPATE!$C$3:$C$124,0)),"")</f>
        <v>CONSTRUCTORA K.P.B.  S.A.S.</v>
      </c>
      <c r="E82" s="381" t="s">
        <v>8</v>
      </c>
      <c r="F82" s="23" t="s">
        <v>834</v>
      </c>
      <c r="G82" s="291" t="s">
        <v>432</v>
      </c>
      <c r="H82" s="23" t="s">
        <v>835</v>
      </c>
      <c r="I82" s="292" t="s">
        <v>836</v>
      </c>
      <c r="J82" s="159" t="s">
        <v>8</v>
      </c>
      <c r="K82" s="653" t="s">
        <v>8</v>
      </c>
      <c r="L82" s="653" t="s">
        <v>8</v>
      </c>
      <c r="M82" s="653" t="s">
        <v>8</v>
      </c>
      <c r="N82" s="635" t="str">
        <f t="shared" si="57"/>
        <v>SI</v>
      </c>
      <c r="O82" s="635" t="str">
        <f t="shared" si="58"/>
        <v>SI</v>
      </c>
      <c r="P82" s="635" t="str">
        <f t="shared" si="59"/>
        <v>SI</v>
      </c>
      <c r="Q82" s="653" t="str">
        <f t="shared" si="45"/>
        <v>SI</v>
      </c>
      <c r="R82" s="939"/>
      <c r="S82" s="26">
        <v>0.6</v>
      </c>
      <c r="T82" s="393">
        <v>42124</v>
      </c>
      <c r="U82" s="394">
        <v>42367</v>
      </c>
      <c r="V82" s="53">
        <f t="shared" si="49"/>
        <v>2015</v>
      </c>
      <c r="W82" s="54">
        <f>IFERROR(INDEX(PARAMETROS!$B$53:$B$79,MATCH(V82,PARAMETROS!$A$53:$A$79,0)),"")</f>
        <v>644350</v>
      </c>
      <c r="X82" s="614">
        <v>626977440</v>
      </c>
      <c r="Y82" s="54" t="s">
        <v>23</v>
      </c>
      <c r="Z82" s="159" t="str">
        <f>IFERROR(IF(Y82="","",IF(Y82="COP","N/A",IF(OR(Y82="USD",Y82="US"),1,IF(Y82="EUR",VLOOKUP(U82,'SH EURO'!$A$6:$B$6338,2,FALSE),"INGRESAR TASA")))),"")</f>
        <v>N/A</v>
      </c>
      <c r="AA82" s="597" t="str">
        <f t="shared" si="50"/>
        <v>N/A</v>
      </c>
      <c r="AB82" s="56">
        <f>IFERROR(IF(Y82="","",IF(Y82="COP",1,IF(Z82&lt;&gt;"N/A",VLOOKUP(U82,'SH TRM'!$A$9:$B$8912,2,FALSE),"REVISAR"))),"")</f>
        <v>1</v>
      </c>
      <c r="AC82" s="617">
        <f t="shared" si="51"/>
        <v>626977440</v>
      </c>
      <c r="AD82" s="458">
        <f t="shared" si="52"/>
        <v>973.03862807480402</v>
      </c>
      <c r="AE82" s="449">
        <f t="shared" si="54"/>
        <v>583.82317684488237</v>
      </c>
      <c r="AF82" s="460" t="str">
        <f t="shared" si="46"/>
        <v>CUMPLE</v>
      </c>
      <c r="AG82" s="945"/>
      <c r="AH82" s="951"/>
      <c r="AI82" s="467"/>
      <c r="AJ82" s="307"/>
      <c r="AM82" s="700"/>
      <c r="AN82" s="624">
        <f t="shared" si="53"/>
        <v>2</v>
      </c>
      <c r="AO82" s="624"/>
      <c r="AP82" s="698"/>
      <c r="AQ82" s="698"/>
    </row>
    <row r="83" spans="1:43" s="279" customFormat="1" ht="48.75" customHeight="1" x14ac:dyDescent="0.25">
      <c r="A83" s="875" t="s">
        <v>183</v>
      </c>
      <c r="B83" s="35" t="s">
        <v>276</v>
      </c>
      <c r="C83" s="169">
        <v>248</v>
      </c>
      <c r="D83" s="36" t="str">
        <f>IFERROR(INDEX(DESEMPATE!$D$3:$D$124,MATCH('EXP ESPEC.'!B83,DESEMPATE!$C$3:$C$124,0)),"")</f>
        <v>HUGO ALFREDO POSSO PRADO</v>
      </c>
      <c r="E83" s="380" t="s">
        <v>8</v>
      </c>
      <c r="F83" s="47" t="s">
        <v>442</v>
      </c>
      <c r="G83" s="47" t="s">
        <v>432</v>
      </c>
      <c r="H83" s="47" t="s">
        <v>842</v>
      </c>
      <c r="I83" s="293" t="s">
        <v>843</v>
      </c>
      <c r="J83" s="777" t="s">
        <v>9</v>
      </c>
      <c r="K83" s="655" t="s">
        <v>8</v>
      </c>
      <c r="L83" s="655" t="s">
        <v>9</v>
      </c>
      <c r="M83" s="655" t="s">
        <v>8</v>
      </c>
      <c r="N83" s="636" t="str">
        <f t="shared" si="57"/>
        <v>NO</v>
      </c>
      <c r="O83" s="636" t="str">
        <f t="shared" si="58"/>
        <v>NO</v>
      </c>
      <c r="P83" s="636" t="str">
        <f t="shared" si="59"/>
        <v>NO</v>
      </c>
      <c r="Q83" s="655" t="str">
        <f t="shared" si="45"/>
        <v>SI</v>
      </c>
      <c r="R83" s="872" t="s">
        <v>9</v>
      </c>
      <c r="S83" s="788">
        <v>0.8</v>
      </c>
      <c r="T83" s="389">
        <v>36934</v>
      </c>
      <c r="U83" s="389">
        <v>37333</v>
      </c>
      <c r="V83" s="42">
        <f t="shared" si="49"/>
        <v>2002</v>
      </c>
      <c r="W83" s="160">
        <f>IFERROR(INDEX(PARAMETROS!$B$53:$B$79,MATCH(V83,PARAMETROS!$A$53:$A$79,0)),"")</f>
        <v>309000</v>
      </c>
      <c r="X83" s="612">
        <v>199258358</v>
      </c>
      <c r="Y83" s="43" t="s">
        <v>23</v>
      </c>
      <c r="Z83" s="47" t="str">
        <f>IFERROR(IF(Y83="","",IF(Y83="COP","N/A",IF(OR(Y83="USD",Y83="US"),1,IF(Y83="EUR",VLOOKUP(U83,'SH EURO'!$A$6:$B$6338,2,FALSE),"INGRESAR TASA")))),"")</f>
        <v>N/A</v>
      </c>
      <c r="AA83" s="595" t="str">
        <f t="shared" si="50"/>
        <v>N/A</v>
      </c>
      <c r="AB83" s="45">
        <f>IFERROR(IF(Y83="","",IF(Y83="COP",1,IF(Z83&lt;&gt;"N/A",VLOOKUP(U83,'SH TRM'!$A$9:$B$8912,2,FALSE),"REVISAR"))),"")</f>
        <v>1</v>
      </c>
      <c r="AC83" s="615">
        <f t="shared" si="51"/>
        <v>199258358</v>
      </c>
      <c r="AD83" s="456">
        <f t="shared" si="52"/>
        <v>644.84905501618118</v>
      </c>
      <c r="AE83" s="454" t="str">
        <f t="shared" si="54"/>
        <v/>
      </c>
      <c r="AF83" s="444" t="str">
        <f t="shared" si="46"/>
        <v/>
      </c>
      <c r="AG83" s="946" t="s">
        <v>1038</v>
      </c>
      <c r="AH83" s="949">
        <f t="shared" ref="AH83" si="64">IFERROR(IF(OR(E83="",E83="NO"),"N/A",IF(AND(COUNTIF(AF83:AF86,"CUMPLE")=4,AG83="SI"),900,(IF(AND(COUNTIF(AF83:AF86,"CUMPLE")=3,AG83="SI"),800,IF(AND(COUNTIF(AF83:AF86,"CUMPLE")=2,AG83="SI"),700,0))))),"")</f>
        <v>0</v>
      </c>
      <c r="AI83" s="462"/>
      <c r="AJ83" s="307"/>
      <c r="AM83" s="700"/>
      <c r="AN83" s="624">
        <f t="shared" si="53"/>
        <v>0</v>
      </c>
      <c r="AO83" s="624" t="str">
        <f t="shared" ref="AO83" si="65">IF(OR(COUNTIF(AN83:AN86,2)=0,COUNTIF(AN83:AN86,2)&gt;1),"OK",IF(AND(COUNTIF(AN83:AN86,1)&gt;0,COUNTIF(AN83:AN86,2)&gt;0),"OK",1))</f>
        <v>OK</v>
      </c>
      <c r="AP83" s="698"/>
      <c r="AQ83" s="698"/>
    </row>
    <row r="84" spans="1:43" s="279" customFormat="1" ht="30" customHeight="1" x14ac:dyDescent="0.25">
      <c r="A84" s="876"/>
      <c r="B84" s="12" t="s">
        <v>276</v>
      </c>
      <c r="C84" s="168">
        <v>254</v>
      </c>
      <c r="D84" s="13" t="str">
        <f>IFERROR(INDEX(DESEMPATE!$D$3:$D$124,MATCH('EXP ESPEC.'!B84,DESEMPATE!$C$3:$C$124,0)),"")</f>
        <v>HUGO ALFREDO POSSO PRADO</v>
      </c>
      <c r="E84" s="381" t="s">
        <v>8</v>
      </c>
      <c r="F84" s="23" t="s">
        <v>429</v>
      </c>
      <c r="G84" s="23" t="s">
        <v>432</v>
      </c>
      <c r="H84" s="23" t="s">
        <v>844</v>
      </c>
      <c r="I84" s="292" t="s">
        <v>845</v>
      </c>
      <c r="J84" s="23" t="s">
        <v>8</v>
      </c>
      <c r="K84" s="653" t="s">
        <v>8</v>
      </c>
      <c r="L84" s="653" t="s">
        <v>8</v>
      </c>
      <c r="M84" s="653" t="s">
        <v>9</v>
      </c>
      <c r="N84" s="634" t="str">
        <f t="shared" si="57"/>
        <v>SI</v>
      </c>
      <c r="O84" s="634" t="str">
        <f t="shared" si="58"/>
        <v>SI</v>
      </c>
      <c r="P84" s="634" t="str">
        <f t="shared" si="59"/>
        <v>NO</v>
      </c>
      <c r="Q84" s="653" t="str">
        <f t="shared" si="45"/>
        <v>SI</v>
      </c>
      <c r="R84" s="938"/>
      <c r="S84" s="17">
        <v>0.5</v>
      </c>
      <c r="T84" s="337">
        <v>38687</v>
      </c>
      <c r="U84" s="337">
        <v>39752</v>
      </c>
      <c r="V84" s="19">
        <f t="shared" si="49"/>
        <v>2008</v>
      </c>
      <c r="W84" s="20">
        <f>IFERROR(INDEX(PARAMETROS!$B$53:$B$79,MATCH(V84,PARAMETROS!$A$53:$A$79,0)),"")</f>
        <v>461500</v>
      </c>
      <c r="X84" s="613">
        <v>1621955156</v>
      </c>
      <c r="Y84" s="20" t="s">
        <v>23</v>
      </c>
      <c r="Z84" s="23" t="str">
        <f>IFERROR(IF(Y84="","",IF(Y84="COP","N/A",IF(OR(Y84="USD",Y84="US"),1,IF(Y84="EUR",VLOOKUP(U84,'SH EURO'!$A$6:$B$6338,2,FALSE),"INGRESAR TASA")))),"")</f>
        <v>N/A</v>
      </c>
      <c r="AA84" s="596" t="str">
        <f t="shared" si="50"/>
        <v>N/A</v>
      </c>
      <c r="AB84" s="22">
        <f>IFERROR(IF(Y84="","",IF(Y84="COP",1,IF(Z84&lt;&gt;"N/A",VLOOKUP(U84,'SH TRM'!$A$9:$B$8912,2,FALSE),"REVISAR"))),"")</f>
        <v>1</v>
      </c>
      <c r="AC84" s="616">
        <f t="shared" si="51"/>
        <v>1621955156</v>
      </c>
      <c r="AD84" s="457">
        <f t="shared" si="52"/>
        <v>3514.5290487540628</v>
      </c>
      <c r="AE84" s="450">
        <f t="shared" si="54"/>
        <v>1757.2645243770314</v>
      </c>
      <c r="AF84" s="637" t="str">
        <f t="shared" si="46"/>
        <v>CUMPLE</v>
      </c>
      <c r="AG84" s="947"/>
      <c r="AH84" s="950"/>
      <c r="AI84" s="462"/>
      <c r="AJ84" s="307"/>
      <c r="AM84" s="700"/>
      <c r="AN84" s="624">
        <f t="shared" si="53"/>
        <v>1</v>
      </c>
      <c r="AO84" s="624"/>
      <c r="AP84" s="698"/>
      <c r="AQ84" s="698"/>
    </row>
    <row r="85" spans="1:43" s="279" customFormat="1" ht="30" customHeight="1" x14ac:dyDescent="0.25">
      <c r="A85" s="876"/>
      <c r="B85" s="12" t="s">
        <v>274</v>
      </c>
      <c r="C85" s="168">
        <v>235</v>
      </c>
      <c r="D85" s="13" t="str">
        <f>IFERROR(INDEX(DESEMPATE!$D$3:$D$124,MATCH('EXP ESPEC.'!B85,DESEMPATE!$C$3:$C$124,0)),"")</f>
        <v>GRUPO POSSO S.A.S.</v>
      </c>
      <c r="E85" s="381" t="s">
        <v>8</v>
      </c>
      <c r="F85" s="23" t="s">
        <v>837</v>
      </c>
      <c r="G85" s="23" t="s">
        <v>432</v>
      </c>
      <c r="H85" s="23" t="s">
        <v>840</v>
      </c>
      <c r="I85" s="292" t="s">
        <v>841</v>
      </c>
      <c r="J85" s="23" t="s">
        <v>8</v>
      </c>
      <c r="K85" s="653" t="s">
        <v>8</v>
      </c>
      <c r="L85" s="653" t="s">
        <v>8</v>
      </c>
      <c r="M85" s="653" t="s">
        <v>9</v>
      </c>
      <c r="N85" s="634" t="str">
        <f t="shared" si="57"/>
        <v>SI</v>
      </c>
      <c r="O85" s="634" t="str">
        <f t="shared" si="58"/>
        <v>SI</v>
      </c>
      <c r="P85" s="634" t="str">
        <f t="shared" si="59"/>
        <v>NO</v>
      </c>
      <c r="Q85" s="653" t="str">
        <f t="shared" si="45"/>
        <v>SI</v>
      </c>
      <c r="R85" s="938"/>
      <c r="S85" s="17">
        <v>0.95</v>
      </c>
      <c r="T85" s="337">
        <v>41995</v>
      </c>
      <c r="U85" s="337">
        <v>42332</v>
      </c>
      <c r="V85" s="19">
        <f t="shared" si="49"/>
        <v>2015</v>
      </c>
      <c r="W85" s="20">
        <f>IFERROR(INDEX(PARAMETROS!$B$53:$B$79,MATCH(V85,PARAMETROS!$A$53:$A$79,0)),"")</f>
        <v>644350</v>
      </c>
      <c r="X85" s="613">
        <v>2590423144</v>
      </c>
      <c r="Y85" s="20" t="s">
        <v>23</v>
      </c>
      <c r="Z85" s="23" t="str">
        <f>IFERROR(IF(Y85="","",IF(Y85="COP","N/A",IF(OR(Y85="USD",Y85="US"),1,IF(Y85="EUR",VLOOKUP(U85,'SH EURO'!$A$6:$B$6338,2,FALSE),"INGRESAR TASA")))),"")</f>
        <v>N/A</v>
      </c>
      <c r="AA85" s="596" t="str">
        <f t="shared" si="50"/>
        <v>N/A</v>
      </c>
      <c r="AB85" s="22">
        <f>IFERROR(IF(Y85="","",IF(Y85="COP",1,IF(Z85&lt;&gt;"N/A",VLOOKUP(U85,'SH TRM'!$A$9:$B$8912,2,FALSE),"REVISAR"))),"")</f>
        <v>1</v>
      </c>
      <c r="AC85" s="616">
        <f t="shared" si="51"/>
        <v>2590423144</v>
      </c>
      <c r="AD85" s="457">
        <f t="shared" si="52"/>
        <v>4020.2112888957863</v>
      </c>
      <c r="AE85" s="450">
        <f t="shared" si="54"/>
        <v>3819.2007244509969</v>
      </c>
      <c r="AF85" s="637" t="str">
        <f t="shared" si="46"/>
        <v>CUMPLE</v>
      </c>
      <c r="AG85" s="947"/>
      <c r="AH85" s="950"/>
      <c r="AI85" s="462"/>
      <c r="AJ85" s="307"/>
      <c r="AM85" s="700"/>
      <c r="AN85" s="624">
        <f t="shared" si="53"/>
        <v>1</v>
      </c>
      <c r="AO85" s="624"/>
      <c r="AP85" s="698"/>
      <c r="AQ85" s="698"/>
    </row>
    <row r="86" spans="1:43" s="279" customFormat="1" ht="30" customHeight="1" thickBot="1" x14ac:dyDescent="0.3">
      <c r="A86" s="877"/>
      <c r="B86" s="48" t="s">
        <v>274</v>
      </c>
      <c r="C86" s="170">
        <v>223</v>
      </c>
      <c r="D86" s="64" t="str">
        <f>IFERROR(INDEX(DESEMPATE!$D$3:$D$124,MATCH('EXP ESPEC.'!B86,DESEMPATE!$C$3:$C$124,0)),"")</f>
        <v>GRUPO POSSO S.A.S.</v>
      </c>
      <c r="E86" s="381" t="s">
        <v>8</v>
      </c>
      <c r="F86" s="23" t="s">
        <v>837</v>
      </c>
      <c r="G86" s="23" t="s">
        <v>432</v>
      </c>
      <c r="H86" s="23" t="s">
        <v>838</v>
      </c>
      <c r="I86" s="292" t="s">
        <v>839</v>
      </c>
      <c r="J86" s="159" t="s">
        <v>8</v>
      </c>
      <c r="K86" s="653" t="s">
        <v>8</v>
      </c>
      <c r="L86" s="653" t="s">
        <v>8</v>
      </c>
      <c r="M86" s="653" t="s">
        <v>9</v>
      </c>
      <c r="N86" s="635" t="str">
        <f t="shared" si="57"/>
        <v>SI</v>
      </c>
      <c r="O86" s="635" t="str">
        <f t="shared" si="58"/>
        <v>SI</v>
      </c>
      <c r="P86" s="635" t="str">
        <f t="shared" si="59"/>
        <v>NO</v>
      </c>
      <c r="Q86" s="653" t="str">
        <f t="shared" si="45"/>
        <v>SI</v>
      </c>
      <c r="R86" s="939"/>
      <c r="S86" s="17">
        <v>0.95</v>
      </c>
      <c r="T86" s="337">
        <v>41815</v>
      </c>
      <c r="U86" s="337">
        <v>42332</v>
      </c>
      <c r="V86" s="53">
        <f t="shared" si="49"/>
        <v>2015</v>
      </c>
      <c r="W86" s="54">
        <f>IFERROR(INDEX(PARAMETROS!$B$53:$B$79,MATCH(V86,PARAMETROS!$A$53:$A$79,0)),"")</f>
        <v>644350</v>
      </c>
      <c r="X86" s="614">
        <v>10736226648</v>
      </c>
      <c r="Y86" s="54" t="s">
        <v>23</v>
      </c>
      <c r="Z86" s="159" t="str">
        <f>IFERROR(IF(Y86="","",IF(Y86="COP","N/A",IF(OR(Y86="USD",Y86="US"),1,IF(Y86="EUR",VLOOKUP(U86,'SH EURO'!$A$6:$B$6338,2,FALSE),"INGRESAR TASA")))),"")</f>
        <v>N/A</v>
      </c>
      <c r="AA86" s="597" t="str">
        <f t="shared" si="50"/>
        <v>N/A</v>
      </c>
      <c r="AB86" s="56">
        <f>IFERROR(IF(Y86="","",IF(Y86="COP",1,IF(Z86&lt;&gt;"N/A",VLOOKUP(U86,'SH TRM'!$A$9:$B$8912,2,FALSE),"REVISAR"))),"")</f>
        <v>1</v>
      </c>
      <c r="AC86" s="617">
        <f t="shared" si="51"/>
        <v>10736226648</v>
      </c>
      <c r="AD86" s="458">
        <f t="shared" si="52"/>
        <v>16662.103900054317</v>
      </c>
      <c r="AE86" s="449">
        <f t="shared" si="54"/>
        <v>15828.998705051601</v>
      </c>
      <c r="AF86" s="460" t="str">
        <f t="shared" si="46"/>
        <v>CUMPLE</v>
      </c>
      <c r="AG86" s="948"/>
      <c r="AH86" s="951"/>
      <c r="AI86" s="462"/>
      <c r="AJ86" s="307"/>
      <c r="AM86" s="700"/>
      <c r="AN86" s="624">
        <f t="shared" si="53"/>
        <v>1</v>
      </c>
      <c r="AO86" s="624"/>
      <c r="AP86" s="698"/>
      <c r="AQ86" s="698"/>
    </row>
    <row r="87" spans="1:43" s="279" customFormat="1" ht="30" customHeight="1" x14ac:dyDescent="0.25">
      <c r="A87" s="875" t="s">
        <v>184</v>
      </c>
      <c r="B87" s="35" t="s">
        <v>275</v>
      </c>
      <c r="C87" s="169">
        <v>5</v>
      </c>
      <c r="D87" s="36" t="str">
        <f>IFERROR(INDEX(DESEMPATE!$D$3:$D$124,MATCH('EXP ESPEC.'!B87,DESEMPATE!$C$3:$C$124,0)),"")</f>
        <v>B&amp;C S.A.</v>
      </c>
      <c r="E87" s="380" t="s">
        <v>8</v>
      </c>
      <c r="F87" s="47" t="s">
        <v>600</v>
      </c>
      <c r="G87" s="47" t="s">
        <v>432</v>
      </c>
      <c r="H87" s="47" t="s">
        <v>846</v>
      </c>
      <c r="I87" s="293" t="s">
        <v>847</v>
      </c>
      <c r="J87" s="47" t="s">
        <v>8</v>
      </c>
      <c r="K87" s="655" t="s">
        <v>8</v>
      </c>
      <c r="L87" s="655" t="s">
        <v>8</v>
      </c>
      <c r="M87" s="655" t="s">
        <v>8</v>
      </c>
      <c r="N87" s="636" t="str">
        <f t="shared" si="57"/>
        <v>SI</v>
      </c>
      <c r="O87" s="636" t="str">
        <f t="shared" si="58"/>
        <v>SI</v>
      </c>
      <c r="P87" s="636" t="str">
        <f t="shared" si="59"/>
        <v>SI</v>
      </c>
      <c r="Q87" s="655" t="str">
        <f t="shared" si="45"/>
        <v>SI</v>
      </c>
      <c r="R87" s="872" t="s">
        <v>9</v>
      </c>
      <c r="S87" s="40">
        <v>0.3</v>
      </c>
      <c r="T87" s="389">
        <v>39934</v>
      </c>
      <c r="U87" s="389">
        <v>41029</v>
      </c>
      <c r="V87" s="42">
        <f t="shared" si="49"/>
        <v>2012</v>
      </c>
      <c r="W87" s="160">
        <f>IFERROR(INDEX(PARAMETROS!$B$53:$B$79,MATCH(V87,PARAMETROS!$A$53:$A$79,0)),"")</f>
        <v>566700</v>
      </c>
      <c r="X87" s="612">
        <v>9410306932</v>
      </c>
      <c r="Y87" s="43" t="s">
        <v>23</v>
      </c>
      <c r="Z87" s="47" t="str">
        <f>IFERROR(IF(Y87="","",IF(Y87="COP","N/A",IF(OR(Y87="USD",Y87="US"),1,IF(Y87="EUR",VLOOKUP(U87,'SH EURO'!$A$6:$B$6338,2,FALSE),"INGRESAR TASA")))),"")</f>
        <v>N/A</v>
      </c>
      <c r="AA87" s="595" t="str">
        <f t="shared" si="50"/>
        <v>N/A</v>
      </c>
      <c r="AB87" s="45">
        <f>IFERROR(IF(Y87="","",IF(Y87="COP",1,IF(Z87&lt;&gt;"N/A",VLOOKUP(U87,'SH TRM'!$A$9:$B$8912,2,FALSE),"REVISAR"))),"")</f>
        <v>1</v>
      </c>
      <c r="AC87" s="615">
        <f t="shared" si="51"/>
        <v>9410306932</v>
      </c>
      <c r="AD87" s="456">
        <f t="shared" si="52"/>
        <v>16605.447206634904</v>
      </c>
      <c r="AE87" s="454">
        <f t="shared" si="54"/>
        <v>4981.6341619904715</v>
      </c>
      <c r="AF87" s="444" t="str">
        <f t="shared" si="46"/>
        <v>CUMPLE</v>
      </c>
      <c r="AG87" s="943" t="str">
        <f>IFERROR(IF(AND(COUNTIF(N87:N90,"SI")&gt;=1,COUNTIF(O87:O90,"SI")&gt;=1,COUNTIF(P87:P90,"SI")&gt;=1,COUNTIF(R87:R90,"SI")&lt;=1,COUNTIF(J87:J90,"SI")&gt;=2,AO87="OK"),"SI","NO"),"")</f>
        <v>SI</v>
      </c>
      <c r="AH87" s="949">
        <f t="shared" ref="AH87" si="66">IFERROR(IF(OR(E87="",E87="NO"),"N/A",IF(AND(COUNTIF(AF87:AF90,"CUMPLE")=4,AG87="SI"),900,(IF(AND(COUNTIF(AF87:AF90,"CUMPLE")=3,AG87="SI"),800,IF(AND(COUNTIF(AF87:AF90,"CUMPLE")=2,AG87="SI"),700,0))))),"")</f>
        <v>900</v>
      </c>
      <c r="AI87" s="462"/>
      <c r="AJ87" s="307"/>
      <c r="AM87" s="700"/>
      <c r="AN87" s="624">
        <f t="shared" si="53"/>
        <v>2</v>
      </c>
      <c r="AO87" s="624" t="str">
        <f t="shared" ref="AO87" si="67">IF(OR(COUNTIF(AN87:AN90,2)=0,COUNTIF(AN87:AN90,2)&gt;1),"OK",IF(AND(COUNTIF(AN87:AN90,1)&gt;0,COUNTIF(AN87:AN90,2)&gt;0),"OK",1))</f>
        <v>OK</v>
      </c>
      <c r="AP87" s="698"/>
      <c r="AQ87" s="698"/>
    </row>
    <row r="88" spans="1:43" s="279" customFormat="1" ht="30" customHeight="1" x14ac:dyDescent="0.25">
      <c r="A88" s="876"/>
      <c r="B88" s="12" t="s">
        <v>275</v>
      </c>
      <c r="C88" s="168">
        <v>9</v>
      </c>
      <c r="D88" s="13" t="str">
        <f>IFERROR(INDEX(DESEMPATE!$D$3:$D$124,MATCH('EXP ESPEC.'!B88,DESEMPATE!$C$3:$C$124,0)),"")</f>
        <v>B&amp;C S.A.</v>
      </c>
      <c r="E88" s="381" t="s">
        <v>8</v>
      </c>
      <c r="F88" s="23" t="s">
        <v>600</v>
      </c>
      <c r="G88" s="23" t="s">
        <v>432</v>
      </c>
      <c r="H88" s="23" t="s">
        <v>848</v>
      </c>
      <c r="I88" s="292" t="s">
        <v>849</v>
      </c>
      <c r="J88" s="23" t="s">
        <v>8</v>
      </c>
      <c r="K88" s="653" t="s">
        <v>8</v>
      </c>
      <c r="L88" s="653" t="s">
        <v>8</v>
      </c>
      <c r="M88" s="653" t="s">
        <v>9</v>
      </c>
      <c r="N88" s="634" t="str">
        <f t="shared" si="57"/>
        <v>SI</v>
      </c>
      <c r="O88" s="634" t="str">
        <f t="shared" si="58"/>
        <v>SI</v>
      </c>
      <c r="P88" s="634" t="str">
        <f t="shared" si="59"/>
        <v>NO</v>
      </c>
      <c r="Q88" s="653" t="str">
        <f t="shared" si="45"/>
        <v>SI</v>
      </c>
      <c r="R88" s="938"/>
      <c r="S88" s="17">
        <v>0.3</v>
      </c>
      <c r="T88" s="337">
        <v>39822</v>
      </c>
      <c r="U88" s="337">
        <v>40916</v>
      </c>
      <c r="V88" s="19">
        <f t="shared" si="49"/>
        <v>2012</v>
      </c>
      <c r="W88" s="20">
        <f>IFERROR(INDEX(PARAMETROS!$B$53:$B$79,MATCH(V88,PARAMETROS!$A$53:$A$79,0)),"")</f>
        <v>566700</v>
      </c>
      <c r="X88" s="613">
        <v>3214700088</v>
      </c>
      <c r="Y88" s="20" t="s">
        <v>23</v>
      </c>
      <c r="Z88" s="23" t="str">
        <f>IFERROR(IF(Y88="","",IF(Y88="COP","N/A",IF(OR(Y88="USD",Y88="US"),1,IF(Y88="EUR",VLOOKUP(U88,'SH EURO'!$A$6:$B$6338,2,FALSE),"INGRESAR TASA")))),"")</f>
        <v>N/A</v>
      </c>
      <c r="AA88" s="596" t="str">
        <f t="shared" si="50"/>
        <v>N/A</v>
      </c>
      <c r="AB88" s="22">
        <f>IFERROR(IF(Y88="","",IF(Y88="COP",1,IF(Z88&lt;&gt;"N/A",VLOOKUP(U88,'SH TRM'!$A$9:$B$8912,2,FALSE),"REVISAR"))),"")</f>
        <v>1</v>
      </c>
      <c r="AC88" s="616">
        <f t="shared" si="51"/>
        <v>3214700088</v>
      </c>
      <c r="AD88" s="457">
        <f t="shared" si="52"/>
        <v>5672.6664690312336</v>
      </c>
      <c r="AE88" s="450">
        <f t="shared" si="54"/>
        <v>1701.79994070937</v>
      </c>
      <c r="AF88" s="637" t="str">
        <f t="shared" si="46"/>
        <v>CUMPLE</v>
      </c>
      <c r="AG88" s="944"/>
      <c r="AH88" s="950"/>
      <c r="AI88" s="462"/>
      <c r="AJ88" s="307"/>
      <c r="AM88" s="700"/>
      <c r="AN88" s="624">
        <f t="shared" si="53"/>
        <v>1</v>
      </c>
      <c r="AO88" s="624"/>
      <c r="AP88" s="698"/>
      <c r="AQ88" s="698"/>
    </row>
    <row r="89" spans="1:43" s="279" customFormat="1" ht="30" customHeight="1" x14ac:dyDescent="0.25">
      <c r="A89" s="876"/>
      <c r="B89" s="12" t="s">
        <v>275</v>
      </c>
      <c r="C89" s="168">
        <v>12</v>
      </c>
      <c r="D89" s="13" t="str">
        <f>IFERROR(INDEX(DESEMPATE!$D$3:$D$124,MATCH('EXP ESPEC.'!B89,DESEMPATE!$C$3:$C$124,0)),"")</f>
        <v>B&amp;C S.A.</v>
      </c>
      <c r="E89" s="381" t="s">
        <v>8</v>
      </c>
      <c r="F89" s="23" t="s">
        <v>850</v>
      </c>
      <c r="G89" s="23" t="s">
        <v>432</v>
      </c>
      <c r="H89" s="23" t="s">
        <v>851</v>
      </c>
      <c r="I89" s="292" t="s">
        <v>852</v>
      </c>
      <c r="J89" s="23" t="s">
        <v>8</v>
      </c>
      <c r="K89" s="653" t="s">
        <v>8</v>
      </c>
      <c r="L89" s="653" t="s">
        <v>8</v>
      </c>
      <c r="M89" s="653" t="s">
        <v>9</v>
      </c>
      <c r="N89" s="634" t="str">
        <f t="shared" si="57"/>
        <v>SI</v>
      </c>
      <c r="O89" s="634" t="str">
        <f t="shared" si="58"/>
        <v>SI</v>
      </c>
      <c r="P89" s="634" t="str">
        <f t="shared" si="59"/>
        <v>NO</v>
      </c>
      <c r="Q89" s="653" t="str">
        <f t="shared" si="45"/>
        <v>SI</v>
      </c>
      <c r="R89" s="938"/>
      <c r="S89" s="17">
        <v>0.3</v>
      </c>
      <c r="T89" s="337">
        <v>39822</v>
      </c>
      <c r="U89" s="337">
        <v>40916</v>
      </c>
      <c r="V89" s="19">
        <f t="shared" si="49"/>
        <v>2012</v>
      </c>
      <c r="W89" s="20">
        <f>IFERROR(INDEX(PARAMETROS!$B$53:$B$79,MATCH(V89,PARAMETROS!$A$53:$A$79,0)),"")</f>
        <v>566700</v>
      </c>
      <c r="X89" s="613">
        <v>2009003878</v>
      </c>
      <c r="Y89" s="20" t="s">
        <v>23</v>
      </c>
      <c r="Z89" s="23" t="str">
        <f>IFERROR(IF(Y89="","",IF(Y89="COP","N/A",IF(OR(Y89="USD",Y89="US"),1,IF(Y89="EUR",VLOOKUP(U89,'SH EURO'!$A$6:$B$6338,2,FALSE),"INGRESAR TASA")))),"")</f>
        <v>N/A</v>
      </c>
      <c r="AA89" s="596" t="str">
        <f t="shared" si="50"/>
        <v>N/A</v>
      </c>
      <c r="AB89" s="22">
        <f>IFERROR(IF(Y89="","",IF(Y89="COP",1,IF(Z89&lt;&gt;"N/A",VLOOKUP(U89,'SH TRM'!$A$9:$B$8912,2,FALSE),"REVISAR"))),"")</f>
        <v>1</v>
      </c>
      <c r="AC89" s="616">
        <f t="shared" si="51"/>
        <v>2009003878</v>
      </c>
      <c r="AD89" s="457">
        <f t="shared" si="52"/>
        <v>3545.092426327863</v>
      </c>
      <c r="AE89" s="450">
        <f t="shared" si="54"/>
        <v>1063.5277278983588</v>
      </c>
      <c r="AF89" s="637" t="str">
        <f t="shared" si="46"/>
        <v>CUMPLE</v>
      </c>
      <c r="AG89" s="944"/>
      <c r="AH89" s="950"/>
      <c r="AI89" s="462"/>
      <c r="AJ89" s="307"/>
      <c r="AM89" s="700"/>
      <c r="AN89" s="624">
        <f t="shared" si="53"/>
        <v>1</v>
      </c>
      <c r="AO89" s="624"/>
      <c r="AP89" s="698"/>
      <c r="AQ89" s="698"/>
    </row>
    <row r="90" spans="1:43" s="279" customFormat="1" ht="30" customHeight="1" thickBot="1" x14ac:dyDescent="0.3">
      <c r="A90" s="877"/>
      <c r="B90" s="48" t="s">
        <v>275</v>
      </c>
      <c r="C90" s="170">
        <v>15</v>
      </c>
      <c r="D90" s="64" t="str">
        <f>IFERROR(INDEX(DESEMPATE!$D$3:$D$124,MATCH('EXP ESPEC.'!B90,DESEMPATE!$C$3:$C$124,0)),"")</f>
        <v>B&amp;C S.A.</v>
      </c>
      <c r="E90" s="381" t="s">
        <v>8</v>
      </c>
      <c r="F90" s="260" t="s">
        <v>879</v>
      </c>
      <c r="G90" s="260" t="s">
        <v>432</v>
      </c>
      <c r="H90" s="260" t="s">
        <v>880</v>
      </c>
      <c r="I90" s="297" t="s">
        <v>881</v>
      </c>
      <c r="J90" s="159" t="s">
        <v>8</v>
      </c>
      <c r="K90" s="653" t="s">
        <v>8</v>
      </c>
      <c r="L90" s="653" t="s">
        <v>8</v>
      </c>
      <c r="M90" s="653" t="s">
        <v>8</v>
      </c>
      <c r="N90" s="635" t="str">
        <f t="shared" si="57"/>
        <v>SI</v>
      </c>
      <c r="O90" s="635" t="str">
        <f t="shared" si="58"/>
        <v>SI</v>
      </c>
      <c r="P90" s="635" t="str">
        <f t="shared" si="59"/>
        <v>SI</v>
      </c>
      <c r="Q90" s="653" t="str">
        <f t="shared" si="45"/>
        <v>SI</v>
      </c>
      <c r="R90" s="939"/>
      <c r="S90" s="28">
        <v>1</v>
      </c>
      <c r="T90" s="337">
        <v>38733</v>
      </c>
      <c r="U90" s="337">
        <v>39020</v>
      </c>
      <c r="V90" s="53">
        <f t="shared" si="49"/>
        <v>2006</v>
      </c>
      <c r="W90" s="54">
        <f>IFERROR(INDEX(PARAMETROS!$B$53:$B$79,MATCH(V90,PARAMETROS!$A$53:$A$79,0)),"")</f>
        <v>408000</v>
      </c>
      <c r="X90" s="614">
        <v>104343354.55</v>
      </c>
      <c r="Y90" s="54" t="s">
        <v>23</v>
      </c>
      <c r="Z90" s="159" t="str">
        <f>IFERROR(IF(Y90="","",IF(Y90="COP","N/A",IF(OR(Y90="USD",Y90="US"),1,IF(Y90="EUR",VLOOKUP(U90,'SH EURO'!$A$6:$B$6338,2,FALSE),"INGRESAR TASA")))),"")</f>
        <v>N/A</v>
      </c>
      <c r="AA90" s="597" t="str">
        <f t="shared" si="50"/>
        <v>N/A</v>
      </c>
      <c r="AB90" s="56">
        <f>IFERROR(IF(Y90="","",IF(Y90="COP",1,IF(Z90&lt;&gt;"N/A",VLOOKUP(U90,'SH TRM'!$A$9:$B$8912,2,FALSE),"REVISAR"))),"")</f>
        <v>1</v>
      </c>
      <c r="AC90" s="617">
        <f t="shared" si="51"/>
        <v>104343354.55</v>
      </c>
      <c r="AD90" s="458">
        <f t="shared" si="52"/>
        <v>255.74351605392155</v>
      </c>
      <c r="AE90" s="449">
        <f t="shared" si="54"/>
        <v>255.74351605392155</v>
      </c>
      <c r="AF90" s="460" t="str">
        <f t="shared" si="46"/>
        <v>CUMPLE</v>
      </c>
      <c r="AG90" s="945"/>
      <c r="AH90" s="951"/>
      <c r="AI90" s="470"/>
      <c r="AJ90" s="307"/>
      <c r="AM90" s="700"/>
      <c r="AN90" s="624">
        <f t="shared" si="53"/>
        <v>2</v>
      </c>
      <c r="AO90" s="624"/>
      <c r="AP90" s="698"/>
      <c r="AQ90" s="698"/>
    </row>
    <row r="91" spans="1:43" s="279" customFormat="1" ht="30" customHeight="1" x14ac:dyDescent="0.25">
      <c r="A91" s="875" t="s">
        <v>185</v>
      </c>
      <c r="B91" s="35" t="s">
        <v>310</v>
      </c>
      <c r="C91" s="169">
        <v>4</v>
      </c>
      <c r="D91" s="36" t="str">
        <f>IFERROR(INDEX(DESEMPATE!$D$3:$D$124,MATCH('EXP ESPEC.'!B91,DESEMPATE!$C$3:$C$124,0)),"")</f>
        <v>GNG INGENIERIA S.A.S.</v>
      </c>
      <c r="E91" s="380" t="s">
        <v>8</v>
      </c>
      <c r="F91" s="47" t="s">
        <v>610</v>
      </c>
      <c r="G91" s="47" t="s">
        <v>432</v>
      </c>
      <c r="H91" s="47" t="s">
        <v>882</v>
      </c>
      <c r="I91" s="293" t="s">
        <v>982</v>
      </c>
      <c r="J91" s="47" t="s">
        <v>8</v>
      </c>
      <c r="K91" s="655" t="s">
        <v>8</v>
      </c>
      <c r="L91" s="655" t="s">
        <v>8</v>
      </c>
      <c r="M91" s="655" t="s">
        <v>9</v>
      </c>
      <c r="N91" s="636" t="str">
        <f t="shared" si="57"/>
        <v>SI</v>
      </c>
      <c r="O91" s="636" t="str">
        <f t="shared" si="58"/>
        <v>SI</v>
      </c>
      <c r="P91" s="636" t="str">
        <f t="shared" si="59"/>
        <v>NO</v>
      </c>
      <c r="Q91" s="655" t="str">
        <f t="shared" si="45"/>
        <v>SI</v>
      </c>
      <c r="R91" s="872" t="s">
        <v>9</v>
      </c>
      <c r="S91" s="40">
        <v>1</v>
      </c>
      <c r="T91" s="389">
        <v>41687</v>
      </c>
      <c r="U91" s="389">
        <v>42526</v>
      </c>
      <c r="V91" s="42">
        <f t="shared" si="49"/>
        <v>2016</v>
      </c>
      <c r="W91" s="160">
        <f>IFERROR(INDEX(PARAMETROS!$B$53:$B$79,MATCH(V91,PARAMETROS!$A$53:$A$79,0)),"")</f>
        <v>689455</v>
      </c>
      <c r="X91" s="612">
        <v>1686799418</v>
      </c>
      <c r="Y91" s="43" t="s">
        <v>23</v>
      </c>
      <c r="Z91" s="47" t="str">
        <f>IFERROR(IF(Y91="","",IF(Y91="COP","N/A",IF(OR(Y91="USD",Y91="US"),1,IF(Y91="EUR",VLOOKUP(U91,'SH EURO'!$A$6:$B$6338,2,FALSE),"INGRESAR TASA")))),"")</f>
        <v>N/A</v>
      </c>
      <c r="AA91" s="595" t="str">
        <f t="shared" si="50"/>
        <v>N/A</v>
      </c>
      <c r="AB91" s="45">
        <f>IFERROR(IF(Y91="","",IF(Y91="COP",1,IF(Z91&lt;&gt;"N/A",VLOOKUP(U91,'SH TRM'!$A$9:$B$8912,2,FALSE),"REVISAR"))),"")</f>
        <v>1</v>
      </c>
      <c r="AC91" s="615">
        <f t="shared" si="51"/>
        <v>1686799418</v>
      </c>
      <c r="AD91" s="456">
        <f t="shared" si="52"/>
        <v>2446.5692728314393</v>
      </c>
      <c r="AE91" s="454">
        <f t="shared" si="54"/>
        <v>2446.5692728314393</v>
      </c>
      <c r="AF91" s="444" t="str">
        <f t="shared" si="46"/>
        <v>CUMPLE</v>
      </c>
      <c r="AG91" s="943" t="str">
        <f>IFERROR(IF(AND(COUNTIF(N91:N94,"SI")&gt;=1,COUNTIF(O91:O94,"SI")&gt;=1,COUNTIF(P91:P94,"SI")&gt;=1,COUNTIF(R91:R94,"SI")&lt;=1,COUNTIF(J91:J94,"SI")&gt;=2,AO91="OK"),"SI","NO"),"")</f>
        <v>SI</v>
      </c>
      <c r="AH91" s="949">
        <f t="shared" ref="AH91" si="68">IFERROR(IF(OR(E91="",E91="NO"),"N/A",IF(AND(COUNTIF(AF91:AF94,"CUMPLE")=4,AG91="SI"),900,(IF(AND(COUNTIF(AF91:AF94,"CUMPLE")=3,AG91="SI"),800,IF(AND(COUNTIF(AF91:AF94,"CUMPLE")=2,AG91="SI"),700,0))))),"")</f>
        <v>900</v>
      </c>
      <c r="AI91" s="468"/>
      <c r="AJ91" s="307"/>
      <c r="AM91" s="700"/>
      <c r="AN91" s="624">
        <f t="shared" si="53"/>
        <v>1</v>
      </c>
      <c r="AO91" s="624" t="str">
        <f t="shared" ref="AO91" si="69">IF(OR(COUNTIF(AN91:AN94,2)=0,COUNTIF(AN91:AN94,2)&gt;1),"OK",IF(AND(COUNTIF(AN91:AN94,1)&gt;0,COUNTIF(AN91:AN94,2)&gt;0),"OK",1))</f>
        <v>OK</v>
      </c>
      <c r="AP91" s="698"/>
      <c r="AQ91" s="698"/>
    </row>
    <row r="92" spans="1:43" s="279" customFormat="1" ht="63" customHeight="1" x14ac:dyDescent="0.25">
      <c r="A92" s="876"/>
      <c r="B92" s="12" t="s">
        <v>310</v>
      </c>
      <c r="C92" s="168">
        <v>6</v>
      </c>
      <c r="D92" s="13" t="str">
        <f>IFERROR(INDEX(DESEMPATE!$D$3:$D$124,MATCH('EXP ESPEC.'!B92,DESEMPATE!$C$3:$C$124,0)),"")</f>
        <v>GNG INGENIERIA S.A.S.</v>
      </c>
      <c r="E92" s="381" t="s">
        <v>8</v>
      </c>
      <c r="F92" s="23" t="s">
        <v>883</v>
      </c>
      <c r="G92" s="23" t="s">
        <v>432</v>
      </c>
      <c r="H92" s="23" t="s">
        <v>884</v>
      </c>
      <c r="I92" s="292" t="s">
        <v>983</v>
      </c>
      <c r="J92" s="23" t="s">
        <v>8</v>
      </c>
      <c r="K92" s="653" t="s">
        <v>8</v>
      </c>
      <c r="L92" s="653" t="s">
        <v>8</v>
      </c>
      <c r="M92" s="653" t="s">
        <v>8</v>
      </c>
      <c r="N92" s="634" t="str">
        <f t="shared" si="57"/>
        <v>SI</v>
      </c>
      <c r="O92" s="634" t="str">
        <f t="shared" si="58"/>
        <v>SI</v>
      </c>
      <c r="P92" s="634" t="str">
        <f t="shared" si="59"/>
        <v>SI</v>
      </c>
      <c r="Q92" s="653" t="str">
        <f t="shared" si="45"/>
        <v>SI</v>
      </c>
      <c r="R92" s="938"/>
      <c r="S92" s="17">
        <v>1</v>
      </c>
      <c r="T92" s="337">
        <v>41191</v>
      </c>
      <c r="U92" s="337">
        <v>41495</v>
      </c>
      <c r="V92" s="19">
        <f t="shared" si="49"/>
        <v>2013</v>
      </c>
      <c r="W92" s="20">
        <f>IFERROR(INDEX(PARAMETROS!$B$53:$B$79,MATCH(V92,PARAMETROS!$A$53:$A$79,0)),"")</f>
        <v>589500</v>
      </c>
      <c r="X92" s="613">
        <v>575687120</v>
      </c>
      <c r="Y92" s="20" t="s">
        <v>23</v>
      </c>
      <c r="Z92" s="23" t="str">
        <f>IFERROR(IF(Y92="","",IF(Y92="COP","N/A",IF(OR(Y92="USD",Y92="US"),1,IF(Y92="EUR",VLOOKUP(U92,'SH EURO'!$A$6:$B$6338,2,FALSE),"INGRESAR TASA")))),"")</f>
        <v>N/A</v>
      </c>
      <c r="AA92" s="596" t="str">
        <f t="shared" si="50"/>
        <v>N/A</v>
      </c>
      <c r="AB92" s="22">
        <f>IFERROR(IF(Y92="","",IF(Y92="COP",1,IF(Z92&lt;&gt;"N/A",VLOOKUP(U92,'SH TRM'!$A$9:$B$8912,2,FALSE),"REVISAR"))),"")</f>
        <v>1</v>
      </c>
      <c r="AC92" s="616">
        <f t="shared" si="51"/>
        <v>575687120</v>
      </c>
      <c r="AD92" s="457">
        <f t="shared" si="52"/>
        <v>976.56848176420692</v>
      </c>
      <c r="AE92" s="450">
        <f t="shared" si="54"/>
        <v>976.56848176420692</v>
      </c>
      <c r="AF92" s="637" t="str">
        <f t="shared" si="46"/>
        <v>CUMPLE</v>
      </c>
      <c r="AG92" s="944"/>
      <c r="AH92" s="950"/>
      <c r="AI92" s="462"/>
      <c r="AJ92" s="307"/>
      <c r="AM92" s="700"/>
      <c r="AN92" s="624">
        <f t="shared" si="53"/>
        <v>2</v>
      </c>
      <c r="AO92" s="624"/>
      <c r="AP92" s="698"/>
      <c r="AQ92" s="698"/>
    </row>
    <row r="93" spans="1:43" s="279" customFormat="1" ht="48" customHeight="1" x14ac:dyDescent="0.25">
      <c r="A93" s="876"/>
      <c r="B93" s="12" t="s">
        <v>310</v>
      </c>
      <c r="C93" s="168">
        <v>19</v>
      </c>
      <c r="D93" s="13" t="str">
        <f>IFERROR(INDEX(DESEMPATE!$D$3:$D$124,MATCH('EXP ESPEC.'!B93,DESEMPATE!$C$3:$C$124,0)),"")</f>
        <v>GNG INGENIERIA S.A.S.</v>
      </c>
      <c r="E93" s="381" t="s">
        <v>8</v>
      </c>
      <c r="F93" s="23" t="s">
        <v>748</v>
      </c>
      <c r="G93" s="23" t="s">
        <v>432</v>
      </c>
      <c r="H93" s="23" t="s">
        <v>885</v>
      </c>
      <c r="I93" s="292" t="s">
        <v>984</v>
      </c>
      <c r="J93" s="23" t="s">
        <v>8</v>
      </c>
      <c r="K93" s="653" t="s">
        <v>8</v>
      </c>
      <c r="L93" s="653" t="s">
        <v>8</v>
      </c>
      <c r="M93" s="653" t="s">
        <v>9</v>
      </c>
      <c r="N93" s="634" t="str">
        <f t="shared" si="57"/>
        <v>SI</v>
      </c>
      <c r="O93" s="634" t="str">
        <f t="shared" si="58"/>
        <v>SI</v>
      </c>
      <c r="P93" s="634" t="str">
        <f t="shared" si="59"/>
        <v>NO</v>
      </c>
      <c r="Q93" s="653" t="str">
        <f t="shared" si="45"/>
        <v>SI</v>
      </c>
      <c r="R93" s="938"/>
      <c r="S93" s="17">
        <v>0.5</v>
      </c>
      <c r="T93" s="337">
        <v>41320</v>
      </c>
      <c r="U93" s="337">
        <v>42004</v>
      </c>
      <c r="V93" s="19">
        <f t="shared" si="49"/>
        <v>2014</v>
      </c>
      <c r="W93" s="20">
        <f>IFERROR(INDEX(PARAMETROS!$B$53:$B$79,MATCH(V93,PARAMETROS!$A$53:$A$79,0)),"")</f>
        <v>616000</v>
      </c>
      <c r="X93" s="613">
        <v>803349977.25</v>
      </c>
      <c r="Y93" s="20" t="s">
        <v>23</v>
      </c>
      <c r="Z93" s="23" t="str">
        <f>IFERROR(IF(Y93="","",IF(Y93="COP","N/A",IF(OR(Y93="USD",Y93="US"),1,IF(Y93="EUR",VLOOKUP(U93,'SH EURO'!$A$6:$B$6338,2,FALSE),"INGRESAR TASA")))),"")</f>
        <v>N/A</v>
      </c>
      <c r="AA93" s="596" t="str">
        <f t="shared" si="50"/>
        <v>N/A</v>
      </c>
      <c r="AB93" s="22">
        <f>IFERROR(IF(Y93="","",IF(Y93="COP",1,IF(Z93&lt;&gt;"N/A",VLOOKUP(U93,'SH TRM'!$A$9:$B$8912,2,FALSE),"REVISAR"))),"")</f>
        <v>1</v>
      </c>
      <c r="AC93" s="616">
        <f t="shared" si="51"/>
        <v>803349977.25</v>
      </c>
      <c r="AD93" s="457">
        <f t="shared" si="52"/>
        <v>1304.1395734577923</v>
      </c>
      <c r="AE93" s="450">
        <f t="shared" si="54"/>
        <v>652.06978672889613</v>
      </c>
      <c r="AF93" s="637" t="str">
        <f t="shared" si="46"/>
        <v>CUMPLE</v>
      </c>
      <c r="AG93" s="944"/>
      <c r="AH93" s="950"/>
      <c r="AI93" s="462"/>
      <c r="AJ93" s="307"/>
      <c r="AM93" s="700"/>
      <c r="AN93" s="624">
        <f t="shared" si="53"/>
        <v>1</v>
      </c>
      <c r="AO93" s="624"/>
      <c r="AP93" s="698"/>
      <c r="AQ93" s="698"/>
    </row>
    <row r="94" spans="1:43" s="279" customFormat="1" ht="30" customHeight="1" thickBot="1" x14ac:dyDescent="0.3">
      <c r="A94" s="877"/>
      <c r="B94" s="48" t="s">
        <v>310</v>
      </c>
      <c r="C94" s="170">
        <v>20</v>
      </c>
      <c r="D94" s="64" t="str">
        <f>IFERROR(INDEX(DESEMPATE!$D$3:$D$124,MATCH('EXP ESPEC.'!B94,DESEMPATE!$C$3:$C$124,0)),"")</f>
        <v>GNG INGENIERIA S.A.S.</v>
      </c>
      <c r="E94" s="381" t="s">
        <v>8</v>
      </c>
      <c r="F94" s="23" t="s">
        <v>886</v>
      </c>
      <c r="G94" s="23" t="s">
        <v>432</v>
      </c>
      <c r="H94" s="23" t="s">
        <v>887</v>
      </c>
      <c r="I94" s="292" t="s">
        <v>985</v>
      </c>
      <c r="J94" s="159" t="s">
        <v>8</v>
      </c>
      <c r="K94" s="653" t="s">
        <v>8</v>
      </c>
      <c r="L94" s="653" t="s">
        <v>8</v>
      </c>
      <c r="M94" s="653" t="s">
        <v>9</v>
      </c>
      <c r="N94" s="635" t="str">
        <f t="shared" si="57"/>
        <v>SI</v>
      </c>
      <c r="O94" s="635" t="str">
        <f t="shared" si="58"/>
        <v>SI</v>
      </c>
      <c r="P94" s="635" t="str">
        <f t="shared" si="59"/>
        <v>NO</v>
      </c>
      <c r="Q94" s="653" t="str">
        <f t="shared" si="45"/>
        <v>SI</v>
      </c>
      <c r="R94" s="939"/>
      <c r="S94" s="17">
        <v>0.45</v>
      </c>
      <c r="T94" s="337">
        <v>40143</v>
      </c>
      <c r="U94" s="337">
        <v>40442</v>
      </c>
      <c r="V94" s="53">
        <f t="shared" si="49"/>
        <v>2010</v>
      </c>
      <c r="W94" s="54">
        <f>IFERROR(INDEX(PARAMETROS!$B$53:$B$79,MATCH(V94,PARAMETROS!$A$53:$A$79,0)),"")</f>
        <v>515000</v>
      </c>
      <c r="X94" s="614">
        <v>614451720</v>
      </c>
      <c r="Y94" s="54" t="s">
        <v>23</v>
      </c>
      <c r="Z94" s="159" t="str">
        <f>IFERROR(IF(Y94="","",IF(Y94="COP","N/A",IF(OR(Y94="USD",Y94="US"),1,IF(Y94="EUR",VLOOKUP(U94,'SH EURO'!$A$6:$B$6338,2,FALSE),"INGRESAR TASA")))),"")</f>
        <v>N/A</v>
      </c>
      <c r="AA94" s="597" t="str">
        <f t="shared" si="50"/>
        <v>N/A</v>
      </c>
      <c r="AB94" s="56">
        <f>IFERROR(IF(Y94="","",IF(Y94="COP",1,IF(Z94&lt;&gt;"N/A",VLOOKUP(U94,'SH TRM'!$A$9:$B$8912,2,FALSE),"REVISAR"))),"")</f>
        <v>1</v>
      </c>
      <c r="AC94" s="617">
        <f t="shared" si="51"/>
        <v>614451720</v>
      </c>
      <c r="AD94" s="458">
        <f t="shared" si="52"/>
        <v>1193.1101359223301</v>
      </c>
      <c r="AE94" s="449">
        <f t="shared" si="54"/>
        <v>536.89956116504857</v>
      </c>
      <c r="AF94" s="460" t="str">
        <f t="shared" si="46"/>
        <v>CUMPLE</v>
      </c>
      <c r="AG94" s="945"/>
      <c r="AH94" s="951"/>
      <c r="AI94" s="462"/>
      <c r="AJ94" s="307"/>
      <c r="AM94" s="700"/>
      <c r="AN94" s="624">
        <f t="shared" si="53"/>
        <v>1</v>
      </c>
      <c r="AO94" s="624"/>
      <c r="AP94" s="698"/>
      <c r="AQ94" s="698"/>
    </row>
    <row r="95" spans="1:43" s="279" customFormat="1" ht="30" customHeight="1" x14ac:dyDescent="0.25">
      <c r="A95" s="875" t="s">
        <v>186</v>
      </c>
      <c r="B95" s="35" t="s">
        <v>308</v>
      </c>
      <c r="C95" s="169">
        <v>5</v>
      </c>
      <c r="D95" s="36" t="str">
        <f>IFERROR(INDEX(DESEMPATE!$D$3:$D$124,MATCH('EXP ESPEC.'!B95,DESEMPATE!$C$3:$C$124,0)),"")</f>
        <v>CB INGENIEROS SAS</v>
      </c>
      <c r="E95" s="380" t="s">
        <v>8</v>
      </c>
      <c r="F95" s="47" t="s">
        <v>699</v>
      </c>
      <c r="G95" s="290" t="s">
        <v>432</v>
      </c>
      <c r="H95" s="47" t="s">
        <v>700</v>
      </c>
      <c r="I95" s="293" t="s">
        <v>701</v>
      </c>
      <c r="J95" s="47" t="s">
        <v>8</v>
      </c>
      <c r="K95" s="655" t="s">
        <v>8</v>
      </c>
      <c r="L95" s="655" t="s">
        <v>8</v>
      </c>
      <c r="M95" s="655" t="s">
        <v>9</v>
      </c>
      <c r="N95" s="655" t="str">
        <f t="shared" si="57"/>
        <v>SI</v>
      </c>
      <c r="O95" s="655" t="str">
        <f t="shared" si="58"/>
        <v>SI</v>
      </c>
      <c r="P95" s="655" t="str">
        <f t="shared" si="59"/>
        <v>NO</v>
      </c>
      <c r="Q95" s="655" t="str">
        <f t="shared" ref="Q95:Q126" si="70">IFERROR(IF(T95="","",IF(T95&gt;=DATE(1990,1,1),"SI","NO")),"")</f>
        <v>SI</v>
      </c>
      <c r="R95" s="872" t="s">
        <v>9</v>
      </c>
      <c r="S95" s="742">
        <v>0.2</v>
      </c>
      <c r="T95" s="389">
        <v>40079</v>
      </c>
      <c r="U95" s="389">
        <v>42094</v>
      </c>
      <c r="V95" s="42">
        <f t="shared" si="49"/>
        <v>2015</v>
      </c>
      <c r="W95" s="160">
        <f>IFERROR(INDEX(PARAMETROS!$B$53:$B$79,MATCH(V95,PARAMETROS!$A$53:$A$79,0)),"")</f>
        <v>644350</v>
      </c>
      <c r="X95" s="612">
        <v>14008976863</v>
      </c>
      <c r="Y95" s="43" t="s">
        <v>23</v>
      </c>
      <c r="Z95" s="47" t="str">
        <f>IFERROR(IF(Y95="","",IF(Y95="COP","N/A",IF(OR(Y95="USD",Y95="US"),1,IF(Y95="EUR",VLOOKUP(U95,'SH EURO'!$A$6:$B$6338,2,FALSE),"INGRESAR TASA")))),"")</f>
        <v>N/A</v>
      </c>
      <c r="AA95" s="595" t="str">
        <f t="shared" si="50"/>
        <v>N/A</v>
      </c>
      <c r="AB95" s="45">
        <f>IFERROR(IF(Y95="","",IF(Y95="COP",1,IF(Z95&lt;&gt;"N/A",VLOOKUP(U95,'SH TRM'!$A$9:$B$8912,2,FALSE),"REVISAR"))),"")</f>
        <v>1</v>
      </c>
      <c r="AC95" s="615">
        <f t="shared" si="51"/>
        <v>14008976863</v>
      </c>
      <c r="AD95" s="456">
        <f t="shared" si="52"/>
        <v>21741.253764258556</v>
      </c>
      <c r="AE95" s="454">
        <f t="shared" si="54"/>
        <v>4348.2507528517117</v>
      </c>
      <c r="AF95" s="444" t="str">
        <f t="shared" si="46"/>
        <v>CUMPLE</v>
      </c>
      <c r="AG95" s="943" t="str">
        <f>IFERROR(IF(AND(COUNTIF(N95:N98,"SI")&gt;=1,COUNTIF(O95:O98,"SI")&gt;=1,COUNTIF(P95:P98,"SI")&gt;=1,COUNTIF(R95:R98,"SI")&lt;=1,COUNTIF(J95:J98,"SI")&gt;=2,AO95="OK"),"SI","NO"),"")</f>
        <v>SI</v>
      </c>
      <c r="AH95" s="949">
        <f t="shared" ref="AH95" si="71">IFERROR(IF(OR(E95="",E95="NO"),"N/A",IF(AND(COUNTIF(AF95:AF98,"CUMPLE")=4,AG95="SI"),900,(IF(AND(COUNTIF(AF95:AF98,"CUMPLE")=3,AG95="SI"),800,IF(AND(COUNTIF(AF95:AF98,"CUMPLE")=2,AG95="SI"),700,0))))),"")</f>
        <v>900</v>
      </c>
      <c r="AI95" s="462"/>
      <c r="AJ95" s="307"/>
      <c r="AM95" s="700"/>
      <c r="AN95" s="624">
        <f t="shared" si="53"/>
        <v>1</v>
      </c>
      <c r="AO95" s="624" t="str">
        <f t="shared" ref="AO95" si="72">IF(OR(COUNTIF(AN95:AN98,2)=0,COUNTIF(AN95:AN98,2)&gt;1),"OK",IF(AND(COUNTIF(AN95:AN98,1)&gt;0,COUNTIF(AN95:AN98,2)&gt;0),"OK",1))</f>
        <v>OK</v>
      </c>
      <c r="AP95" s="698"/>
      <c r="AQ95" s="698"/>
    </row>
    <row r="96" spans="1:43" s="279" customFormat="1" ht="30" customHeight="1" x14ac:dyDescent="0.25">
      <c r="A96" s="876"/>
      <c r="B96" s="12" t="s">
        <v>308</v>
      </c>
      <c r="C96" s="168">
        <v>9</v>
      </c>
      <c r="D96" s="13" t="str">
        <f>IFERROR(INDEX(DESEMPATE!$D$3:$D$124,MATCH('EXP ESPEC.'!B96,DESEMPATE!$C$3:$C$124,0)),"")</f>
        <v>CB INGENIEROS SAS</v>
      </c>
      <c r="E96" s="381" t="s">
        <v>8</v>
      </c>
      <c r="F96" s="23" t="s">
        <v>610</v>
      </c>
      <c r="G96" s="291" t="s">
        <v>432</v>
      </c>
      <c r="H96" s="23" t="s">
        <v>702</v>
      </c>
      <c r="I96" s="292" t="s">
        <v>703</v>
      </c>
      <c r="J96" s="23" t="s">
        <v>8</v>
      </c>
      <c r="K96" s="653" t="s">
        <v>8</v>
      </c>
      <c r="L96" s="653" t="s">
        <v>8</v>
      </c>
      <c r="M96" s="653" t="s">
        <v>9</v>
      </c>
      <c r="N96" s="653" t="str">
        <f t="shared" si="57"/>
        <v>SI</v>
      </c>
      <c r="O96" s="653" t="str">
        <f t="shared" si="58"/>
        <v>SI</v>
      </c>
      <c r="P96" s="653" t="str">
        <f t="shared" si="59"/>
        <v>NO</v>
      </c>
      <c r="Q96" s="653" t="str">
        <f t="shared" si="70"/>
        <v>SI</v>
      </c>
      <c r="R96" s="938"/>
      <c r="S96" s="732">
        <v>1</v>
      </c>
      <c r="T96" s="337">
        <v>35177</v>
      </c>
      <c r="U96" s="337">
        <v>35563</v>
      </c>
      <c r="V96" s="19">
        <f t="shared" si="49"/>
        <v>1997</v>
      </c>
      <c r="W96" s="20">
        <f>IFERROR(INDEX(PARAMETROS!$B$53:$B$79,MATCH(V96,PARAMETROS!$A$53:$A$79,0)),"")</f>
        <v>172005</v>
      </c>
      <c r="X96" s="613">
        <v>384734738</v>
      </c>
      <c r="Y96" s="20" t="s">
        <v>23</v>
      </c>
      <c r="Z96" s="23" t="str">
        <f>IFERROR(IF(Y96="","",IF(Y96="COP","N/A",IF(OR(Y96="USD",Y96="US"),1,IF(Y96="EUR",VLOOKUP(U96,'SH EURO'!$A$6:$B$6338,2,FALSE),"INGRESAR TASA")))),"")</f>
        <v>N/A</v>
      </c>
      <c r="AA96" s="596" t="str">
        <f t="shared" si="50"/>
        <v>N/A</v>
      </c>
      <c r="AB96" s="22">
        <f>IFERROR(IF(Y96="","",IF(Y96="COP",1,IF(Z96&lt;&gt;"N/A",VLOOKUP(U96,'SH TRM'!$A$9:$B$8912,2,FALSE),"REVISAR"))),"")</f>
        <v>1</v>
      </c>
      <c r="AC96" s="616">
        <f t="shared" si="51"/>
        <v>384734738</v>
      </c>
      <c r="AD96" s="457">
        <f t="shared" si="52"/>
        <v>2236.7648498590156</v>
      </c>
      <c r="AE96" s="450">
        <f t="shared" si="54"/>
        <v>2236.7648498590156</v>
      </c>
      <c r="AF96" s="637" t="str">
        <f t="shared" si="46"/>
        <v>CUMPLE</v>
      </c>
      <c r="AG96" s="944"/>
      <c r="AH96" s="950"/>
      <c r="AI96" s="462"/>
      <c r="AJ96" s="307"/>
      <c r="AM96" s="700"/>
      <c r="AN96" s="624">
        <f t="shared" si="53"/>
        <v>1</v>
      </c>
      <c r="AO96" s="624"/>
      <c r="AP96" s="698"/>
      <c r="AQ96" s="698"/>
    </row>
    <row r="97" spans="1:43" s="279" customFormat="1" ht="30" customHeight="1" x14ac:dyDescent="0.25">
      <c r="A97" s="876"/>
      <c r="B97" s="12" t="s">
        <v>308</v>
      </c>
      <c r="C97" s="168">
        <v>11</v>
      </c>
      <c r="D97" s="13" t="str">
        <f>IFERROR(INDEX(DESEMPATE!$D$3:$D$124,MATCH('EXP ESPEC.'!B97,DESEMPATE!$C$3:$C$124,0)),"")</f>
        <v>CB INGENIEROS SAS</v>
      </c>
      <c r="E97" s="381" t="s">
        <v>8</v>
      </c>
      <c r="F97" s="23" t="s">
        <v>704</v>
      </c>
      <c r="G97" s="291" t="s">
        <v>432</v>
      </c>
      <c r="H97" s="23" t="s">
        <v>705</v>
      </c>
      <c r="I97" s="292" t="s">
        <v>706</v>
      </c>
      <c r="J97" s="23" t="s">
        <v>8</v>
      </c>
      <c r="K97" s="653" t="s">
        <v>8</v>
      </c>
      <c r="L97" s="653" t="s">
        <v>8</v>
      </c>
      <c r="M97" s="653" t="s">
        <v>9</v>
      </c>
      <c r="N97" s="653" t="str">
        <f t="shared" si="57"/>
        <v>SI</v>
      </c>
      <c r="O97" s="653" t="str">
        <f t="shared" si="58"/>
        <v>SI</v>
      </c>
      <c r="P97" s="653" t="str">
        <f t="shared" si="59"/>
        <v>NO</v>
      </c>
      <c r="Q97" s="653" t="str">
        <f t="shared" si="70"/>
        <v>SI</v>
      </c>
      <c r="R97" s="938"/>
      <c r="S97" s="732">
        <v>0.25</v>
      </c>
      <c r="T97" s="337">
        <v>39534</v>
      </c>
      <c r="U97" s="337">
        <v>40628</v>
      </c>
      <c r="V97" s="19">
        <f t="shared" si="49"/>
        <v>2011</v>
      </c>
      <c r="W97" s="20">
        <f>IFERROR(INDEX(PARAMETROS!$B$53:$B$79,MATCH(V97,PARAMETROS!$A$53:$A$79,0)),"")</f>
        <v>535600</v>
      </c>
      <c r="X97" s="613">
        <v>3753633746</v>
      </c>
      <c r="Y97" s="20" t="s">
        <v>23</v>
      </c>
      <c r="Z97" s="23" t="str">
        <f>IFERROR(IF(Y97="","",IF(Y97="COP","N/A",IF(OR(Y97="USD",Y97="US"),1,IF(Y97="EUR",VLOOKUP(U97,'SH EURO'!$A$6:$B$6338,2,FALSE),"INGRESAR TASA")))),"")</f>
        <v>N/A</v>
      </c>
      <c r="AA97" s="596" t="str">
        <f t="shared" si="50"/>
        <v>N/A</v>
      </c>
      <c r="AB97" s="22">
        <f>IFERROR(IF(Y97="","",IF(Y97="COP",1,IF(Z97&lt;&gt;"N/A",VLOOKUP(U97,'SH TRM'!$A$9:$B$8912,2,FALSE),"REVISAR"))),"")</f>
        <v>1</v>
      </c>
      <c r="AC97" s="616">
        <f t="shared" si="51"/>
        <v>3753633746</v>
      </c>
      <c r="AD97" s="457">
        <f t="shared" si="52"/>
        <v>7008.2780918595963</v>
      </c>
      <c r="AE97" s="450">
        <f t="shared" si="54"/>
        <v>1752.0695229648991</v>
      </c>
      <c r="AF97" s="637" t="str">
        <f t="shared" si="46"/>
        <v>CUMPLE</v>
      </c>
      <c r="AG97" s="944"/>
      <c r="AH97" s="950"/>
      <c r="AI97" s="462"/>
      <c r="AJ97" s="307"/>
      <c r="AM97" s="700"/>
      <c r="AN97" s="624">
        <f t="shared" si="53"/>
        <v>1</v>
      </c>
      <c r="AO97" s="624"/>
      <c r="AP97" s="698"/>
      <c r="AQ97" s="698"/>
    </row>
    <row r="98" spans="1:43" s="279" customFormat="1" ht="30" customHeight="1" thickBot="1" x14ac:dyDescent="0.3">
      <c r="A98" s="877"/>
      <c r="B98" s="48" t="s">
        <v>308</v>
      </c>
      <c r="C98" s="170">
        <v>14</v>
      </c>
      <c r="D98" s="64" t="str">
        <f>IFERROR(INDEX(DESEMPATE!$D$3:$D$124,MATCH('EXP ESPEC.'!B98,DESEMPATE!$C$3:$C$124,0)),"")</f>
        <v>CB INGENIEROS SAS</v>
      </c>
      <c r="E98" s="382" t="s">
        <v>8</v>
      </c>
      <c r="F98" s="159" t="s">
        <v>610</v>
      </c>
      <c r="G98" s="298" t="s">
        <v>432</v>
      </c>
      <c r="H98" s="159" t="s">
        <v>769</v>
      </c>
      <c r="I98" s="294" t="s">
        <v>770</v>
      </c>
      <c r="J98" s="159" t="s">
        <v>8</v>
      </c>
      <c r="K98" s="654" t="s">
        <v>8</v>
      </c>
      <c r="L98" s="654" t="s">
        <v>9</v>
      </c>
      <c r="M98" s="654" t="s">
        <v>8</v>
      </c>
      <c r="N98" s="654" t="str">
        <f t="shared" si="57"/>
        <v>SI</v>
      </c>
      <c r="O98" s="654" t="str">
        <f t="shared" si="58"/>
        <v>NO</v>
      </c>
      <c r="P98" s="654" t="str">
        <f t="shared" si="59"/>
        <v>SI</v>
      </c>
      <c r="Q98" s="654" t="str">
        <f t="shared" si="70"/>
        <v>SI</v>
      </c>
      <c r="R98" s="939"/>
      <c r="S98" s="743">
        <v>1</v>
      </c>
      <c r="T98" s="390">
        <v>35604</v>
      </c>
      <c r="U98" s="390">
        <v>36025</v>
      </c>
      <c r="V98" s="53">
        <f t="shared" si="49"/>
        <v>1998</v>
      </c>
      <c r="W98" s="54">
        <f>IFERROR(INDEX(PARAMETROS!$B$53:$B$79,MATCH(V98,PARAMETROS!$A$53:$A$79,0)),"")</f>
        <v>203826</v>
      </c>
      <c r="X98" s="614">
        <v>389652985</v>
      </c>
      <c r="Y98" s="54" t="s">
        <v>23</v>
      </c>
      <c r="Z98" s="159" t="str">
        <f>IFERROR(IF(Y98="","",IF(Y98="COP","N/A",IF(OR(Y98="USD",Y98="US"),1,IF(Y98="EUR",VLOOKUP(U98,'SH EURO'!$A$6:$B$6338,2,FALSE),"INGRESAR TASA")))),"")</f>
        <v>N/A</v>
      </c>
      <c r="AA98" s="597" t="str">
        <f t="shared" si="50"/>
        <v>N/A</v>
      </c>
      <c r="AB98" s="56">
        <f>IFERROR(IF(Y98="","",IF(Y98="COP",1,IF(Z98&lt;&gt;"N/A",VLOOKUP(U98,'SH TRM'!$A$9:$B$8912,2,FALSE),"REVISAR"))),"")</f>
        <v>1</v>
      </c>
      <c r="AC98" s="617">
        <f t="shared" si="51"/>
        <v>389652985</v>
      </c>
      <c r="AD98" s="458">
        <f t="shared" si="52"/>
        <v>1911.6942146732997</v>
      </c>
      <c r="AE98" s="449">
        <f t="shared" si="54"/>
        <v>1911.6942146732997</v>
      </c>
      <c r="AF98" s="460" t="str">
        <f t="shared" si="46"/>
        <v>CUMPLE</v>
      </c>
      <c r="AG98" s="945"/>
      <c r="AH98" s="951"/>
      <c r="AI98" s="471"/>
      <c r="AJ98" s="307"/>
      <c r="AM98" s="700"/>
      <c r="AN98" s="624">
        <f t="shared" si="53"/>
        <v>1</v>
      </c>
      <c r="AO98" s="624"/>
      <c r="AP98" s="698"/>
      <c r="AQ98" s="698"/>
    </row>
    <row r="99" spans="1:43" s="279" customFormat="1" ht="85.5" x14ac:dyDescent="0.25">
      <c r="A99" s="875" t="s">
        <v>187</v>
      </c>
      <c r="B99" s="35" t="s">
        <v>279</v>
      </c>
      <c r="C99" s="169">
        <v>7</v>
      </c>
      <c r="D99" s="36" t="str">
        <f>IFERROR(INDEX(DESEMPATE!$D$3:$D$124,MATCH('EXP ESPEC.'!B99,DESEMPATE!$C$3:$C$124,0)),"")</f>
        <v>DIEGO FONSECA CHAVES</v>
      </c>
      <c r="E99" s="380" t="s">
        <v>8</v>
      </c>
      <c r="F99" s="47" t="s">
        <v>610</v>
      </c>
      <c r="G99" s="290" t="s">
        <v>432</v>
      </c>
      <c r="H99" s="47" t="s">
        <v>771</v>
      </c>
      <c r="I99" s="293" t="s">
        <v>772</v>
      </c>
      <c r="J99" s="47" t="s">
        <v>8</v>
      </c>
      <c r="K99" s="777" t="s">
        <v>8</v>
      </c>
      <c r="L99" s="777" t="s">
        <v>9</v>
      </c>
      <c r="M99" s="777" t="s">
        <v>9</v>
      </c>
      <c r="N99" s="777" t="str">
        <f t="shared" si="57"/>
        <v>SI</v>
      </c>
      <c r="O99" s="777" t="str">
        <f t="shared" si="58"/>
        <v>NO</v>
      </c>
      <c r="P99" s="777" t="str">
        <f t="shared" si="59"/>
        <v>NO</v>
      </c>
      <c r="Q99" s="777" t="str">
        <f t="shared" si="70"/>
        <v>SI</v>
      </c>
      <c r="R99" s="872" t="s">
        <v>9</v>
      </c>
      <c r="S99" s="62">
        <v>0.5</v>
      </c>
      <c r="T99" s="389">
        <v>40141</v>
      </c>
      <c r="U99" s="389">
        <v>40899</v>
      </c>
      <c r="V99" s="42">
        <f t="shared" si="49"/>
        <v>2011</v>
      </c>
      <c r="W99" s="160">
        <f>IFERROR(INDEX(PARAMETROS!$B$53:$B$79,MATCH(V99,PARAMETROS!$A$53:$A$79,0)),"")</f>
        <v>535600</v>
      </c>
      <c r="X99" s="612">
        <v>850438371</v>
      </c>
      <c r="Y99" s="43" t="s">
        <v>23</v>
      </c>
      <c r="Z99" s="47" t="str">
        <f>IFERROR(IF(Y99="","",IF(Y99="COP","N/A",IF(OR(Y99="USD",Y99="US"),1,IF(Y99="EUR",VLOOKUP(U99,'SH EURO'!$A$6:$B$6338,2,FALSE),"INGRESAR TASA")))),"")</f>
        <v>N/A</v>
      </c>
      <c r="AA99" s="595" t="str">
        <f t="shared" si="50"/>
        <v>N/A</v>
      </c>
      <c r="AB99" s="45">
        <f>IFERROR(IF(Y99="","",IF(Y99="COP",1,IF(Z99&lt;&gt;"N/A",VLOOKUP(U99,'SH TRM'!$A$9:$B$8912,2,FALSE),"REVISAR"))),"")</f>
        <v>1</v>
      </c>
      <c r="AC99" s="615">
        <f t="shared" si="51"/>
        <v>850438371</v>
      </c>
      <c r="AD99" s="456">
        <f t="shared" si="52"/>
        <v>1587.8236949215832</v>
      </c>
      <c r="AE99" s="454">
        <f t="shared" si="54"/>
        <v>793.91184746079159</v>
      </c>
      <c r="AF99" s="444" t="str">
        <f t="shared" si="46"/>
        <v>CUMPLE</v>
      </c>
      <c r="AG99" s="943" t="str">
        <f>IFERROR(IF(AND(COUNTIF(N99:N102,"SI")&gt;=1,COUNTIF(O99:O102,"SI")&gt;=1,COUNTIF(P99:P102,"SI")&gt;=1,COUNTIF(R99:R102,"SI")&lt;=1,COUNTIF(J99:J102,"SI")&gt;=2,AO99="OK"),"SI","NO"),"")</f>
        <v>SI</v>
      </c>
      <c r="AH99" s="949">
        <f t="shared" ref="AH99" si="73">IFERROR(IF(OR(E99="",E99="NO"),"N/A",IF(AND(COUNTIF(AF99:AF102,"CUMPLE")=4,AG99="SI"),900,(IF(AND(COUNTIF(AF99:AF102,"CUMPLE")=3,AG99="SI"),800,IF(AND(COUNTIF(AF99:AF102,"CUMPLE")=2,AG99="SI"),700,0))))),"")</f>
        <v>900</v>
      </c>
      <c r="AI99" s="462"/>
      <c r="AJ99" s="307"/>
      <c r="AM99" s="700"/>
      <c r="AN99" s="624">
        <f t="shared" si="53"/>
        <v>0</v>
      </c>
      <c r="AO99" s="624" t="str">
        <f t="shared" ref="AO99" si="74">IF(OR(COUNTIF(AN99:AN102,2)=0,COUNTIF(AN99:AN102,2)&gt;1),"OK",IF(AND(COUNTIF(AN99:AN102,1)&gt;0,COUNTIF(AN99:AN102,2)&gt;0),"OK",1))</f>
        <v>OK</v>
      </c>
      <c r="AP99" s="698"/>
      <c r="AQ99" s="698"/>
    </row>
    <row r="100" spans="1:43" s="279" customFormat="1" ht="30" customHeight="1" x14ac:dyDescent="0.25">
      <c r="A100" s="876"/>
      <c r="B100" s="12" t="s">
        <v>279</v>
      </c>
      <c r="C100" s="168">
        <v>55</v>
      </c>
      <c r="D100" s="13" t="str">
        <f>IFERROR(INDEX(DESEMPATE!$D$3:$D$124,MATCH('EXP ESPEC.'!B100,DESEMPATE!$C$3:$C$124,0)),"")</f>
        <v>DIEGO FONSECA CHAVES</v>
      </c>
      <c r="E100" s="381" t="s">
        <v>8</v>
      </c>
      <c r="F100" s="23" t="s">
        <v>610</v>
      </c>
      <c r="G100" s="291" t="s">
        <v>432</v>
      </c>
      <c r="H100" s="23" t="s">
        <v>712</v>
      </c>
      <c r="I100" s="292" t="s">
        <v>713</v>
      </c>
      <c r="J100" s="23" t="s">
        <v>8</v>
      </c>
      <c r="K100" s="775" t="s">
        <v>8</v>
      </c>
      <c r="L100" s="775" t="s">
        <v>8</v>
      </c>
      <c r="M100" s="775" t="s">
        <v>8</v>
      </c>
      <c r="N100" s="775" t="str">
        <f t="shared" si="57"/>
        <v>SI</v>
      </c>
      <c r="O100" s="775" t="str">
        <f t="shared" si="58"/>
        <v>SI</v>
      </c>
      <c r="P100" s="775" t="str">
        <f t="shared" si="59"/>
        <v>SI</v>
      </c>
      <c r="Q100" s="775" t="str">
        <f t="shared" si="70"/>
        <v>SI</v>
      </c>
      <c r="R100" s="938"/>
      <c r="S100" s="24">
        <v>0.4</v>
      </c>
      <c r="T100" s="337">
        <v>40143</v>
      </c>
      <c r="U100" s="337">
        <v>41183</v>
      </c>
      <c r="V100" s="19">
        <f t="shared" si="49"/>
        <v>2012</v>
      </c>
      <c r="W100" s="20">
        <f>IFERROR(INDEX(PARAMETROS!$B$53:$B$79,MATCH(V100,PARAMETROS!$A$53:$A$79,0)),"")</f>
        <v>566700</v>
      </c>
      <c r="X100" s="613">
        <v>4331349652</v>
      </c>
      <c r="Y100" s="20" t="s">
        <v>23</v>
      </c>
      <c r="Z100" s="23" t="str">
        <f>IFERROR(IF(Y100="","",IF(Y100="COP","N/A",IF(OR(Y100="USD",Y100="US"),1,IF(Y100="EUR",VLOOKUP(U100,'SH EURO'!$A$6:$B$6338,2,FALSE),"INGRESAR TASA")))),"")</f>
        <v>N/A</v>
      </c>
      <c r="AA100" s="596" t="str">
        <f t="shared" si="50"/>
        <v>N/A</v>
      </c>
      <c r="AB100" s="22">
        <f>IFERROR(IF(Y100="","",IF(Y100="COP",1,IF(Z100&lt;&gt;"N/A",VLOOKUP(U100,'SH TRM'!$A$9:$B$8912,2,FALSE),"REVISAR"))),"")</f>
        <v>1</v>
      </c>
      <c r="AC100" s="616">
        <f t="shared" si="51"/>
        <v>4331349652</v>
      </c>
      <c r="AD100" s="457">
        <f t="shared" si="52"/>
        <v>7643.1086147873657</v>
      </c>
      <c r="AE100" s="450">
        <f t="shared" si="54"/>
        <v>3057.2434459149463</v>
      </c>
      <c r="AF100" s="637" t="str">
        <f t="shared" si="46"/>
        <v>CUMPLE</v>
      </c>
      <c r="AG100" s="944"/>
      <c r="AH100" s="950"/>
      <c r="AI100" s="462"/>
      <c r="AJ100" s="307"/>
      <c r="AM100" s="700"/>
      <c r="AN100" s="624">
        <f t="shared" si="53"/>
        <v>2</v>
      </c>
      <c r="AO100" s="624"/>
      <c r="AP100" s="698"/>
      <c r="AQ100" s="698"/>
    </row>
    <row r="101" spans="1:43" s="279" customFormat="1" ht="30" customHeight="1" x14ac:dyDescent="0.25">
      <c r="A101" s="876"/>
      <c r="B101" s="12" t="s">
        <v>279</v>
      </c>
      <c r="C101" s="168">
        <v>119</v>
      </c>
      <c r="D101" s="13" t="str">
        <f>IFERROR(INDEX(DESEMPATE!$D$3:$D$124,MATCH('EXP ESPEC.'!B101,DESEMPATE!$C$3:$C$124,0)),"")</f>
        <v>DIEGO FONSECA CHAVES</v>
      </c>
      <c r="E101" s="381" t="s">
        <v>8</v>
      </c>
      <c r="F101" s="23" t="s">
        <v>714</v>
      </c>
      <c r="G101" s="291" t="s">
        <v>432</v>
      </c>
      <c r="H101" s="23" t="s">
        <v>715</v>
      </c>
      <c r="I101" s="292" t="s">
        <v>716</v>
      </c>
      <c r="J101" s="23" t="s">
        <v>8</v>
      </c>
      <c r="K101" s="775" t="s">
        <v>8</v>
      </c>
      <c r="L101" s="775" t="s">
        <v>8</v>
      </c>
      <c r="M101" s="775" t="s">
        <v>9</v>
      </c>
      <c r="N101" s="775" t="str">
        <f t="shared" si="57"/>
        <v>SI</v>
      </c>
      <c r="O101" s="775" t="str">
        <f t="shared" si="58"/>
        <v>SI</v>
      </c>
      <c r="P101" s="775" t="str">
        <f t="shared" si="59"/>
        <v>NO</v>
      </c>
      <c r="Q101" s="775" t="str">
        <f t="shared" si="70"/>
        <v>SI</v>
      </c>
      <c r="R101" s="938"/>
      <c r="S101" s="24">
        <v>0.5</v>
      </c>
      <c r="T101" s="337">
        <v>40778</v>
      </c>
      <c r="U101" s="337">
        <v>41369</v>
      </c>
      <c r="V101" s="19">
        <f t="shared" si="49"/>
        <v>2013</v>
      </c>
      <c r="W101" s="20">
        <f>IFERROR(INDEX(PARAMETROS!$B$53:$B$79,MATCH(V101,PARAMETROS!$A$53:$A$79,0)),"")</f>
        <v>589500</v>
      </c>
      <c r="X101" s="613">
        <v>1181882004</v>
      </c>
      <c r="Y101" s="20" t="s">
        <v>23</v>
      </c>
      <c r="Z101" s="23" t="str">
        <f>IFERROR(IF(Y101="","",IF(Y101="COP","N/A",IF(OR(Y101="USD",Y101="US"),1,IF(Y101="EUR",VLOOKUP(U101,'SH EURO'!$A$6:$B$6338,2,FALSE),"INGRESAR TASA")))),"")</f>
        <v>N/A</v>
      </c>
      <c r="AA101" s="596" t="str">
        <f t="shared" si="50"/>
        <v>N/A</v>
      </c>
      <c r="AB101" s="22">
        <f>IFERROR(IF(Y101="","",IF(Y101="COP",1,IF(Z101&lt;&gt;"N/A",VLOOKUP(U101,'SH TRM'!$A$9:$B$8912,2,FALSE),"REVISAR"))),"")</f>
        <v>1</v>
      </c>
      <c r="AC101" s="616">
        <f t="shared" si="51"/>
        <v>1181882004</v>
      </c>
      <c r="AD101" s="457">
        <f t="shared" si="52"/>
        <v>2004.8888956743003</v>
      </c>
      <c r="AE101" s="450">
        <f t="shared" si="54"/>
        <v>1002.4444478371502</v>
      </c>
      <c r="AF101" s="637" t="str">
        <f t="shared" si="46"/>
        <v>CUMPLE</v>
      </c>
      <c r="AG101" s="944"/>
      <c r="AH101" s="950"/>
      <c r="AI101" s="462"/>
      <c r="AJ101" s="307"/>
      <c r="AM101" s="700"/>
      <c r="AN101" s="624">
        <f t="shared" si="53"/>
        <v>1</v>
      </c>
      <c r="AO101" s="624"/>
      <c r="AP101" s="698"/>
      <c r="AQ101" s="698"/>
    </row>
    <row r="102" spans="1:43" s="279" customFormat="1" ht="30" customHeight="1" thickBot="1" x14ac:dyDescent="0.3">
      <c r="A102" s="877"/>
      <c r="B102" s="48" t="s">
        <v>279</v>
      </c>
      <c r="C102" s="170">
        <v>156</v>
      </c>
      <c r="D102" s="64" t="str">
        <f>IFERROR(INDEX(DESEMPATE!$D$3:$D$124,MATCH('EXP ESPEC.'!B102,DESEMPATE!$C$3:$C$124,0)),"")</f>
        <v>DIEGO FONSECA CHAVES</v>
      </c>
      <c r="E102" s="382" t="s">
        <v>8</v>
      </c>
      <c r="F102" s="159" t="s">
        <v>610</v>
      </c>
      <c r="G102" s="298" t="s">
        <v>432</v>
      </c>
      <c r="H102" s="159" t="s">
        <v>773</v>
      </c>
      <c r="I102" s="294" t="s">
        <v>774</v>
      </c>
      <c r="J102" s="159" t="s">
        <v>8</v>
      </c>
      <c r="K102" s="776" t="s">
        <v>8</v>
      </c>
      <c r="L102" s="776" t="s">
        <v>9</v>
      </c>
      <c r="M102" s="776" t="s">
        <v>9</v>
      </c>
      <c r="N102" s="776" t="str">
        <f t="shared" si="57"/>
        <v>SI</v>
      </c>
      <c r="O102" s="776" t="str">
        <f t="shared" si="58"/>
        <v>NO</v>
      </c>
      <c r="P102" s="776" t="str">
        <f t="shared" si="59"/>
        <v>NO</v>
      </c>
      <c r="Q102" s="776" t="str">
        <f t="shared" si="70"/>
        <v>SI</v>
      </c>
      <c r="R102" s="939"/>
      <c r="S102" s="63">
        <v>0.4</v>
      </c>
      <c r="T102" s="390">
        <v>40141</v>
      </c>
      <c r="U102" s="390">
        <v>40535</v>
      </c>
      <c r="V102" s="53">
        <f t="shared" si="49"/>
        <v>2010</v>
      </c>
      <c r="W102" s="54">
        <f>IFERROR(INDEX(PARAMETROS!$B$53:$B$79,MATCH(V102,PARAMETROS!$A$53:$A$79,0)),"")</f>
        <v>515000</v>
      </c>
      <c r="X102" s="614">
        <v>723120807</v>
      </c>
      <c r="Y102" s="54" t="s">
        <v>23</v>
      </c>
      <c r="Z102" s="159" t="str">
        <f>IFERROR(IF(Y102="","",IF(Y102="COP","N/A",IF(OR(Y102="USD",Y102="US"),1,IF(Y102="EUR",VLOOKUP(U102,'SH EURO'!$A$6:$B$6338,2,FALSE),"INGRESAR TASA")))),"")</f>
        <v>N/A</v>
      </c>
      <c r="AA102" s="597" t="str">
        <f t="shared" si="50"/>
        <v>N/A</v>
      </c>
      <c r="AB102" s="56">
        <f>IFERROR(IF(Y102="","",IF(Y102="COP",1,IF(Z102&lt;&gt;"N/A",VLOOKUP(U102,'SH TRM'!$A$9:$B$8912,2,FALSE),"REVISAR"))),"")</f>
        <v>1</v>
      </c>
      <c r="AC102" s="617">
        <f t="shared" si="51"/>
        <v>723120807</v>
      </c>
      <c r="AD102" s="458">
        <f t="shared" si="52"/>
        <v>1404.1180718446601</v>
      </c>
      <c r="AE102" s="449">
        <f t="shared" si="54"/>
        <v>561.64722873786411</v>
      </c>
      <c r="AF102" s="460" t="str">
        <f t="shared" si="46"/>
        <v>CUMPLE</v>
      </c>
      <c r="AG102" s="945"/>
      <c r="AH102" s="951"/>
      <c r="AI102" s="471"/>
      <c r="AJ102" s="307"/>
      <c r="AM102" s="700"/>
      <c r="AN102" s="624">
        <f t="shared" si="53"/>
        <v>0</v>
      </c>
      <c r="AO102" s="624"/>
      <c r="AP102" s="698"/>
      <c r="AQ102" s="698"/>
    </row>
    <row r="103" spans="1:43" s="279" customFormat="1" ht="30" customHeight="1" x14ac:dyDescent="0.25">
      <c r="A103" s="875" t="s">
        <v>188</v>
      </c>
      <c r="B103" s="35" t="s">
        <v>309</v>
      </c>
      <c r="C103" s="169">
        <v>5</v>
      </c>
      <c r="D103" s="36" t="str">
        <f>IFERROR(INDEX(DESEMPATE!$D$3:$D$124,MATCH('EXP ESPEC.'!B103,DESEMPATE!$C$3:$C$124,0)),"")</f>
        <v>JOYCO S.A.S.</v>
      </c>
      <c r="E103" s="380" t="s">
        <v>8</v>
      </c>
      <c r="F103" s="47" t="s">
        <v>704</v>
      </c>
      <c r="G103" s="290" t="s">
        <v>432</v>
      </c>
      <c r="H103" s="47" t="s">
        <v>719</v>
      </c>
      <c r="I103" s="293" t="s">
        <v>720</v>
      </c>
      <c r="J103" s="47" t="s">
        <v>8</v>
      </c>
      <c r="K103" s="655" t="s">
        <v>8</v>
      </c>
      <c r="L103" s="655" t="s">
        <v>8</v>
      </c>
      <c r="M103" s="655" t="s">
        <v>9</v>
      </c>
      <c r="N103" s="655" t="str">
        <f t="shared" si="57"/>
        <v>SI</v>
      </c>
      <c r="O103" s="655" t="str">
        <f t="shared" si="58"/>
        <v>SI</v>
      </c>
      <c r="P103" s="655" t="str">
        <f t="shared" si="59"/>
        <v>NO</v>
      </c>
      <c r="Q103" s="655" t="str">
        <f t="shared" si="70"/>
        <v>SI</v>
      </c>
      <c r="R103" s="872" t="s">
        <v>9</v>
      </c>
      <c r="S103" s="742">
        <v>1</v>
      </c>
      <c r="T103" s="389">
        <v>38321</v>
      </c>
      <c r="U103" s="389">
        <v>39901</v>
      </c>
      <c r="V103" s="42">
        <f t="shared" si="49"/>
        <v>2009</v>
      </c>
      <c r="W103" s="160">
        <f>IFERROR(INDEX(PARAMETROS!$B$53:$B$79,MATCH(V103,PARAMETROS!$A$53:$A$79,0)),"")</f>
        <v>496900</v>
      </c>
      <c r="X103" s="612">
        <v>1676200327</v>
      </c>
      <c r="Y103" s="43" t="s">
        <v>23</v>
      </c>
      <c r="Z103" s="47" t="str">
        <f>IFERROR(IF(Y103="","",IF(Y103="COP","N/A",IF(OR(Y103="USD",Y103="US"),1,IF(Y103="EUR",VLOOKUP(U103,'SH EURO'!$A$6:$B$6338,2,FALSE),"INGRESAR TASA")))),"")</f>
        <v>N/A</v>
      </c>
      <c r="AA103" s="595" t="str">
        <f t="shared" si="50"/>
        <v>N/A</v>
      </c>
      <c r="AB103" s="45">
        <f>IFERROR(IF(Y103="","",IF(Y103="COP",1,IF(Z103&lt;&gt;"N/A",VLOOKUP(U103,'SH TRM'!$A$9:$B$8912,2,FALSE),"REVISAR"))),"")</f>
        <v>1</v>
      </c>
      <c r="AC103" s="615">
        <f t="shared" si="51"/>
        <v>1676200327</v>
      </c>
      <c r="AD103" s="456">
        <f t="shared" si="52"/>
        <v>3373.3152082914066</v>
      </c>
      <c r="AE103" s="454">
        <f t="shared" si="54"/>
        <v>3373.3152082914066</v>
      </c>
      <c r="AF103" s="444" t="str">
        <f t="shared" si="46"/>
        <v>CUMPLE</v>
      </c>
      <c r="AG103" s="943" t="str">
        <f t="shared" ref="AG103" si="75">IFERROR(IF(AND(COUNTIF(N103:N106,"SI")&gt;=1,COUNTIF(O103:O106,"SI")&gt;=1,COUNTIF(P103:P106,"SI")&gt;=1,COUNTIF(R103:R106,"SI")&lt;=1,COUNTIF(J103:J106,"SI")&gt;=2,AO103="OK"),"SI","NO"),"")</f>
        <v>SI</v>
      </c>
      <c r="AH103" s="949">
        <f t="shared" ref="AH103" si="76">IFERROR(IF(OR(E103="",E103="NO"),"N/A",IF(AND(COUNTIF(AF103:AF106,"CUMPLE")=4,AG103="SI"),900,(IF(AND(COUNTIF(AF103:AF106,"CUMPLE")=3,AG103="SI"),800,IF(AND(COUNTIF(AF103:AF106,"CUMPLE")=2,AG103="SI"),700,0))))),"")</f>
        <v>900</v>
      </c>
      <c r="AI103" s="462"/>
      <c r="AJ103" s="307"/>
      <c r="AM103" s="700"/>
      <c r="AN103" s="624">
        <f t="shared" si="53"/>
        <v>1</v>
      </c>
      <c r="AO103" s="624" t="str">
        <f t="shared" ref="AO103" si="77">IF(OR(COUNTIF(AN103:AN106,2)=0,COUNTIF(AN103:AN106,2)&gt;1),"OK",IF(AND(COUNTIF(AN103:AN106,1)&gt;0,COUNTIF(AN103:AN106,2)&gt;0),"OK",1))</f>
        <v>OK</v>
      </c>
      <c r="AP103" s="698"/>
      <c r="AQ103" s="698"/>
    </row>
    <row r="104" spans="1:43" s="279" customFormat="1" ht="30" customHeight="1" x14ac:dyDescent="0.25">
      <c r="A104" s="876"/>
      <c r="B104" s="12" t="s">
        <v>309</v>
      </c>
      <c r="C104" s="168">
        <v>15</v>
      </c>
      <c r="D104" s="13" t="str">
        <f>IFERROR(INDEX(DESEMPATE!$D$3:$D$124,MATCH('EXP ESPEC.'!B104,DESEMPATE!$C$3:$C$124,0)),"")</f>
        <v>JOYCO S.A.S.</v>
      </c>
      <c r="E104" s="381" t="s">
        <v>8</v>
      </c>
      <c r="F104" s="23" t="s">
        <v>699</v>
      </c>
      <c r="G104" s="291" t="s">
        <v>432</v>
      </c>
      <c r="H104" s="23" t="s">
        <v>721</v>
      </c>
      <c r="I104" s="292" t="s">
        <v>722</v>
      </c>
      <c r="J104" s="23" t="s">
        <v>8</v>
      </c>
      <c r="K104" s="653" t="s">
        <v>8</v>
      </c>
      <c r="L104" s="653" t="s">
        <v>8</v>
      </c>
      <c r="M104" s="653" t="s">
        <v>9</v>
      </c>
      <c r="N104" s="653" t="str">
        <f t="shared" si="57"/>
        <v>SI</v>
      </c>
      <c r="O104" s="653" t="str">
        <f t="shared" si="58"/>
        <v>SI</v>
      </c>
      <c r="P104" s="653" t="str">
        <f t="shared" si="59"/>
        <v>NO</v>
      </c>
      <c r="Q104" s="653" t="str">
        <f t="shared" si="70"/>
        <v>SI</v>
      </c>
      <c r="R104" s="938"/>
      <c r="S104" s="732">
        <v>1</v>
      </c>
      <c r="T104" s="337">
        <v>38658</v>
      </c>
      <c r="U104" s="337">
        <v>39813</v>
      </c>
      <c r="V104" s="19">
        <f t="shared" si="49"/>
        <v>2008</v>
      </c>
      <c r="W104" s="20">
        <f>IFERROR(INDEX(PARAMETROS!$B$53:$B$79,MATCH(V104,PARAMETROS!$A$53:$A$79,0)),"")</f>
        <v>461500</v>
      </c>
      <c r="X104" s="613">
        <v>2904906735</v>
      </c>
      <c r="Y104" s="20" t="s">
        <v>23</v>
      </c>
      <c r="Z104" s="23" t="str">
        <f>IFERROR(IF(Y104="","",IF(Y104="COP","N/A",IF(OR(Y104="USD",Y104="US"),1,IF(Y104="EUR",VLOOKUP(U104,'SH EURO'!$A$6:$B$6338,2,FALSE),"INGRESAR TASA")))),"")</f>
        <v>N/A</v>
      </c>
      <c r="AA104" s="596" t="str">
        <f t="shared" si="50"/>
        <v>N/A</v>
      </c>
      <c r="AB104" s="22">
        <f>IFERROR(IF(Y104="","",IF(Y104="COP",1,IF(Z104&lt;&gt;"N/A",VLOOKUP(U104,'SH TRM'!$A$9:$B$8912,2,FALSE),"REVISAR"))),"")</f>
        <v>1</v>
      </c>
      <c r="AC104" s="616">
        <f t="shared" si="51"/>
        <v>2904906735</v>
      </c>
      <c r="AD104" s="457">
        <f t="shared" si="52"/>
        <v>6294.4891332611051</v>
      </c>
      <c r="AE104" s="450">
        <f t="shared" si="54"/>
        <v>6294.4891332611051</v>
      </c>
      <c r="AF104" s="637" t="str">
        <f t="shared" si="46"/>
        <v>CUMPLE</v>
      </c>
      <c r="AG104" s="944"/>
      <c r="AH104" s="950"/>
      <c r="AI104" s="462"/>
      <c r="AJ104" s="307"/>
      <c r="AM104" s="700"/>
      <c r="AN104" s="624">
        <f t="shared" si="53"/>
        <v>1</v>
      </c>
      <c r="AO104" s="624"/>
      <c r="AP104" s="698"/>
      <c r="AQ104" s="698"/>
    </row>
    <row r="105" spans="1:43" s="279" customFormat="1" ht="30" customHeight="1" x14ac:dyDescent="0.25">
      <c r="A105" s="876"/>
      <c r="B105" s="12" t="s">
        <v>309</v>
      </c>
      <c r="C105" s="168">
        <v>26</v>
      </c>
      <c r="D105" s="13" t="str">
        <f>IFERROR(INDEX(DESEMPATE!$D$3:$D$124,MATCH('EXP ESPEC.'!B105,DESEMPATE!$C$3:$C$124,0)),"")</f>
        <v>JOYCO S.A.S.</v>
      </c>
      <c r="E105" s="381" t="s">
        <v>8</v>
      </c>
      <c r="F105" s="23" t="s">
        <v>723</v>
      </c>
      <c r="G105" s="291" t="s">
        <v>432</v>
      </c>
      <c r="H105" s="23" t="s">
        <v>724</v>
      </c>
      <c r="I105" s="292" t="s">
        <v>725</v>
      </c>
      <c r="J105" s="23" t="s">
        <v>8</v>
      </c>
      <c r="K105" s="653" t="s">
        <v>8</v>
      </c>
      <c r="L105" s="653" t="s">
        <v>8</v>
      </c>
      <c r="M105" s="653" t="s">
        <v>8</v>
      </c>
      <c r="N105" s="653" t="str">
        <f t="shared" si="57"/>
        <v>SI</v>
      </c>
      <c r="O105" s="653" t="str">
        <f t="shared" si="58"/>
        <v>SI</v>
      </c>
      <c r="P105" s="653" t="str">
        <f t="shared" si="59"/>
        <v>SI</v>
      </c>
      <c r="Q105" s="653" t="str">
        <f t="shared" si="70"/>
        <v>SI</v>
      </c>
      <c r="R105" s="938"/>
      <c r="S105" s="732">
        <v>0.33</v>
      </c>
      <c r="T105" s="337">
        <v>39792</v>
      </c>
      <c r="U105" s="337">
        <v>40977</v>
      </c>
      <c r="V105" s="19">
        <f t="shared" si="49"/>
        <v>2012</v>
      </c>
      <c r="W105" s="20">
        <f>IFERROR(INDEX(PARAMETROS!$B$53:$B$79,MATCH(V105,PARAMETROS!$A$53:$A$79,0)),"")</f>
        <v>566700</v>
      </c>
      <c r="X105" s="613">
        <v>4939884563</v>
      </c>
      <c r="Y105" s="20" t="s">
        <v>23</v>
      </c>
      <c r="Z105" s="23" t="str">
        <f>IFERROR(IF(Y105="","",IF(Y105="COP","N/A",IF(OR(Y105="USD",Y105="US"),1,IF(Y105="EUR",VLOOKUP(U105,'SH EURO'!$A$6:$B$6338,2,FALSE),"INGRESAR TASA")))),"")</f>
        <v>N/A</v>
      </c>
      <c r="AA105" s="596" t="str">
        <f t="shared" si="50"/>
        <v>N/A</v>
      </c>
      <c r="AB105" s="22">
        <f>IFERROR(IF(Y105="","",IF(Y105="COP",1,IF(Z105&lt;&gt;"N/A",VLOOKUP(U105,'SH TRM'!$A$9:$B$8912,2,FALSE),"REVISAR"))),"")</f>
        <v>1</v>
      </c>
      <c r="AC105" s="616">
        <f t="shared" si="51"/>
        <v>4939884563</v>
      </c>
      <c r="AD105" s="457">
        <f t="shared" si="52"/>
        <v>8716.9305858478911</v>
      </c>
      <c r="AE105" s="450">
        <f t="shared" si="54"/>
        <v>2876.5870933298042</v>
      </c>
      <c r="AF105" s="637" t="str">
        <f t="shared" si="46"/>
        <v>CUMPLE</v>
      </c>
      <c r="AG105" s="944"/>
      <c r="AH105" s="950"/>
      <c r="AI105" s="462"/>
      <c r="AJ105" s="307"/>
      <c r="AM105" s="700"/>
      <c r="AN105" s="624">
        <f t="shared" si="53"/>
        <v>2</v>
      </c>
      <c r="AO105" s="624"/>
      <c r="AP105" s="698"/>
      <c r="AQ105" s="698"/>
    </row>
    <row r="106" spans="1:43" s="279" customFormat="1" ht="30" customHeight="1" thickBot="1" x14ac:dyDescent="0.3">
      <c r="A106" s="877"/>
      <c r="B106" s="48" t="s">
        <v>309</v>
      </c>
      <c r="C106" s="170">
        <v>49</v>
      </c>
      <c r="D106" s="64" t="str">
        <f>IFERROR(INDEX(DESEMPATE!$D$3:$D$124,MATCH('EXP ESPEC.'!B106,DESEMPATE!$C$3:$C$124,0)),"")</f>
        <v>JOYCO S.A.S.</v>
      </c>
      <c r="E106" s="382" t="s">
        <v>8</v>
      </c>
      <c r="F106" s="159" t="s">
        <v>699</v>
      </c>
      <c r="G106" s="298" t="s">
        <v>432</v>
      </c>
      <c r="H106" s="159" t="s">
        <v>726</v>
      </c>
      <c r="I106" s="294" t="s">
        <v>727</v>
      </c>
      <c r="J106" s="159" t="s">
        <v>8</v>
      </c>
      <c r="K106" s="654" t="s">
        <v>8</v>
      </c>
      <c r="L106" s="654" t="s">
        <v>8</v>
      </c>
      <c r="M106" s="654" t="s">
        <v>9</v>
      </c>
      <c r="N106" s="654" t="str">
        <f t="shared" si="57"/>
        <v>SI</v>
      </c>
      <c r="O106" s="654" t="str">
        <f t="shared" si="58"/>
        <v>SI</v>
      </c>
      <c r="P106" s="654" t="str">
        <f t="shared" si="59"/>
        <v>NO</v>
      </c>
      <c r="Q106" s="654" t="str">
        <f t="shared" si="70"/>
        <v>SI</v>
      </c>
      <c r="R106" s="939"/>
      <c r="S106" s="743">
        <v>0.5</v>
      </c>
      <c r="T106" s="390">
        <v>39778</v>
      </c>
      <c r="U106" s="390">
        <v>41496</v>
      </c>
      <c r="V106" s="53">
        <f t="shared" si="49"/>
        <v>2013</v>
      </c>
      <c r="W106" s="54">
        <f>IFERROR(INDEX(PARAMETROS!$B$53:$B$79,MATCH(V106,PARAMETROS!$A$53:$A$79,0)),"")</f>
        <v>589500</v>
      </c>
      <c r="X106" s="614">
        <v>5413375107</v>
      </c>
      <c r="Y106" s="54" t="s">
        <v>23</v>
      </c>
      <c r="Z106" s="159" t="str">
        <f>IFERROR(IF(Y106="","",IF(Y106="COP","N/A",IF(OR(Y106="USD",Y106="US"),1,IF(Y106="EUR",VLOOKUP(U106,'SH EURO'!$A$6:$B$6338,2,FALSE),"INGRESAR TASA")))),"")</f>
        <v>N/A</v>
      </c>
      <c r="AA106" s="597" t="str">
        <f t="shared" si="50"/>
        <v>N/A</v>
      </c>
      <c r="AB106" s="56">
        <f>IFERROR(IF(Y106="","",IF(Y106="COP",1,IF(Z106&lt;&gt;"N/A",VLOOKUP(U106,'SH TRM'!$A$9:$B$8912,2,FALSE),"REVISAR"))),"")</f>
        <v>1</v>
      </c>
      <c r="AC106" s="617">
        <f t="shared" si="51"/>
        <v>5413375107</v>
      </c>
      <c r="AD106" s="458">
        <f t="shared" si="52"/>
        <v>9182.9942442748088</v>
      </c>
      <c r="AE106" s="449">
        <f t="shared" si="54"/>
        <v>4591.4971221374044</v>
      </c>
      <c r="AF106" s="460" t="str">
        <f t="shared" si="46"/>
        <v>CUMPLE</v>
      </c>
      <c r="AG106" s="945"/>
      <c r="AH106" s="951"/>
      <c r="AI106" s="471"/>
      <c r="AJ106" s="307"/>
      <c r="AM106" s="700"/>
      <c r="AN106" s="624">
        <f t="shared" si="53"/>
        <v>1</v>
      </c>
      <c r="AO106" s="624"/>
      <c r="AP106" s="698"/>
      <c r="AQ106" s="698"/>
    </row>
    <row r="107" spans="1:43" s="279" customFormat="1" ht="30" customHeight="1" x14ac:dyDescent="0.25">
      <c r="A107" s="875" t="s">
        <v>189</v>
      </c>
      <c r="B107" s="35" t="s">
        <v>280</v>
      </c>
      <c r="C107" s="169">
        <v>5</v>
      </c>
      <c r="D107" s="36" t="str">
        <f>IFERROR(INDEX(DESEMPATE!$D$3:$D$124,MATCH('EXP ESPEC.'!B107,DESEMPATE!$C$3:$C$124,0)),"")</f>
        <v>SILVA CARREÑO Y ASOCIADOS S.A.S.</v>
      </c>
      <c r="E107" s="380" t="s">
        <v>8</v>
      </c>
      <c r="F107" s="47" t="s">
        <v>699</v>
      </c>
      <c r="G107" s="290" t="s">
        <v>432</v>
      </c>
      <c r="H107" s="47" t="s">
        <v>728</v>
      </c>
      <c r="I107" s="293" t="s">
        <v>729</v>
      </c>
      <c r="J107" s="47" t="s">
        <v>8</v>
      </c>
      <c r="K107" s="655" t="s">
        <v>8</v>
      </c>
      <c r="L107" s="655" t="s">
        <v>8</v>
      </c>
      <c r="M107" s="655" t="s">
        <v>9</v>
      </c>
      <c r="N107" s="655" t="str">
        <f t="shared" si="57"/>
        <v>SI</v>
      </c>
      <c r="O107" s="655" t="str">
        <f t="shared" si="58"/>
        <v>SI</v>
      </c>
      <c r="P107" s="655" t="str">
        <f t="shared" si="59"/>
        <v>NO</v>
      </c>
      <c r="Q107" s="655" t="str">
        <f t="shared" si="70"/>
        <v>SI</v>
      </c>
      <c r="R107" s="872" t="s">
        <v>9</v>
      </c>
      <c r="S107" s="742">
        <v>1</v>
      </c>
      <c r="T107" s="389">
        <v>36992</v>
      </c>
      <c r="U107" s="389">
        <v>37636</v>
      </c>
      <c r="V107" s="42">
        <f t="shared" si="49"/>
        <v>2003</v>
      </c>
      <c r="W107" s="160">
        <f>IFERROR(INDEX(PARAMETROS!$B$53:$B$79,MATCH(V107,PARAMETROS!$A$53:$A$79,0)),"")</f>
        <v>332000</v>
      </c>
      <c r="X107" s="612">
        <v>1135751411</v>
      </c>
      <c r="Y107" s="43" t="s">
        <v>23</v>
      </c>
      <c r="Z107" s="47" t="str">
        <f>IFERROR(IF(Y107="","",IF(Y107="COP","N/A",IF(OR(Y107="USD",Y107="US"),1,IF(Y107="EUR",VLOOKUP(U107,'SH EURO'!$A$6:$B$6338,2,FALSE),"INGRESAR TASA")))),"")</f>
        <v>N/A</v>
      </c>
      <c r="AA107" s="595" t="str">
        <f t="shared" si="50"/>
        <v>N/A</v>
      </c>
      <c r="AB107" s="45">
        <f>IFERROR(IF(Y107="","",IF(Y107="COP",1,IF(Z107&lt;&gt;"N/A",VLOOKUP(U107,'SH TRM'!$A$9:$B$8912,2,FALSE),"REVISAR"))),"")</f>
        <v>1</v>
      </c>
      <c r="AC107" s="615">
        <f t="shared" si="51"/>
        <v>1135751411</v>
      </c>
      <c r="AD107" s="456">
        <f t="shared" si="52"/>
        <v>3420.9379849397592</v>
      </c>
      <c r="AE107" s="454">
        <f t="shared" si="54"/>
        <v>3420.9379849397592</v>
      </c>
      <c r="AF107" s="444" t="str">
        <f t="shared" si="46"/>
        <v>CUMPLE</v>
      </c>
      <c r="AG107" s="943" t="str">
        <f t="shared" ref="AG107" si="78">IFERROR(IF(AND(COUNTIF(N107:N110,"SI")&gt;=1,COUNTIF(O107:O110,"SI")&gt;=1,COUNTIF(P107:P110,"SI")&gt;=1,COUNTIF(R107:R110,"SI")&lt;=1,COUNTIF(J107:J110,"SI")&gt;=2,AO107="OK"),"SI","NO"),"")</f>
        <v>SI</v>
      </c>
      <c r="AH107" s="949">
        <f t="shared" ref="AH107" si="79">IFERROR(IF(OR(E107="",E107="NO"),"N/A",IF(AND(COUNTIF(AF107:AF110,"CUMPLE")=4,AG107="SI"),900,(IF(AND(COUNTIF(AF107:AF110,"CUMPLE")=3,AG107="SI"),800,IF(AND(COUNTIF(AF107:AF110,"CUMPLE")=2,AG107="SI"),700,0))))),"")</f>
        <v>900</v>
      </c>
      <c r="AI107" s="462"/>
      <c r="AJ107" s="307"/>
      <c r="AM107" s="700"/>
      <c r="AN107" s="624">
        <f t="shared" si="53"/>
        <v>1</v>
      </c>
      <c r="AO107" s="624" t="str">
        <f t="shared" ref="AO107" si="80">IF(OR(COUNTIF(AN107:AN110,2)=0,COUNTIF(AN107:AN110,2)&gt;1),"OK",IF(AND(COUNTIF(AN107:AN110,1)&gt;0,COUNTIF(AN107:AN110,2)&gt;0),"OK",1))</f>
        <v>OK</v>
      </c>
      <c r="AP107" s="698"/>
      <c r="AQ107" s="698"/>
    </row>
    <row r="108" spans="1:43" s="279" customFormat="1" ht="30" customHeight="1" x14ac:dyDescent="0.25">
      <c r="A108" s="876"/>
      <c r="B108" s="12" t="s">
        <v>280</v>
      </c>
      <c r="C108" s="168">
        <v>7</v>
      </c>
      <c r="D108" s="13" t="str">
        <f>IFERROR(INDEX(DESEMPATE!$D$3:$D$124,MATCH('EXP ESPEC.'!B108,DESEMPATE!$C$3:$C$124,0)),"")</f>
        <v>SILVA CARREÑO Y ASOCIADOS S.A.S.</v>
      </c>
      <c r="E108" s="381" t="s">
        <v>8</v>
      </c>
      <c r="F108" s="23" t="s">
        <v>723</v>
      </c>
      <c r="G108" s="291" t="s">
        <v>432</v>
      </c>
      <c r="H108" s="23" t="s">
        <v>730</v>
      </c>
      <c r="I108" s="292" t="s">
        <v>731</v>
      </c>
      <c r="J108" s="23" t="s">
        <v>8</v>
      </c>
      <c r="K108" s="653" t="s">
        <v>8</v>
      </c>
      <c r="L108" s="653" t="s">
        <v>8</v>
      </c>
      <c r="M108" s="653" t="s">
        <v>9</v>
      </c>
      <c r="N108" s="653" t="str">
        <f t="shared" si="57"/>
        <v>SI</v>
      </c>
      <c r="O108" s="653" t="str">
        <f t="shared" si="58"/>
        <v>SI</v>
      </c>
      <c r="P108" s="653" t="str">
        <f t="shared" si="59"/>
        <v>NO</v>
      </c>
      <c r="Q108" s="653" t="str">
        <f t="shared" si="70"/>
        <v>SI</v>
      </c>
      <c r="R108" s="938"/>
      <c r="S108" s="732">
        <v>0.6</v>
      </c>
      <c r="T108" s="337">
        <v>41198</v>
      </c>
      <c r="U108" s="337">
        <v>41699</v>
      </c>
      <c r="V108" s="19">
        <f t="shared" si="49"/>
        <v>2014</v>
      </c>
      <c r="W108" s="20">
        <f>IFERROR(INDEX(PARAMETROS!$B$53:$B$79,MATCH(V108,PARAMETROS!$A$53:$A$79,0)),"")</f>
        <v>616000</v>
      </c>
      <c r="X108" s="613">
        <v>2668542300</v>
      </c>
      <c r="Y108" s="20" t="s">
        <v>23</v>
      </c>
      <c r="Z108" s="23" t="str">
        <f>IFERROR(IF(Y108="","",IF(Y108="COP","N/A",IF(OR(Y108="USD",Y108="US"),1,IF(Y108="EUR",VLOOKUP(U108,'SH EURO'!$A$6:$B$6338,2,FALSE),"INGRESAR TASA")))),"")</f>
        <v>N/A</v>
      </c>
      <c r="AA108" s="596" t="str">
        <f t="shared" si="50"/>
        <v>N/A</v>
      </c>
      <c r="AB108" s="22">
        <f>IFERROR(IF(Y108="","",IF(Y108="COP",1,IF(Z108&lt;&gt;"N/A",VLOOKUP(U108,'SH TRM'!$A$9:$B$8912,2,FALSE),"REVISAR"))),"")</f>
        <v>1</v>
      </c>
      <c r="AC108" s="616">
        <f t="shared" si="51"/>
        <v>2668542300</v>
      </c>
      <c r="AD108" s="457">
        <f t="shared" si="52"/>
        <v>4332.0491883116883</v>
      </c>
      <c r="AE108" s="450">
        <f t="shared" si="54"/>
        <v>2599.2295129870131</v>
      </c>
      <c r="AF108" s="637" t="str">
        <f t="shared" si="46"/>
        <v>CUMPLE</v>
      </c>
      <c r="AG108" s="944"/>
      <c r="AH108" s="950"/>
      <c r="AI108" s="462"/>
      <c r="AJ108" s="307"/>
      <c r="AM108" s="700"/>
      <c r="AN108" s="624">
        <f t="shared" si="53"/>
        <v>1</v>
      </c>
      <c r="AO108" s="624"/>
      <c r="AP108" s="698"/>
      <c r="AQ108" s="698"/>
    </row>
    <row r="109" spans="1:43" s="279" customFormat="1" ht="30" customHeight="1" x14ac:dyDescent="0.25">
      <c r="A109" s="876"/>
      <c r="B109" s="12" t="s">
        <v>281</v>
      </c>
      <c r="C109" s="168">
        <v>11</v>
      </c>
      <c r="D109" s="13" t="str">
        <f>IFERROR(INDEX(DESEMPATE!$D$3:$D$124,MATCH('EXP ESPEC.'!B109,DESEMPATE!$C$3:$C$124,0)),"")</f>
        <v>ARENAS DE LA HOZ CONSULTORES S.A.S.</v>
      </c>
      <c r="E109" s="381" t="s">
        <v>8</v>
      </c>
      <c r="F109" s="23" t="s">
        <v>699</v>
      </c>
      <c r="G109" s="291" t="s">
        <v>432</v>
      </c>
      <c r="H109" s="23" t="s">
        <v>732</v>
      </c>
      <c r="I109" s="292" t="s">
        <v>733</v>
      </c>
      <c r="J109" s="23" t="s">
        <v>8</v>
      </c>
      <c r="K109" s="653" t="s">
        <v>8</v>
      </c>
      <c r="L109" s="653" t="s">
        <v>8</v>
      </c>
      <c r="M109" s="653" t="s">
        <v>9</v>
      </c>
      <c r="N109" s="653" t="str">
        <f t="shared" si="57"/>
        <v>SI</v>
      </c>
      <c r="O109" s="653" t="str">
        <f t="shared" si="58"/>
        <v>SI</v>
      </c>
      <c r="P109" s="653" t="str">
        <f t="shared" si="59"/>
        <v>NO</v>
      </c>
      <c r="Q109" s="653" t="str">
        <f t="shared" si="70"/>
        <v>SI</v>
      </c>
      <c r="R109" s="938"/>
      <c r="S109" s="732">
        <v>1</v>
      </c>
      <c r="T109" s="337">
        <v>41123</v>
      </c>
      <c r="U109" s="337">
        <v>41779</v>
      </c>
      <c r="V109" s="19">
        <f t="shared" si="49"/>
        <v>2014</v>
      </c>
      <c r="W109" s="20">
        <f>IFERROR(INDEX(PARAMETROS!$B$53:$B$79,MATCH(V109,PARAMETROS!$A$53:$A$79,0)),"")</f>
        <v>616000</v>
      </c>
      <c r="X109" s="613">
        <v>1605385195.3199999</v>
      </c>
      <c r="Y109" s="20" t="s">
        <v>23</v>
      </c>
      <c r="Z109" s="23" t="str">
        <f>IFERROR(IF(Y109="","",IF(Y109="COP","N/A",IF(OR(Y109="USD",Y109="US"),1,IF(Y109="EUR",VLOOKUP(U109,'SH EURO'!$A$6:$B$6338,2,FALSE),"INGRESAR TASA")))),"")</f>
        <v>N/A</v>
      </c>
      <c r="AA109" s="596" t="str">
        <f t="shared" si="50"/>
        <v>N/A</v>
      </c>
      <c r="AB109" s="22">
        <f>IFERROR(IF(Y109="","",IF(Y109="COP",1,IF(Z109&lt;&gt;"N/A",VLOOKUP(U109,'SH TRM'!$A$9:$B$8912,2,FALSE),"REVISAR"))),"")</f>
        <v>1</v>
      </c>
      <c r="AC109" s="616">
        <f t="shared" si="51"/>
        <v>1605385195.3199999</v>
      </c>
      <c r="AD109" s="457">
        <f t="shared" si="52"/>
        <v>2606.1447975974024</v>
      </c>
      <c r="AE109" s="450">
        <f t="shared" si="54"/>
        <v>2606.1447975974024</v>
      </c>
      <c r="AF109" s="637" t="str">
        <f t="shared" si="46"/>
        <v>CUMPLE</v>
      </c>
      <c r="AG109" s="944"/>
      <c r="AH109" s="950"/>
      <c r="AI109" s="462"/>
      <c r="AJ109" s="307"/>
      <c r="AM109" s="700"/>
      <c r="AN109" s="624">
        <f t="shared" si="53"/>
        <v>1</v>
      </c>
      <c r="AO109" s="624"/>
      <c r="AP109" s="698"/>
      <c r="AQ109" s="698"/>
    </row>
    <row r="110" spans="1:43" s="279" customFormat="1" ht="30" customHeight="1" thickBot="1" x14ac:dyDescent="0.3">
      <c r="A110" s="877"/>
      <c r="B110" s="48" t="s">
        <v>282</v>
      </c>
      <c r="C110" s="170">
        <v>18</v>
      </c>
      <c r="D110" s="64" t="str">
        <f>IFERROR(INDEX(DESEMPATE!$D$3:$D$124,MATCH('EXP ESPEC.'!B110,DESEMPATE!$C$3:$C$124,0)),"")</f>
        <v>LA VIALIDAD LIMITADA</v>
      </c>
      <c r="E110" s="382" t="s">
        <v>8</v>
      </c>
      <c r="F110" s="159" t="s">
        <v>699</v>
      </c>
      <c r="G110" s="298" t="s">
        <v>432</v>
      </c>
      <c r="H110" s="159" t="s">
        <v>775</v>
      </c>
      <c r="I110" s="294" t="s">
        <v>776</v>
      </c>
      <c r="J110" s="159" t="s">
        <v>8</v>
      </c>
      <c r="K110" s="654" t="s">
        <v>8</v>
      </c>
      <c r="L110" s="654" t="s">
        <v>8</v>
      </c>
      <c r="M110" s="654" t="s">
        <v>8</v>
      </c>
      <c r="N110" s="654" t="str">
        <f t="shared" si="57"/>
        <v>SI</v>
      </c>
      <c r="O110" s="654" t="str">
        <f t="shared" si="58"/>
        <v>SI</v>
      </c>
      <c r="P110" s="654" t="str">
        <f t="shared" si="59"/>
        <v>SI</v>
      </c>
      <c r="Q110" s="654" t="str">
        <f t="shared" si="70"/>
        <v>SI</v>
      </c>
      <c r="R110" s="939"/>
      <c r="S110" s="743">
        <v>1</v>
      </c>
      <c r="T110" s="390">
        <v>35082</v>
      </c>
      <c r="U110" s="390">
        <v>35447</v>
      </c>
      <c r="V110" s="53">
        <f t="shared" si="49"/>
        <v>1997</v>
      </c>
      <c r="W110" s="54">
        <f>IFERROR(INDEX(PARAMETROS!$B$53:$B$79,MATCH(V110,PARAMETROS!$A$53:$A$79,0)),"")</f>
        <v>172005</v>
      </c>
      <c r="X110" s="614">
        <v>250295574.44999999</v>
      </c>
      <c r="Y110" s="54" t="s">
        <v>23</v>
      </c>
      <c r="Z110" s="159" t="str">
        <f>IFERROR(IF(Y110="","",IF(Y110="COP","N/A",IF(OR(Y110="USD",Y110="US"),1,IF(Y110="EUR",VLOOKUP(U110,'SH EURO'!$A$6:$B$6338,2,FALSE),"INGRESAR TASA")))),"")</f>
        <v>N/A</v>
      </c>
      <c r="AA110" s="597" t="str">
        <f t="shared" si="50"/>
        <v>N/A</v>
      </c>
      <c r="AB110" s="56">
        <f>IFERROR(IF(Y110="","",IF(Y110="COP",1,IF(Z110&lt;&gt;"N/A",VLOOKUP(U110,'SH TRM'!$A$9:$B$8912,2,FALSE),"REVISAR"))),"")</f>
        <v>1</v>
      </c>
      <c r="AC110" s="617">
        <f t="shared" si="51"/>
        <v>250295574.44999999</v>
      </c>
      <c r="AD110" s="458">
        <f t="shared" si="52"/>
        <v>1455.1645269032877</v>
      </c>
      <c r="AE110" s="449">
        <f t="shared" si="54"/>
        <v>1455.1645269032877</v>
      </c>
      <c r="AF110" s="460" t="str">
        <f t="shared" si="46"/>
        <v>CUMPLE</v>
      </c>
      <c r="AG110" s="945"/>
      <c r="AH110" s="951"/>
      <c r="AI110" s="471"/>
      <c r="AJ110" s="307"/>
      <c r="AM110" s="700"/>
      <c r="AN110" s="624">
        <f t="shared" si="53"/>
        <v>2</v>
      </c>
      <c r="AO110" s="624"/>
      <c r="AP110" s="698"/>
      <c r="AQ110" s="698"/>
    </row>
    <row r="111" spans="1:43" s="279" customFormat="1" ht="30" customHeight="1" x14ac:dyDescent="0.25">
      <c r="A111" s="875" t="s">
        <v>190</v>
      </c>
      <c r="B111" s="35" t="s">
        <v>312</v>
      </c>
      <c r="C111" s="169">
        <v>4</v>
      </c>
      <c r="D111" s="36" t="str">
        <f>IFERROR(INDEX(DESEMPATE!$D$3:$D$124,MATCH('EXP ESPEC.'!B111,DESEMPATE!$C$3:$C$124,0)),"")</f>
        <v>MAGDA PUENTES PRIETO</v>
      </c>
      <c r="E111" s="380" t="s">
        <v>8</v>
      </c>
      <c r="F111" s="47" t="s">
        <v>699</v>
      </c>
      <c r="G111" s="290" t="s">
        <v>432</v>
      </c>
      <c r="H111" s="47" t="s">
        <v>777</v>
      </c>
      <c r="I111" s="293" t="s">
        <v>778</v>
      </c>
      <c r="J111" s="47" t="s">
        <v>8</v>
      </c>
      <c r="K111" s="655" t="s">
        <v>8</v>
      </c>
      <c r="L111" s="655" t="s">
        <v>8</v>
      </c>
      <c r="M111" s="655" t="s">
        <v>9</v>
      </c>
      <c r="N111" s="655" t="str">
        <f t="shared" si="57"/>
        <v>SI</v>
      </c>
      <c r="O111" s="655" t="str">
        <f t="shared" si="58"/>
        <v>SI</v>
      </c>
      <c r="P111" s="655" t="str">
        <f t="shared" si="59"/>
        <v>NO</v>
      </c>
      <c r="Q111" s="655" t="str">
        <f t="shared" si="70"/>
        <v>SI</v>
      </c>
      <c r="R111" s="872" t="s">
        <v>9</v>
      </c>
      <c r="S111" s="742">
        <v>1</v>
      </c>
      <c r="T111" s="389">
        <v>40876</v>
      </c>
      <c r="U111" s="389">
        <v>41017</v>
      </c>
      <c r="V111" s="42">
        <f t="shared" si="49"/>
        <v>2012</v>
      </c>
      <c r="W111" s="160">
        <f>IFERROR(INDEX(PARAMETROS!$B$53:$B$79,MATCH(V111,PARAMETROS!$A$53:$A$79,0)),"")</f>
        <v>566700</v>
      </c>
      <c r="X111" s="612">
        <v>265271004</v>
      </c>
      <c r="Y111" s="43" t="s">
        <v>23</v>
      </c>
      <c r="Z111" s="47" t="str">
        <f>IFERROR(IF(Y111="","",IF(Y111="COP","N/A",IF(OR(Y111="USD",Y111="US"),1,IF(Y111="EUR",VLOOKUP(U111,'SH EURO'!$A$6:$B$6338,2,FALSE),"INGRESAR TASA")))),"")</f>
        <v>N/A</v>
      </c>
      <c r="AA111" s="595" t="str">
        <f t="shared" si="50"/>
        <v>N/A</v>
      </c>
      <c r="AB111" s="45">
        <f>IFERROR(IF(Y111="","",IF(Y111="COP",1,IF(Z111&lt;&gt;"N/A",VLOOKUP(U111,'SH TRM'!$A$9:$B$8912,2,FALSE),"REVISAR"))),"")</f>
        <v>1</v>
      </c>
      <c r="AC111" s="615">
        <f t="shared" si="51"/>
        <v>265271004</v>
      </c>
      <c r="AD111" s="456">
        <f t="shared" si="52"/>
        <v>468.09776601376387</v>
      </c>
      <c r="AE111" s="454">
        <f t="shared" si="54"/>
        <v>468.09776601376387</v>
      </c>
      <c r="AF111" s="444" t="str">
        <f t="shared" si="46"/>
        <v>CUMPLE</v>
      </c>
      <c r="AG111" s="943" t="str">
        <f>IFERROR(IF(AND(COUNTIF(N111:N114,"SI")&gt;=1,COUNTIF(O111:O114,"SI")&gt;=1,COUNTIF(P111:P114,"SI")&gt;=1,COUNTIF(R111:R114,"SI")&lt;=1,COUNTIF(J111:J114,"SI")&gt;=2,AO111="OK"),"SI","NO"),"")</f>
        <v>SI</v>
      </c>
      <c r="AH111" s="949">
        <f t="shared" ref="AH111" si="81">IFERROR(IF(OR(E111="",E111="NO"),"N/A",IF(AND(COUNTIF(AF111:AF114,"CUMPLE")=4,AG111="SI"),900,(IF(AND(COUNTIF(AF111:AF114,"CUMPLE")=3,AG111="SI"),800,IF(AND(COUNTIF(AF111:AF114,"CUMPLE")=2,AG111="SI"),700,0))))),"")</f>
        <v>900</v>
      </c>
      <c r="AI111" s="468"/>
      <c r="AJ111" s="307"/>
      <c r="AM111" s="700"/>
      <c r="AN111" s="624">
        <f t="shared" si="53"/>
        <v>1</v>
      </c>
      <c r="AO111" s="624" t="str">
        <f t="shared" ref="AO111" si="82">IF(OR(COUNTIF(AN111:AN114,2)=0,COUNTIF(AN111:AN114,2)&gt;1),"OK",IF(AND(COUNTIF(AN111:AN114,1)&gt;0,COUNTIF(AN111:AN114,2)&gt;0),"OK",1))</f>
        <v>OK</v>
      </c>
      <c r="AP111" s="698"/>
      <c r="AQ111" s="698"/>
    </row>
    <row r="112" spans="1:43" s="279" customFormat="1" ht="30" customHeight="1" x14ac:dyDescent="0.25">
      <c r="A112" s="876"/>
      <c r="B112" s="12" t="s">
        <v>312</v>
      </c>
      <c r="C112" s="168">
        <v>7</v>
      </c>
      <c r="D112" s="13" t="str">
        <f>IFERROR(INDEX(DESEMPATE!$D$3:$D$124,MATCH('EXP ESPEC.'!B112,DESEMPATE!$C$3:$C$124,0)),"")</f>
        <v>MAGDA PUENTES PRIETO</v>
      </c>
      <c r="E112" s="381" t="s">
        <v>8</v>
      </c>
      <c r="F112" s="23" t="s">
        <v>699</v>
      </c>
      <c r="G112" s="291" t="s">
        <v>432</v>
      </c>
      <c r="H112" s="23" t="s">
        <v>779</v>
      </c>
      <c r="I112" s="292" t="s">
        <v>780</v>
      </c>
      <c r="J112" s="23" t="s">
        <v>8</v>
      </c>
      <c r="K112" s="653" t="s">
        <v>8</v>
      </c>
      <c r="L112" s="653" t="s">
        <v>8</v>
      </c>
      <c r="M112" s="653" t="s">
        <v>8</v>
      </c>
      <c r="N112" s="653" t="str">
        <f t="shared" si="57"/>
        <v>SI</v>
      </c>
      <c r="O112" s="653" t="str">
        <f t="shared" si="58"/>
        <v>SI</v>
      </c>
      <c r="P112" s="653" t="str">
        <f t="shared" si="59"/>
        <v>SI</v>
      </c>
      <c r="Q112" s="653" t="str">
        <f t="shared" si="70"/>
        <v>SI</v>
      </c>
      <c r="R112" s="938"/>
      <c r="S112" s="732">
        <v>0.9</v>
      </c>
      <c r="T112" s="337">
        <v>39392</v>
      </c>
      <c r="U112" s="337">
        <v>39441</v>
      </c>
      <c r="V112" s="19">
        <f t="shared" si="49"/>
        <v>2007</v>
      </c>
      <c r="W112" s="20">
        <f>IFERROR(INDEX(PARAMETROS!$B$53:$B$79,MATCH(V112,PARAMETROS!$A$53:$A$79,0)),"")</f>
        <v>433700</v>
      </c>
      <c r="X112" s="613">
        <v>38102520</v>
      </c>
      <c r="Y112" s="20" t="s">
        <v>23</v>
      </c>
      <c r="Z112" s="23" t="str">
        <f>IFERROR(IF(Y112="","",IF(Y112="COP","N/A",IF(OR(Y112="USD",Y112="US"),1,IF(Y112="EUR",VLOOKUP(U112,'SH EURO'!$A$6:$B$6338,2,FALSE),"INGRESAR TASA")))),"")</f>
        <v>N/A</v>
      </c>
      <c r="AA112" s="596" t="str">
        <f t="shared" si="50"/>
        <v>N/A</v>
      </c>
      <c r="AB112" s="22">
        <f>IFERROR(IF(Y112="","",IF(Y112="COP",1,IF(Z112&lt;&gt;"N/A",VLOOKUP(U112,'SH TRM'!$A$9:$B$8912,2,FALSE),"REVISAR"))),"")</f>
        <v>1</v>
      </c>
      <c r="AC112" s="616">
        <f t="shared" si="51"/>
        <v>38102520</v>
      </c>
      <c r="AD112" s="457">
        <f t="shared" si="52"/>
        <v>87.854553839059264</v>
      </c>
      <c r="AE112" s="450">
        <f t="shared" si="54"/>
        <v>79.069098455153338</v>
      </c>
      <c r="AF112" s="637" t="str">
        <f t="shared" si="46"/>
        <v>CUMPLE</v>
      </c>
      <c r="AG112" s="944"/>
      <c r="AH112" s="950"/>
      <c r="AI112" s="462"/>
      <c r="AJ112" s="307"/>
      <c r="AM112" s="700"/>
      <c r="AN112" s="624">
        <f t="shared" si="53"/>
        <v>2</v>
      </c>
      <c r="AO112" s="624"/>
      <c r="AP112" s="698"/>
      <c r="AQ112" s="698"/>
    </row>
    <row r="113" spans="1:43" s="279" customFormat="1" ht="30" customHeight="1" x14ac:dyDescent="0.25">
      <c r="A113" s="876"/>
      <c r="B113" s="12" t="s">
        <v>312</v>
      </c>
      <c r="C113" s="168">
        <v>12</v>
      </c>
      <c r="D113" s="13" t="str">
        <f>IFERROR(INDEX(DESEMPATE!$D$3:$D$124,MATCH('EXP ESPEC.'!B113,DESEMPATE!$C$3:$C$124,0)),"")</f>
        <v>MAGDA PUENTES PRIETO</v>
      </c>
      <c r="E113" s="381" t="s">
        <v>8</v>
      </c>
      <c r="F113" s="23" t="s">
        <v>610</v>
      </c>
      <c r="G113" s="291" t="s">
        <v>432</v>
      </c>
      <c r="H113" s="23" t="s">
        <v>781</v>
      </c>
      <c r="I113" s="292" t="s">
        <v>782</v>
      </c>
      <c r="J113" s="23" t="s">
        <v>8</v>
      </c>
      <c r="K113" s="653" t="s">
        <v>8</v>
      </c>
      <c r="L113" s="653" t="s">
        <v>8</v>
      </c>
      <c r="M113" s="653" t="s">
        <v>9</v>
      </c>
      <c r="N113" s="653" t="str">
        <f t="shared" si="57"/>
        <v>SI</v>
      </c>
      <c r="O113" s="653" t="str">
        <f t="shared" si="58"/>
        <v>SI</v>
      </c>
      <c r="P113" s="653" t="str">
        <f t="shared" si="59"/>
        <v>NO</v>
      </c>
      <c r="Q113" s="653" t="str">
        <f t="shared" si="70"/>
        <v>SI</v>
      </c>
      <c r="R113" s="938"/>
      <c r="S113" s="732">
        <v>0.4</v>
      </c>
      <c r="T113" s="337">
        <v>38992</v>
      </c>
      <c r="U113" s="337">
        <v>39218</v>
      </c>
      <c r="V113" s="19">
        <f t="shared" si="49"/>
        <v>2007</v>
      </c>
      <c r="W113" s="20">
        <f>IFERROR(INDEX(PARAMETROS!$B$53:$B$79,MATCH(V113,PARAMETROS!$A$53:$A$79,0)),"")</f>
        <v>433700</v>
      </c>
      <c r="X113" s="613">
        <v>531887693</v>
      </c>
      <c r="Y113" s="20" t="s">
        <v>23</v>
      </c>
      <c r="Z113" s="23" t="str">
        <f>IFERROR(IF(Y113="","",IF(Y113="COP","N/A",IF(OR(Y113="USD",Y113="US"),1,IF(Y113="EUR",VLOOKUP(U113,'SH EURO'!$A$6:$B$6338,2,FALSE),"INGRESAR TASA")))),"")</f>
        <v>N/A</v>
      </c>
      <c r="AA113" s="596" t="str">
        <f t="shared" si="50"/>
        <v>N/A</v>
      </c>
      <c r="AB113" s="22">
        <f>IFERROR(IF(Y113="","",IF(Y113="COP",1,IF(Z113&lt;&gt;"N/A",VLOOKUP(U113,'SH TRM'!$A$9:$B$8912,2,FALSE),"REVISAR"))),"")</f>
        <v>1</v>
      </c>
      <c r="AC113" s="616">
        <f t="shared" si="51"/>
        <v>531887693</v>
      </c>
      <c r="AD113" s="457">
        <f t="shared" si="52"/>
        <v>1226.3954184920451</v>
      </c>
      <c r="AE113" s="450">
        <f t="shared" si="54"/>
        <v>490.55816739681808</v>
      </c>
      <c r="AF113" s="637" t="str">
        <f t="shared" si="46"/>
        <v>CUMPLE</v>
      </c>
      <c r="AG113" s="944"/>
      <c r="AH113" s="950"/>
      <c r="AI113" s="462"/>
      <c r="AJ113" s="307"/>
      <c r="AM113" s="700"/>
      <c r="AN113" s="624">
        <f t="shared" si="53"/>
        <v>1</v>
      </c>
      <c r="AO113" s="624"/>
      <c r="AP113" s="698"/>
      <c r="AQ113" s="698"/>
    </row>
    <row r="114" spans="1:43" s="279" customFormat="1" ht="30" customHeight="1" thickBot="1" x14ac:dyDescent="0.3">
      <c r="A114" s="877"/>
      <c r="B114" s="48" t="s">
        <v>313</v>
      </c>
      <c r="C114" s="170">
        <v>17</v>
      </c>
      <c r="D114" s="64" t="str">
        <f>IFERROR(INDEX(DESEMPATE!$D$3:$D$124,MATCH('EXP ESPEC.'!B114,DESEMPATE!$C$3:$C$124,0)),"")</f>
        <v>SL SENDAS INGENIERIA S.A.S.</v>
      </c>
      <c r="E114" s="382" t="s">
        <v>8</v>
      </c>
      <c r="F114" s="159" t="s">
        <v>699</v>
      </c>
      <c r="G114" s="298" t="s">
        <v>432</v>
      </c>
      <c r="H114" s="159" t="s">
        <v>783</v>
      </c>
      <c r="I114" s="294" t="s">
        <v>784</v>
      </c>
      <c r="J114" s="159" t="s">
        <v>8</v>
      </c>
      <c r="K114" s="654" t="s">
        <v>8</v>
      </c>
      <c r="L114" s="654" t="s">
        <v>8</v>
      </c>
      <c r="M114" s="654" t="s">
        <v>9</v>
      </c>
      <c r="N114" s="654" t="str">
        <f t="shared" si="57"/>
        <v>SI</v>
      </c>
      <c r="O114" s="654" t="str">
        <f t="shared" si="58"/>
        <v>SI</v>
      </c>
      <c r="P114" s="654" t="str">
        <f t="shared" si="59"/>
        <v>NO</v>
      </c>
      <c r="Q114" s="654" t="str">
        <f t="shared" si="70"/>
        <v>SI</v>
      </c>
      <c r="R114" s="939"/>
      <c r="S114" s="743">
        <v>0.95</v>
      </c>
      <c r="T114" s="390">
        <v>42228</v>
      </c>
      <c r="U114" s="390">
        <v>42349</v>
      </c>
      <c r="V114" s="53">
        <f t="shared" si="49"/>
        <v>2015</v>
      </c>
      <c r="W114" s="54">
        <f>IFERROR(INDEX(PARAMETROS!$B$53:$B$79,MATCH(V114,PARAMETROS!$A$53:$A$79,0)),"")</f>
        <v>644350</v>
      </c>
      <c r="X114" s="614">
        <v>241306344</v>
      </c>
      <c r="Y114" s="54" t="s">
        <v>23</v>
      </c>
      <c r="Z114" s="159" t="str">
        <f>IFERROR(IF(Y114="","",IF(Y114="COP","N/A",IF(OR(Y114="USD",Y114="US"),1,IF(Y114="EUR",VLOOKUP(U114,'SH EURO'!$A$6:$B$6338,2,FALSE),"INGRESAR TASA")))),"")</f>
        <v>N/A</v>
      </c>
      <c r="AA114" s="597" t="str">
        <f t="shared" si="50"/>
        <v>N/A</v>
      </c>
      <c r="AB114" s="56">
        <f>IFERROR(IF(Y114="","",IF(Y114="COP",1,IF(Z114&lt;&gt;"N/A",VLOOKUP(U114,'SH TRM'!$A$9:$B$8912,2,FALSE),"REVISAR"))),"")</f>
        <v>1</v>
      </c>
      <c r="AC114" s="617">
        <f t="shared" si="51"/>
        <v>241306344</v>
      </c>
      <c r="AD114" s="458">
        <f t="shared" si="52"/>
        <v>374.49576162023743</v>
      </c>
      <c r="AE114" s="449">
        <f t="shared" si="54"/>
        <v>355.77097353922557</v>
      </c>
      <c r="AF114" s="460" t="str">
        <f t="shared" si="46"/>
        <v>CUMPLE</v>
      </c>
      <c r="AG114" s="945"/>
      <c r="AH114" s="951"/>
      <c r="AI114" s="471"/>
      <c r="AJ114" s="307"/>
      <c r="AM114" s="700"/>
      <c r="AN114" s="624">
        <f t="shared" si="53"/>
        <v>1</v>
      </c>
      <c r="AO114" s="624"/>
      <c r="AP114" s="698"/>
      <c r="AQ114" s="698"/>
    </row>
    <row r="115" spans="1:43" s="279" customFormat="1" ht="30" customHeight="1" x14ac:dyDescent="0.25">
      <c r="A115" s="875" t="s">
        <v>191</v>
      </c>
      <c r="B115" s="35" t="s">
        <v>314</v>
      </c>
      <c r="C115" s="169">
        <v>3</v>
      </c>
      <c r="D115" s="36" t="str">
        <f>IFERROR(INDEX(DESEMPATE!$D$3:$D$124,MATCH('EXP ESPEC.'!B115,DESEMPATE!$C$3:$C$124,0)),"")</f>
        <v>ELSA TORRES ARENALES</v>
      </c>
      <c r="E115" s="380" t="s">
        <v>8</v>
      </c>
      <c r="F115" s="47" t="s">
        <v>699</v>
      </c>
      <c r="G115" s="290" t="s">
        <v>432</v>
      </c>
      <c r="H115" s="47" t="s">
        <v>785</v>
      </c>
      <c r="I115" s="293" t="s">
        <v>786</v>
      </c>
      <c r="J115" s="47" t="s">
        <v>8</v>
      </c>
      <c r="K115" s="655" t="s">
        <v>8</v>
      </c>
      <c r="L115" s="655" t="s">
        <v>8</v>
      </c>
      <c r="M115" s="655" t="s">
        <v>9</v>
      </c>
      <c r="N115" s="655" t="str">
        <f t="shared" si="57"/>
        <v>SI</v>
      </c>
      <c r="O115" s="655" t="str">
        <f t="shared" si="58"/>
        <v>SI</v>
      </c>
      <c r="P115" s="655" t="str">
        <f t="shared" si="59"/>
        <v>NO</v>
      </c>
      <c r="Q115" s="655" t="str">
        <f t="shared" si="70"/>
        <v>SI</v>
      </c>
      <c r="R115" s="872" t="s">
        <v>9</v>
      </c>
      <c r="S115" s="742">
        <v>1</v>
      </c>
      <c r="T115" s="389">
        <v>40247</v>
      </c>
      <c r="U115" s="389">
        <v>40849</v>
      </c>
      <c r="V115" s="42">
        <f t="shared" si="49"/>
        <v>2011</v>
      </c>
      <c r="W115" s="160">
        <f>IFERROR(INDEX(PARAMETROS!$B$53:$B$79,MATCH(V115,PARAMETROS!$A$53:$A$79,0)),"")</f>
        <v>535600</v>
      </c>
      <c r="X115" s="612">
        <v>1017617423</v>
      </c>
      <c r="Y115" s="43" t="s">
        <v>23</v>
      </c>
      <c r="Z115" s="47" t="str">
        <f>IFERROR(IF(Y115="","",IF(Y115="COP","N/A",IF(OR(Y115="USD",Y115="US"),1,IF(Y115="EUR",VLOOKUP(U115,'SH EURO'!$A$6:$B$6338,2,FALSE),"INGRESAR TASA")))),"")</f>
        <v>N/A</v>
      </c>
      <c r="AA115" s="595" t="str">
        <f t="shared" si="50"/>
        <v>N/A</v>
      </c>
      <c r="AB115" s="45">
        <f>IFERROR(IF(Y115="","",IF(Y115="COP",1,IF(Z115&lt;&gt;"N/A",VLOOKUP(U115,'SH TRM'!$A$9:$B$8912,2,FALSE),"REVISAR"))),"")</f>
        <v>1</v>
      </c>
      <c r="AC115" s="615">
        <f t="shared" si="51"/>
        <v>1017617423</v>
      </c>
      <c r="AD115" s="456">
        <f t="shared" si="52"/>
        <v>1899.9578472740852</v>
      </c>
      <c r="AE115" s="454">
        <f t="shared" si="54"/>
        <v>1899.9578472740852</v>
      </c>
      <c r="AF115" s="444" t="str">
        <f t="shared" si="46"/>
        <v>CUMPLE</v>
      </c>
      <c r="AG115" s="943" t="str">
        <f>IFERROR(IF(AND(COUNTIF(N115:N118,"SI")&gt;=1,COUNTIF(O115:O118,"SI")&gt;=1,COUNTIF(P115:P118,"SI")&gt;=1,COUNTIF(R115:R118,"SI")&lt;=1,COUNTIF(J115:J118,"SI")&gt;=2,AO115="OK"),"SI","NO"),"")</f>
        <v>SI</v>
      </c>
      <c r="AH115" s="949">
        <f t="shared" ref="AH115" si="83">IFERROR(IF(OR(E115="",E115="NO"),"N/A",IF(AND(COUNTIF(AF115:AF118,"CUMPLE")=4,AG115="SI"),900,(IF(AND(COUNTIF(AF115:AF118,"CUMPLE")=3,AG115="SI"),800,IF(AND(COUNTIF(AF115:AF118,"CUMPLE")=2,AG115="SI"),700,0))))),"")</f>
        <v>900</v>
      </c>
      <c r="AI115" s="468"/>
      <c r="AJ115" s="307"/>
      <c r="AM115" s="700"/>
      <c r="AN115" s="624">
        <f t="shared" si="53"/>
        <v>1</v>
      </c>
      <c r="AO115" s="624" t="str">
        <f t="shared" ref="AO115" si="84">IF(OR(COUNTIF(AN115:AN118,2)=0,COUNTIF(AN115:AN118,2)&gt;1),"OK",IF(AND(COUNTIF(AN115:AN118,1)&gt;0,COUNTIF(AN115:AN118,2)&gt;0),"OK",1))</f>
        <v>OK</v>
      </c>
      <c r="AP115" s="698"/>
      <c r="AQ115" s="698"/>
    </row>
    <row r="116" spans="1:43" s="279" customFormat="1" ht="30" customHeight="1" x14ac:dyDescent="0.25">
      <c r="A116" s="876"/>
      <c r="B116" s="12" t="s">
        <v>314</v>
      </c>
      <c r="C116" s="168">
        <v>7</v>
      </c>
      <c r="D116" s="13" t="str">
        <f>IFERROR(INDEX(DESEMPATE!$D$3:$D$124,MATCH('EXP ESPEC.'!B116,DESEMPATE!$C$3:$C$124,0)),"")</f>
        <v>ELSA TORRES ARENALES</v>
      </c>
      <c r="E116" s="381" t="s">
        <v>8</v>
      </c>
      <c r="F116" s="23" t="s">
        <v>699</v>
      </c>
      <c r="G116" s="291" t="s">
        <v>432</v>
      </c>
      <c r="H116" s="23" t="s">
        <v>746</v>
      </c>
      <c r="I116" s="292" t="s">
        <v>747</v>
      </c>
      <c r="J116" s="23" t="s">
        <v>8</v>
      </c>
      <c r="K116" s="653" t="s">
        <v>8</v>
      </c>
      <c r="L116" s="653" t="s">
        <v>8</v>
      </c>
      <c r="M116" s="653" t="s">
        <v>9</v>
      </c>
      <c r="N116" s="653" t="str">
        <f t="shared" si="57"/>
        <v>SI</v>
      </c>
      <c r="O116" s="653" t="str">
        <f t="shared" si="58"/>
        <v>SI</v>
      </c>
      <c r="P116" s="653" t="str">
        <f t="shared" si="59"/>
        <v>NO</v>
      </c>
      <c r="Q116" s="653" t="str">
        <f t="shared" si="70"/>
        <v>SI</v>
      </c>
      <c r="R116" s="938"/>
      <c r="S116" s="732">
        <v>0.4</v>
      </c>
      <c r="T116" s="337">
        <v>40074</v>
      </c>
      <c r="U116" s="337">
        <v>40908</v>
      </c>
      <c r="V116" s="19">
        <f t="shared" si="49"/>
        <v>2011</v>
      </c>
      <c r="W116" s="20">
        <f>IFERROR(INDEX(PARAMETROS!$B$53:$B$79,MATCH(V116,PARAMETROS!$A$53:$A$79,0)),"")</f>
        <v>535600</v>
      </c>
      <c r="X116" s="613">
        <v>2578977592</v>
      </c>
      <c r="Y116" s="20" t="s">
        <v>23</v>
      </c>
      <c r="Z116" s="23" t="str">
        <f>IFERROR(IF(Y116="","",IF(Y116="COP","N/A",IF(OR(Y116="USD",Y116="US"),1,IF(Y116="EUR",VLOOKUP(U116,'SH EURO'!$A$6:$B$6338,2,FALSE),"INGRESAR TASA")))),"")</f>
        <v>N/A</v>
      </c>
      <c r="AA116" s="596" t="str">
        <f t="shared" si="50"/>
        <v>N/A</v>
      </c>
      <c r="AB116" s="22">
        <f>IFERROR(IF(Y116="","",IF(Y116="COP",1,IF(Z116&lt;&gt;"N/A",VLOOKUP(U116,'SH TRM'!$A$9:$B$8912,2,FALSE),"REVISAR"))),"")</f>
        <v>1</v>
      </c>
      <c r="AC116" s="616">
        <f t="shared" si="51"/>
        <v>2578977592</v>
      </c>
      <c r="AD116" s="457">
        <f t="shared" si="52"/>
        <v>4815.1187303958177</v>
      </c>
      <c r="AE116" s="450">
        <f t="shared" si="54"/>
        <v>1926.0474921583273</v>
      </c>
      <c r="AF116" s="637" t="str">
        <f t="shared" si="46"/>
        <v>CUMPLE</v>
      </c>
      <c r="AG116" s="944"/>
      <c r="AH116" s="950"/>
      <c r="AI116" s="462"/>
      <c r="AJ116" s="307"/>
      <c r="AM116" s="700"/>
      <c r="AN116" s="624">
        <f t="shared" si="53"/>
        <v>1</v>
      </c>
      <c r="AO116" s="624"/>
      <c r="AP116" s="698"/>
      <c r="AQ116" s="698"/>
    </row>
    <row r="117" spans="1:43" s="279" customFormat="1" ht="30" customHeight="1" x14ac:dyDescent="0.25">
      <c r="A117" s="876"/>
      <c r="B117" s="12" t="s">
        <v>314</v>
      </c>
      <c r="C117" s="168">
        <v>11</v>
      </c>
      <c r="D117" s="13" t="str">
        <f>IFERROR(INDEX(DESEMPATE!$D$3:$D$124,MATCH('EXP ESPEC.'!B117,DESEMPATE!$C$3:$C$124,0)),"")</f>
        <v>ELSA TORRES ARENALES</v>
      </c>
      <c r="E117" s="381" t="s">
        <v>8</v>
      </c>
      <c r="F117" s="23" t="s">
        <v>699</v>
      </c>
      <c r="G117" s="291" t="s">
        <v>432</v>
      </c>
      <c r="H117" s="23" t="s">
        <v>787</v>
      </c>
      <c r="I117" s="292" t="s">
        <v>788</v>
      </c>
      <c r="J117" s="23" t="s">
        <v>8</v>
      </c>
      <c r="K117" s="653" t="s">
        <v>8</v>
      </c>
      <c r="L117" s="653" t="s">
        <v>8</v>
      </c>
      <c r="M117" s="653" t="s">
        <v>9</v>
      </c>
      <c r="N117" s="653" t="str">
        <f t="shared" si="57"/>
        <v>SI</v>
      </c>
      <c r="O117" s="653" t="str">
        <f t="shared" si="58"/>
        <v>SI</v>
      </c>
      <c r="P117" s="653" t="str">
        <f t="shared" si="59"/>
        <v>NO</v>
      </c>
      <c r="Q117" s="653" t="str">
        <f t="shared" si="70"/>
        <v>SI</v>
      </c>
      <c r="R117" s="938"/>
      <c r="S117" s="732">
        <v>1</v>
      </c>
      <c r="T117" s="337">
        <v>37977</v>
      </c>
      <c r="U117" s="337">
        <v>38202</v>
      </c>
      <c r="V117" s="19">
        <f t="shared" si="49"/>
        <v>2004</v>
      </c>
      <c r="W117" s="20">
        <f>IFERROR(INDEX(PARAMETROS!$B$53:$B$79,MATCH(V117,PARAMETROS!$A$53:$A$79,0)),"")</f>
        <v>358000</v>
      </c>
      <c r="X117" s="613">
        <v>206955060</v>
      </c>
      <c r="Y117" s="20" t="s">
        <v>23</v>
      </c>
      <c r="Z117" s="23" t="str">
        <f>IFERROR(IF(Y117="","",IF(Y117="COP","N/A",IF(OR(Y117="USD",Y117="US"),1,IF(Y117="EUR",VLOOKUP(U117,'SH EURO'!$A$6:$B$6338,2,FALSE),"INGRESAR TASA")))),"")</f>
        <v>N/A</v>
      </c>
      <c r="AA117" s="596" t="str">
        <f t="shared" si="50"/>
        <v>N/A</v>
      </c>
      <c r="AB117" s="22">
        <f>IFERROR(IF(Y117="","",IF(Y117="COP",1,IF(Z117&lt;&gt;"N/A",VLOOKUP(U117,'SH TRM'!$A$9:$B$8912,2,FALSE),"REVISAR"))),"")</f>
        <v>1</v>
      </c>
      <c r="AC117" s="616">
        <f t="shared" si="51"/>
        <v>206955060</v>
      </c>
      <c r="AD117" s="457">
        <f t="shared" si="52"/>
        <v>578.08675977653627</v>
      </c>
      <c r="AE117" s="450">
        <f t="shared" si="54"/>
        <v>578.08675977653627</v>
      </c>
      <c r="AF117" s="637" t="str">
        <f t="shared" si="46"/>
        <v>CUMPLE</v>
      </c>
      <c r="AG117" s="944"/>
      <c r="AH117" s="950"/>
      <c r="AI117" s="462"/>
      <c r="AJ117" s="307"/>
      <c r="AM117" s="700"/>
      <c r="AN117" s="624">
        <f t="shared" si="53"/>
        <v>1</v>
      </c>
      <c r="AO117" s="624"/>
      <c r="AP117" s="698"/>
      <c r="AQ117" s="698"/>
    </row>
    <row r="118" spans="1:43" s="279" customFormat="1" ht="86.25" thickBot="1" x14ac:dyDescent="0.3">
      <c r="A118" s="877"/>
      <c r="B118" s="48" t="s">
        <v>315</v>
      </c>
      <c r="C118" s="170">
        <v>16</v>
      </c>
      <c r="D118" s="64" t="str">
        <f>IFERROR(INDEX(DESEMPATE!$D$3:$D$124,MATCH('EXP ESPEC.'!B118,DESEMPATE!$C$3:$C$124,0)),"")</f>
        <v>GILBERTO GALINDO ALVARADO</v>
      </c>
      <c r="E118" s="382" t="s">
        <v>8</v>
      </c>
      <c r="F118" s="159" t="s">
        <v>748</v>
      </c>
      <c r="G118" s="298" t="s">
        <v>432</v>
      </c>
      <c r="H118" s="159" t="s">
        <v>789</v>
      </c>
      <c r="I118" s="294" t="s">
        <v>790</v>
      </c>
      <c r="J118" s="159" t="s">
        <v>8</v>
      </c>
      <c r="K118" s="654" t="s">
        <v>8</v>
      </c>
      <c r="L118" s="654" t="s">
        <v>9</v>
      </c>
      <c r="M118" s="654" t="s">
        <v>8</v>
      </c>
      <c r="N118" s="654" t="str">
        <f t="shared" si="57"/>
        <v>SI</v>
      </c>
      <c r="O118" s="654" t="str">
        <f t="shared" si="58"/>
        <v>NO</v>
      </c>
      <c r="P118" s="654" t="str">
        <f t="shared" si="59"/>
        <v>SI</v>
      </c>
      <c r="Q118" s="654" t="str">
        <f t="shared" si="70"/>
        <v>SI</v>
      </c>
      <c r="R118" s="939"/>
      <c r="S118" s="743">
        <v>1</v>
      </c>
      <c r="T118" s="390">
        <v>40737</v>
      </c>
      <c r="U118" s="390">
        <v>41390</v>
      </c>
      <c r="V118" s="53">
        <f t="shared" si="49"/>
        <v>2013</v>
      </c>
      <c r="W118" s="54">
        <f>IFERROR(INDEX(PARAMETROS!$B$53:$B$79,MATCH(V118,PARAMETROS!$A$53:$A$79,0)),"")</f>
        <v>589500</v>
      </c>
      <c r="X118" s="614">
        <v>214979159.72999999</v>
      </c>
      <c r="Y118" s="54" t="s">
        <v>23</v>
      </c>
      <c r="Z118" s="159" t="str">
        <f>IFERROR(IF(Y118="","",IF(Y118="COP","N/A",IF(OR(Y118="USD",Y118="US"),1,IF(Y118="EUR",VLOOKUP(U118,'SH EURO'!$A$6:$B$6338,2,FALSE),"INGRESAR TASA")))),"")</f>
        <v>N/A</v>
      </c>
      <c r="AA118" s="597" t="str">
        <f t="shared" si="50"/>
        <v>N/A</v>
      </c>
      <c r="AB118" s="56">
        <f>IFERROR(IF(Y118="","",IF(Y118="COP",1,IF(Z118&lt;&gt;"N/A",VLOOKUP(U118,'SH TRM'!$A$9:$B$8912,2,FALSE),"REVISAR"))),"")</f>
        <v>1</v>
      </c>
      <c r="AC118" s="617">
        <f t="shared" si="51"/>
        <v>214979159.72999999</v>
      </c>
      <c r="AD118" s="458">
        <f t="shared" si="52"/>
        <v>364.68050844783716</v>
      </c>
      <c r="AE118" s="449">
        <f t="shared" si="54"/>
        <v>364.68050844783716</v>
      </c>
      <c r="AF118" s="460" t="str">
        <f t="shared" si="46"/>
        <v>CUMPLE</v>
      </c>
      <c r="AG118" s="945"/>
      <c r="AH118" s="951"/>
      <c r="AI118" s="471"/>
      <c r="AJ118" s="307"/>
      <c r="AM118" s="700"/>
      <c r="AN118" s="624">
        <f t="shared" si="53"/>
        <v>1</v>
      </c>
      <c r="AO118" s="624"/>
      <c r="AP118" s="698"/>
      <c r="AQ118" s="698"/>
    </row>
    <row r="119" spans="1:43" s="279" customFormat="1" ht="30" customHeight="1" x14ac:dyDescent="0.25">
      <c r="A119" s="875" t="s">
        <v>192</v>
      </c>
      <c r="B119" s="35" t="s">
        <v>284</v>
      </c>
      <c r="C119" s="169">
        <v>2</v>
      </c>
      <c r="D119" s="36" t="str">
        <f>IFERROR(INDEX(DESEMPATE!$D$3:$D$124,MATCH('EXP ESPEC.'!B119,DESEMPATE!$C$3:$C$124,0)),"")</f>
        <v>CAYCO SAS</v>
      </c>
      <c r="E119" s="380" t="s">
        <v>8</v>
      </c>
      <c r="F119" s="47" t="s">
        <v>610</v>
      </c>
      <c r="G119" s="290" t="s">
        <v>432</v>
      </c>
      <c r="H119" s="47" t="s">
        <v>751</v>
      </c>
      <c r="I119" s="293" t="s">
        <v>752</v>
      </c>
      <c r="J119" s="47" t="s">
        <v>8</v>
      </c>
      <c r="K119" s="655" t="s">
        <v>8</v>
      </c>
      <c r="L119" s="655" t="s">
        <v>8</v>
      </c>
      <c r="M119" s="655" t="s">
        <v>9</v>
      </c>
      <c r="N119" s="655" t="str">
        <f t="shared" si="57"/>
        <v>SI</v>
      </c>
      <c r="O119" s="655" t="str">
        <f t="shared" si="58"/>
        <v>SI</v>
      </c>
      <c r="P119" s="655" t="str">
        <f t="shared" si="59"/>
        <v>NO</v>
      </c>
      <c r="Q119" s="655" t="str">
        <f t="shared" si="70"/>
        <v>SI</v>
      </c>
      <c r="R119" s="872" t="s">
        <v>9</v>
      </c>
      <c r="S119" s="742">
        <v>0.1</v>
      </c>
      <c r="T119" s="389">
        <v>39615</v>
      </c>
      <c r="U119" s="389">
        <v>41152</v>
      </c>
      <c r="V119" s="42">
        <f t="shared" si="49"/>
        <v>2012</v>
      </c>
      <c r="W119" s="160">
        <f>IFERROR(INDEX(PARAMETROS!$B$53:$B$79,MATCH(V119,PARAMETROS!$A$53:$A$79,0)),"")</f>
        <v>566700</v>
      </c>
      <c r="X119" s="612">
        <v>19784751256</v>
      </c>
      <c r="Y119" s="43" t="s">
        <v>23</v>
      </c>
      <c r="Z119" s="47" t="str">
        <f>IFERROR(IF(Y119="","",IF(Y119="COP","N/A",IF(OR(Y119="USD",Y119="US"),1,IF(Y119="EUR",VLOOKUP(U119,'SH EURO'!$A$6:$B$6338,2,FALSE),"INGRESAR TASA")))),"")</f>
        <v>N/A</v>
      </c>
      <c r="AA119" s="595" t="str">
        <f t="shared" si="50"/>
        <v>N/A</v>
      </c>
      <c r="AB119" s="45">
        <f>IFERROR(IF(Y119="","",IF(Y119="COP",1,IF(Z119&lt;&gt;"N/A",VLOOKUP(U119,'SH TRM'!$A$9:$B$8912,2,FALSE),"REVISAR"))),"")</f>
        <v>1</v>
      </c>
      <c r="AC119" s="615">
        <f t="shared" si="51"/>
        <v>19784751256</v>
      </c>
      <c r="AD119" s="456">
        <f t="shared" si="52"/>
        <v>34912.213262749246</v>
      </c>
      <c r="AE119" s="454">
        <f t="shared" si="54"/>
        <v>3491.2213262749246</v>
      </c>
      <c r="AF119" s="444" t="str">
        <f t="shared" si="46"/>
        <v>CUMPLE</v>
      </c>
      <c r="AG119" s="943" t="str">
        <f>IFERROR(IF(AND(COUNTIF(N119:N122,"SI")&gt;=1,COUNTIF(O119:O122,"SI")&gt;=1,COUNTIF(P119:P122,"SI")&gt;=1,COUNTIF(R119:R122,"SI")&lt;=1,COUNTIF(J119:J122,"SI")&gt;=2,AO119="OK"),"SI","NO"),"")</f>
        <v>SI</v>
      </c>
      <c r="AH119" s="949">
        <f t="shared" ref="AH119" si="85">IFERROR(IF(OR(E119="",E119="NO"),"N/A",IF(AND(COUNTIF(AF119:AF122,"CUMPLE")=4,AG119="SI"),900,(IF(AND(COUNTIF(AF119:AF122,"CUMPLE")=3,AG119="SI"),800,IF(AND(COUNTIF(AF119:AF122,"CUMPLE")=2,AG119="SI"),700,0))))),"")</f>
        <v>900</v>
      </c>
      <c r="AI119" s="468"/>
      <c r="AJ119" s="307"/>
      <c r="AM119" s="700"/>
      <c r="AN119" s="624">
        <f t="shared" si="53"/>
        <v>1</v>
      </c>
      <c r="AO119" s="624" t="str">
        <f t="shared" ref="AO119" si="86">IF(OR(COUNTIF(AN119:AN122,2)=0,COUNTIF(AN119:AN122,2)&gt;1),"OK",IF(AND(COUNTIF(AN119:AN122,1)&gt;0,COUNTIF(AN119:AN122,2)&gt;0),"OK",1))</f>
        <v>OK</v>
      </c>
      <c r="AP119" s="698"/>
      <c r="AQ119" s="698"/>
    </row>
    <row r="120" spans="1:43" s="279" customFormat="1" ht="30" customHeight="1" x14ac:dyDescent="0.25">
      <c r="A120" s="876"/>
      <c r="B120" s="12" t="s">
        <v>284</v>
      </c>
      <c r="C120" s="168">
        <v>5</v>
      </c>
      <c r="D120" s="13" t="str">
        <f>IFERROR(INDEX(DESEMPATE!$D$3:$D$124,MATCH('EXP ESPEC.'!B120,DESEMPATE!$C$3:$C$124,0)),"")</f>
        <v>CAYCO SAS</v>
      </c>
      <c r="E120" s="381" t="s">
        <v>8</v>
      </c>
      <c r="F120" s="23" t="s">
        <v>699</v>
      </c>
      <c r="G120" s="291" t="s">
        <v>432</v>
      </c>
      <c r="H120" s="23" t="s">
        <v>655</v>
      </c>
      <c r="I120" s="292" t="s">
        <v>753</v>
      </c>
      <c r="J120" s="23" t="s">
        <v>8</v>
      </c>
      <c r="K120" s="653" t="s">
        <v>8</v>
      </c>
      <c r="L120" s="653" t="s">
        <v>8</v>
      </c>
      <c r="M120" s="653" t="s">
        <v>9</v>
      </c>
      <c r="N120" s="653" t="str">
        <f t="shared" si="57"/>
        <v>SI</v>
      </c>
      <c r="O120" s="653" t="str">
        <f t="shared" si="58"/>
        <v>SI</v>
      </c>
      <c r="P120" s="653" t="str">
        <f t="shared" si="59"/>
        <v>NO</v>
      </c>
      <c r="Q120" s="653" t="str">
        <f t="shared" si="70"/>
        <v>SI</v>
      </c>
      <c r="R120" s="938"/>
      <c r="S120" s="732">
        <v>0.23</v>
      </c>
      <c r="T120" s="337">
        <v>38684</v>
      </c>
      <c r="U120" s="337">
        <v>39690</v>
      </c>
      <c r="V120" s="19">
        <f t="shared" si="49"/>
        <v>2008</v>
      </c>
      <c r="W120" s="20">
        <f>IFERROR(INDEX(PARAMETROS!$B$53:$B$79,MATCH(V120,PARAMETROS!$A$53:$A$79,0)),"")</f>
        <v>461500</v>
      </c>
      <c r="X120" s="613">
        <v>1688370055.5</v>
      </c>
      <c r="Y120" s="20" t="s">
        <v>23</v>
      </c>
      <c r="Z120" s="23" t="str">
        <f>IFERROR(IF(Y120="","",IF(Y120="COP","N/A",IF(OR(Y120="USD",Y120="US"),1,IF(Y120="EUR",VLOOKUP(U120,'SH EURO'!$A$6:$B$6338,2,FALSE),"INGRESAR TASA")))),"")</f>
        <v>N/A</v>
      </c>
      <c r="AA120" s="596" t="str">
        <f t="shared" si="50"/>
        <v>N/A</v>
      </c>
      <c r="AB120" s="22">
        <f>IFERROR(IF(Y120="","",IF(Y120="COP",1,IF(Z120&lt;&gt;"N/A",VLOOKUP(U120,'SH TRM'!$A$9:$B$8912,2,FALSE),"REVISAR"))),"")</f>
        <v>1</v>
      </c>
      <c r="AC120" s="616">
        <f t="shared" si="51"/>
        <v>1688370055.5</v>
      </c>
      <c r="AD120" s="457">
        <f t="shared" si="52"/>
        <v>3658.4399902491873</v>
      </c>
      <c r="AE120" s="450">
        <f t="shared" si="54"/>
        <v>841.44119775731315</v>
      </c>
      <c r="AF120" s="637" t="str">
        <f t="shared" si="46"/>
        <v>CUMPLE</v>
      </c>
      <c r="AG120" s="944"/>
      <c r="AH120" s="950"/>
      <c r="AI120" s="462"/>
      <c r="AJ120" s="307"/>
      <c r="AM120" s="700"/>
      <c r="AN120" s="624">
        <f t="shared" si="53"/>
        <v>1</v>
      </c>
      <c r="AO120" s="624"/>
      <c r="AP120" s="698"/>
      <c r="AQ120" s="698"/>
    </row>
    <row r="121" spans="1:43" s="279" customFormat="1" ht="30" customHeight="1" x14ac:dyDescent="0.25">
      <c r="A121" s="876"/>
      <c r="B121" s="12" t="s">
        <v>284</v>
      </c>
      <c r="C121" s="168">
        <v>8</v>
      </c>
      <c r="D121" s="13" t="str">
        <f>IFERROR(INDEX(DESEMPATE!$D$3:$D$124,MATCH('EXP ESPEC.'!B121,DESEMPATE!$C$3:$C$124,0)),"")</f>
        <v>CAYCO SAS</v>
      </c>
      <c r="E121" s="381" t="s">
        <v>8</v>
      </c>
      <c r="F121" s="23" t="s">
        <v>699</v>
      </c>
      <c r="G121" s="291" t="s">
        <v>432</v>
      </c>
      <c r="H121" s="23" t="s">
        <v>657</v>
      </c>
      <c r="I121" s="292" t="s">
        <v>754</v>
      </c>
      <c r="J121" s="23" t="s">
        <v>8</v>
      </c>
      <c r="K121" s="653" t="s">
        <v>8</v>
      </c>
      <c r="L121" s="653" t="s">
        <v>8</v>
      </c>
      <c r="M121" s="653" t="s">
        <v>9</v>
      </c>
      <c r="N121" s="653" t="str">
        <f t="shared" si="57"/>
        <v>SI</v>
      </c>
      <c r="O121" s="653" t="str">
        <f t="shared" si="58"/>
        <v>SI</v>
      </c>
      <c r="P121" s="653" t="str">
        <f t="shared" si="59"/>
        <v>NO</v>
      </c>
      <c r="Q121" s="653" t="str">
        <f t="shared" si="70"/>
        <v>SI</v>
      </c>
      <c r="R121" s="938"/>
      <c r="S121" s="732">
        <v>0.23</v>
      </c>
      <c r="T121" s="337">
        <v>38650</v>
      </c>
      <c r="U121" s="337">
        <v>39808</v>
      </c>
      <c r="V121" s="19">
        <f t="shared" si="49"/>
        <v>2008</v>
      </c>
      <c r="W121" s="20">
        <f>IFERROR(INDEX(PARAMETROS!$B$53:$B$79,MATCH(V121,PARAMETROS!$A$53:$A$79,0)),"")</f>
        <v>461500</v>
      </c>
      <c r="X121" s="613">
        <v>1649106224</v>
      </c>
      <c r="Y121" s="20" t="s">
        <v>23</v>
      </c>
      <c r="Z121" s="23" t="str">
        <f>IFERROR(IF(Y121="","",IF(Y121="COP","N/A",IF(OR(Y121="USD",Y121="US"),1,IF(Y121="EUR",VLOOKUP(U121,'SH EURO'!$A$6:$B$6338,2,FALSE),"INGRESAR TASA")))),"")</f>
        <v>N/A</v>
      </c>
      <c r="AA121" s="596" t="str">
        <f t="shared" si="50"/>
        <v>N/A</v>
      </c>
      <c r="AB121" s="22">
        <f>IFERROR(IF(Y121="","",IF(Y121="COP",1,IF(Z121&lt;&gt;"N/A",VLOOKUP(U121,'SH TRM'!$A$9:$B$8912,2,FALSE),"REVISAR"))),"")</f>
        <v>1</v>
      </c>
      <c r="AC121" s="616">
        <f t="shared" si="51"/>
        <v>1649106224</v>
      </c>
      <c r="AD121" s="457">
        <f t="shared" si="52"/>
        <v>3573.3612654387866</v>
      </c>
      <c r="AE121" s="450">
        <f t="shared" si="54"/>
        <v>821.87309105092095</v>
      </c>
      <c r="AF121" s="637" t="str">
        <f t="shared" si="46"/>
        <v>CUMPLE</v>
      </c>
      <c r="AG121" s="944"/>
      <c r="AH121" s="950"/>
      <c r="AI121" s="462"/>
      <c r="AJ121" s="307"/>
      <c r="AM121" s="700"/>
      <c r="AN121" s="624">
        <f t="shared" si="53"/>
        <v>1</v>
      </c>
      <c r="AO121" s="624"/>
      <c r="AP121" s="698"/>
      <c r="AQ121" s="698"/>
    </row>
    <row r="122" spans="1:43" s="279" customFormat="1" ht="30" customHeight="1" thickBot="1" x14ac:dyDescent="0.3">
      <c r="A122" s="877"/>
      <c r="B122" s="48" t="s">
        <v>283</v>
      </c>
      <c r="C122" s="170">
        <v>23</v>
      </c>
      <c r="D122" s="64" t="str">
        <f>IFERROR(INDEX(DESEMPATE!$D$3:$D$124,MATCH('EXP ESPEC.'!B122,DESEMPATE!$C$3:$C$124,0)),"")</f>
        <v>GESTION DE PROYECTOS DE INGENIERIA GPI SAS</v>
      </c>
      <c r="E122" s="382" t="s">
        <v>8</v>
      </c>
      <c r="F122" s="159" t="s">
        <v>610</v>
      </c>
      <c r="G122" s="298" t="s">
        <v>432</v>
      </c>
      <c r="H122" s="159" t="s">
        <v>791</v>
      </c>
      <c r="I122" s="294" t="s">
        <v>792</v>
      </c>
      <c r="J122" s="159" t="s">
        <v>8</v>
      </c>
      <c r="K122" s="654" t="s">
        <v>8</v>
      </c>
      <c r="L122" s="654" t="s">
        <v>9</v>
      </c>
      <c r="M122" s="654" t="s">
        <v>8</v>
      </c>
      <c r="N122" s="654" t="str">
        <f t="shared" si="57"/>
        <v>SI</v>
      </c>
      <c r="O122" s="654" t="str">
        <f t="shared" si="58"/>
        <v>NO</v>
      </c>
      <c r="P122" s="654" t="str">
        <f t="shared" si="59"/>
        <v>SI</v>
      </c>
      <c r="Q122" s="654" t="str">
        <f t="shared" si="70"/>
        <v>SI</v>
      </c>
      <c r="R122" s="939"/>
      <c r="S122" s="743">
        <v>0.5</v>
      </c>
      <c r="T122" s="390">
        <v>40952</v>
      </c>
      <c r="U122" s="390">
        <v>41396</v>
      </c>
      <c r="V122" s="53">
        <f t="shared" si="49"/>
        <v>2013</v>
      </c>
      <c r="W122" s="54">
        <f>IFERROR(INDEX(PARAMETROS!$B$53:$B$79,MATCH(V122,PARAMETROS!$A$53:$A$79,0)),"")</f>
        <v>589500</v>
      </c>
      <c r="X122" s="614">
        <v>591179373</v>
      </c>
      <c r="Y122" s="54" t="s">
        <v>23</v>
      </c>
      <c r="Z122" s="159" t="str">
        <f>IFERROR(IF(Y122="","",IF(Y122="COP","N/A",IF(OR(Y122="USD",Y122="US"),1,IF(Y122="EUR",VLOOKUP(U122,'SH EURO'!$A$6:$B$6338,2,FALSE),"INGRESAR TASA")))),"")</f>
        <v>N/A</v>
      </c>
      <c r="AA122" s="597" t="str">
        <f t="shared" si="50"/>
        <v>N/A</v>
      </c>
      <c r="AB122" s="56">
        <f>IFERROR(IF(Y122="","",IF(Y122="COP",1,IF(Z122&lt;&gt;"N/A",VLOOKUP(U122,'SH TRM'!$A$9:$B$8912,2,FALSE),"REVISAR"))),"")</f>
        <v>1</v>
      </c>
      <c r="AC122" s="617">
        <f t="shared" si="51"/>
        <v>591179373</v>
      </c>
      <c r="AD122" s="458">
        <f t="shared" si="52"/>
        <v>1002.8488091603053</v>
      </c>
      <c r="AE122" s="449">
        <f t="shared" si="54"/>
        <v>501.42440458015267</v>
      </c>
      <c r="AF122" s="460" t="str">
        <f t="shared" si="46"/>
        <v>CUMPLE</v>
      </c>
      <c r="AG122" s="945"/>
      <c r="AH122" s="951"/>
      <c r="AI122" s="471"/>
      <c r="AJ122" s="307"/>
      <c r="AM122" s="700"/>
      <c r="AN122" s="624">
        <f t="shared" si="53"/>
        <v>1</v>
      </c>
      <c r="AO122" s="624"/>
      <c r="AP122" s="698"/>
      <c r="AQ122" s="698"/>
    </row>
    <row r="123" spans="1:43" s="279" customFormat="1" ht="30" customHeight="1" x14ac:dyDescent="0.25">
      <c r="A123" s="875" t="s">
        <v>193</v>
      </c>
      <c r="B123" s="35" t="s">
        <v>288</v>
      </c>
      <c r="C123" s="169">
        <v>5</v>
      </c>
      <c r="D123" s="36" t="str">
        <f>IFERROR(INDEX(DESEMPATE!$D$3:$D$124,MATCH('EXP ESPEC.'!B123,DESEMPATE!$C$3:$C$124,0)),"")</f>
        <v>CONSTRUCCIONES CIVILES ESTUDIOS Y PROYECTOS SAS- CONCEP SAS</v>
      </c>
      <c r="E123" s="380" t="s">
        <v>8</v>
      </c>
      <c r="F123" s="47" t="s">
        <v>793</v>
      </c>
      <c r="G123" s="290" t="s">
        <v>432</v>
      </c>
      <c r="H123" s="47" t="s">
        <v>794</v>
      </c>
      <c r="I123" s="293" t="s">
        <v>795</v>
      </c>
      <c r="J123" s="47" t="s">
        <v>8</v>
      </c>
      <c r="K123" s="655" t="s">
        <v>8</v>
      </c>
      <c r="L123" s="655" t="s">
        <v>8</v>
      </c>
      <c r="M123" s="655" t="s">
        <v>8</v>
      </c>
      <c r="N123" s="655" t="str">
        <f t="shared" si="57"/>
        <v>SI</v>
      </c>
      <c r="O123" s="655" t="str">
        <f t="shared" si="58"/>
        <v>SI</v>
      </c>
      <c r="P123" s="655" t="str">
        <f t="shared" si="59"/>
        <v>SI</v>
      </c>
      <c r="Q123" s="655" t="str">
        <f t="shared" si="70"/>
        <v>SI</v>
      </c>
      <c r="R123" s="872" t="s">
        <v>9</v>
      </c>
      <c r="S123" s="742">
        <v>1</v>
      </c>
      <c r="T123" s="389">
        <v>36046</v>
      </c>
      <c r="U123" s="389">
        <v>36714</v>
      </c>
      <c r="V123" s="42">
        <f t="shared" si="49"/>
        <v>2000</v>
      </c>
      <c r="W123" s="160">
        <f>IFERROR(INDEX(PARAMETROS!$B$53:$B$79,MATCH(V123,PARAMETROS!$A$53:$A$79,0)),"")</f>
        <v>260100</v>
      </c>
      <c r="X123" s="612">
        <v>149976255</v>
      </c>
      <c r="Y123" s="43" t="s">
        <v>23</v>
      </c>
      <c r="Z123" s="47" t="str">
        <f>IFERROR(IF(Y123="","",IF(Y123="COP","N/A",IF(OR(Y123="USD",Y123="US"),1,IF(Y123="EUR",VLOOKUP(U123,'SH EURO'!$A$6:$B$6338,2,FALSE),"INGRESAR TASA")))),"")</f>
        <v>N/A</v>
      </c>
      <c r="AA123" s="595" t="str">
        <f t="shared" si="50"/>
        <v>N/A</v>
      </c>
      <c r="AB123" s="45">
        <f>IFERROR(IF(Y123="","",IF(Y123="COP",1,IF(Z123&lt;&gt;"N/A",VLOOKUP(U123,'SH TRM'!$A$9:$B$8912,2,FALSE),"REVISAR"))),"")</f>
        <v>1</v>
      </c>
      <c r="AC123" s="615">
        <f t="shared" si="51"/>
        <v>149976255</v>
      </c>
      <c r="AD123" s="456">
        <f t="shared" si="52"/>
        <v>576.60997693194929</v>
      </c>
      <c r="AE123" s="454">
        <f t="shared" si="54"/>
        <v>576.60997693194929</v>
      </c>
      <c r="AF123" s="444" t="str">
        <f t="shared" si="46"/>
        <v>CUMPLE</v>
      </c>
      <c r="AG123" s="943" t="str">
        <f>IFERROR(IF(AND(COUNTIF(N123:N126,"SI")&gt;=1,COUNTIF(O123:O126,"SI")&gt;=1,COUNTIF(P123:P126,"SI")&gt;=1,COUNTIF(R123:R126,"SI")&lt;=1,COUNTIF(J123:J126,"SI")&gt;=2,AO123="OK"),"SI","NO"),"")</f>
        <v>SI</v>
      </c>
      <c r="AH123" s="949">
        <f t="shared" ref="AH123" si="87">IFERROR(IF(OR(E123="",E123="NO"),"N/A",IF(AND(COUNTIF(AF123:AF126,"CUMPLE")=4,AG123="SI"),900,(IF(AND(COUNTIF(AF123:AF126,"CUMPLE")=3,AG123="SI"),800,IF(AND(COUNTIF(AF123:AF126,"CUMPLE")=2,AG123="SI"),700,0))))),"")</f>
        <v>900</v>
      </c>
      <c r="AI123" s="468"/>
      <c r="AJ123" s="307"/>
      <c r="AM123" s="700"/>
      <c r="AN123" s="624">
        <f t="shared" si="53"/>
        <v>2</v>
      </c>
      <c r="AO123" s="624" t="str">
        <f t="shared" ref="AO123" si="88">IF(OR(COUNTIF(AN123:AN126,2)=0,COUNTIF(AN123:AN126,2)&gt;1),"OK",IF(AND(COUNTIF(AN123:AN126,1)&gt;0,COUNTIF(AN123:AN126,2)&gt;0),"OK",1))</f>
        <v>OK</v>
      </c>
      <c r="AP123" s="698"/>
      <c r="AQ123" s="698"/>
    </row>
    <row r="124" spans="1:43" s="279" customFormat="1" ht="30" customHeight="1" x14ac:dyDescent="0.25">
      <c r="A124" s="876"/>
      <c r="B124" s="12" t="s">
        <v>288</v>
      </c>
      <c r="C124" s="168">
        <v>18</v>
      </c>
      <c r="D124" s="13" t="str">
        <f>IFERROR(INDEX(DESEMPATE!$D$3:$D$124,MATCH('EXP ESPEC.'!B124,DESEMPATE!$C$3:$C$124,0)),"")</f>
        <v>CONSTRUCCIONES CIVILES ESTUDIOS Y PROYECTOS SAS- CONCEP SAS</v>
      </c>
      <c r="E124" s="381" t="s">
        <v>8</v>
      </c>
      <c r="F124" s="23" t="s">
        <v>761</v>
      </c>
      <c r="G124" s="291" t="s">
        <v>432</v>
      </c>
      <c r="H124" s="23" t="s">
        <v>767</v>
      </c>
      <c r="I124" s="292" t="s">
        <v>768</v>
      </c>
      <c r="J124" s="23" t="s">
        <v>8</v>
      </c>
      <c r="K124" s="653" t="s">
        <v>8</v>
      </c>
      <c r="L124" s="653" t="s">
        <v>8</v>
      </c>
      <c r="M124" s="653" t="s">
        <v>9</v>
      </c>
      <c r="N124" s="653" t="str">
        <f t="shared" si="57"/>
        <v>SI</v>
      </c>
      <c r="O124" s="653" t="str">
        <f t="shared" si="58"/>
        <v>SI</v>
      </c>
      <c r="P124" s="653" t="str">
        <f t="shared" si="59"/>
        <v>NO</v>
      </c>
      <c r="Q124" s="653" t="str">
        <f t="shared" si="70"/>
        <v>SI</v>
      </c>
      <c r="R124" s="938"/>
      <c r="S124" s="732">
        <v>0.5</v>
      </c>
      <c r="T124" s="337">
        <v>40114</v>
      </c>
      <c r="U124" s="337">
        <v>40742</v>
      </c>
      <c r="V124" s="19">
        <f t="shared" si="49"/>
        <v>2011</v>
      </c>
      <c r="W124" s="20">
        <f>IFERROR(INDEX(PARAMETROS!$B$53:$B$79,MATCH(V124,PARAMETROS!$A$53:$A$79,0)),"")</f>
        <v>535600</v>
      </c>
      <c r="X124" s="613">
        <v>858165286</v>
      </c>
      <c r="Y124" s="20" t="s">
        <v>23</v>
      </c>
      <c r="Z124" s="23" t="str">
        <f>IFERROR(IF(Y124="","",IF(Y124="COP","N/A",IF(OR(Y124="USD",Y124="US"),1,IF(Y124="EUR",VLOOKUP(U124,'SH EURO'!$A$6:$B$6338,2,FALSE),"INGRESAR TASA")))),"")</f>
        <v>N/A</v>
      </c>
      <c r="AA124" s="596" t="str">
        <f t="shared" si="50"/>
        <v>N/A</v>
      </c>
      <c r="AB124" s="22">
        <f>IFERROR(IF(Y124="","",IF(Y124="COP",1,IF(Z124&lt;&gt;"N/A",VLOOKUP(U124,'SH TRM'!$A$9:$B$8912,2,FALSE),"REVISAR"))),"")</f>
        <v>1</v>
      </c>
      <c r="AC124" s="616">
        <f t="shared" si="51"/>
        <v>858165286</v>
      </c>
      <c r="AD124" s="457">
        <f t="shared" si="52"/>
        <v>1602.2503472740852</v>
      </c>
      <c r="AE124" s="450">
        <f t="shared" si="54"/>
        <v>801.12517363704262</v>
      </c>
      <c r="AF124" s="637" t="str">
        <f t="shared" si="46"/>
        <v>CUMPLE</v>
      </c>
      <c r="AG124" s="944"/>
      <c r="AH124" s="950"/>
      <c r="AI124" s="462"/>
      <c r="AJ124" s="307"/>
      <c r="AM124" s="700"/>
      <c r="AN124" s="624">
        <f t="shared" si="53"/>
        <v>1</v>
      </c>
      <c r="AO124" s="624"/>
      <c r="AP124" s="698"/>
      <c r="AQ124" s="698"/>
    </row>
    <row r="125" spans="1:43" s="279" customFormat="1" ht="42.75" customHeight="1" x14ac:dyDescent="0.25">
      <c r="A125" s="876"/>
      <c r="B125" s="12" t="s">
        <v>287</v>
      </c>
      <c r="C125" s="168">
        <v>62</v>
      </c>
      <c r="D125" s="13" t="str">
        <f>IFERROR(INDEX(DESEMPATE!$D$3:$D$124,MATCH('EXP ESPEC.'!B125,DESEMPATE!$C$3:$C$124,0)),"")</f>
        <v>JOSE MANUEL GUARDO POLO</v>
      </c>
      <c r="E125" s="381" t="s">
        <v>8</v>
      </c>
      <c r="F125" s="23" t="s">
        <v>758</v>
      </c>
      <c r="G125" s="291" t="s">
        <v>432</v>
      </c>
      <c r="H125" s="23" t="s">
        <v>759</v>
      </c>
      <c r="I125" s="292" t="s">
        <v>760</v>
      </c>
      <c r="J125" s="786" t="s">
        <v>8</v>
      </c>
      <c r="K125" s="653" t="s">
        <v>8</v>
      </c>
      <c r="L125" s="653" t="s">
        <v>8</v>
      </c>
      <c r="M125" s="653" t="s">
        <v>9</v>
      </c>
      <c r="N125" s="653" t="str">
        <f t="shared" si="57"/>
        <v>SI</v>
      </c>
      <c r="O125" s="653" t="str">
        <f t="shared" si="58"/>
        <v>SI</v>
      </c>
      <c r="P125" s="653" t="str">
        <f t="shared" si="59"/>
        <v>NO</v>
      </c>
      <c r="Q125" s="653" t="str">
        <f t="shared" si="70"/>
        <v>SI</v>
      </c>
      <c r="R125" s="938"/>
      <c r="S125" s="787">
        <v>0.33400000000000002</v>
      </c>
      <c r="T125" s="337">
        <v>35618</v>
      </c>
      <c r="U125" s="337">
        <v>36310</v>
      </c>
      <c r="V125" s="19">
        <f t="shared" si="49"/>
        <v>1999</v>
      </c>
      <c r="W125" s="20">
        <f>IFERROR(INDEX(PARAMETROS!$B$53:$B$79,MATCH(V125,PARAMETROS!$A$53:$A$79,0)),"")</f>
        <v>236460</v>
      </c>
      <c r="X125" s="613">
        <v>684873077</v>
      </c>
      <c r="Y125" s="20" t="s">
        <v>23</v>
      </c>
      <c r="Z125" s="23" t="str">
        <f>IFERROR(IF(Y125="","",IF(Y125="COP","N/A",IF(OR(Y125="USD",Y125="US"),1,IF(Y125="EUR",VLOOKUP(U125,'SH EURO'!$A$6:$B$6338,2,FALSE),"INGRESAR TASA")))),"")</f>
        <v>N/A</v>
      </c>
      <c r="AA125" s="596" t="str">
        <f t="shared" si="50"/>
        <v>N/A</v>
      </c>
      <c r="AB125" s="22">
        <f>IFERROR(IF(Y125="","",IF(Y125="COP",1,IF(Z125&lt;&gt;"N/A",VLOOKUP(U125,'SH TRM'!$A$9:$B$8912,2,FALSE),"REVISAR"))),"")</f>
        <v>1</v>
      </c>
      <c r="AC125" s="616">
        <f t="shared" si="51"/>
        <v>684873077</v>
      </c>
      <c r="AD125" s="457">
        <f t="shared" si="52"/>
        <v>2896.3591178211959</v>
      </c>
      <c r="AE125" s="450">
        <f t="shared" si="54"/>
        <v>967.38394535227951</v>
      </c>
      <c r="AF125" s="637" t="str">
        <f t="shared" si="46"/>
        <v>CUMPLE</v>
      </c>
      <c r="AG125" s="944"/>
      <c r="AH125" s="950"/>
      <c r="AI125" s="462"/>
      <c r="AJ125" s="307"/>
      <c r="AM125" s="700"/>
      <c r="AN125" s="624">
        <f t="shared" si="53"/>
        <v>1</v>
      </c>
      <c r="AO125" s="624"/>
      <c r="AP125" s="698"/>
      <c r="AQ125" s="698"/>
    </row>
    <row r="126" spans="1:43" s="279" customFormat="1" ht="30" customHeight="1" thickBot="1" x14ac:dyDescent="0.3">
      <c r="A126" s="877"/>
      <c r="B126" s="48" t="s">
        <v>287</v>
      </c>
      <c r="C126" s="170">
        <v>77</v>
      </c>
      <c r="D126" s="64" t="str">
        <f>IFERROR(INDEX(DESEMPATE!$D$3:$D$124,MATCH('EXP ESPEC.'!B126,DESEMPATE!$C$3:$C$124,0)),"")</f>
        <v>JOSE MANUEL GUARDO POLO</v>
      </c>
      <c r="E126" s="382" t="s">
        <v>8</v>
      </c>
      <c r="F126" s="159" t="s">
        <v>761</v>
      </c>
      <c r="G126" s="298" t="s">
        <v>432</v>
      </c>
      <c r="H126" s="159" t="s">
        <v>762</v>
      </c>
      <c r="I126" s="294" t="s">
        <v>763</v>
      </c>
      <c r="J126" s="159" t="s">
        <v>8</v>
      </c>
      <c r="K126" s="654" t="s">
        <v>8</v>
      </c>
      <c r="L126" s="654" t="s">
        <v>8</v>
      </c>
      <c r="M126" s="654" t="s">
        <v>9</v>
      </c>
      <c r="N126" s="654" t="str">
        <f t="shared" si="57"/>
        <v>SI</v>
      </c>
      <c r="O126" s="654" t="str">
        <f t="shared" si="58"/>
        <v>SI</v>
      </c>
      <c r="P126" s="654" t="str">
        <f t="shared" si="59"/>
        <v>NO</v>
      </c>
      <c r="Q126" s="654" t="str">
        <f t="shared" si="70"/>
        <v>SI</v>
      </c>
      <c r="R126" s="939"/>
      <c r="S126" s="743">
        <v>1</v>
      </c>
      <c r="T126" s="390">
        <v>36865</v>
      </c>
      <c r="U126" s="390">
        <v>37114</v>
      </c>
      <c r="V126" s="53">
        <f t="shared" si="49"/>
        <v>2001</v>
      </c>
      <c r="W126" s="54">
        <f>IFERROR(INDEX(PARAMETROS!$B$53:$B$79,MATCH(V126,PARAMETROS!$A$53:$A$79,0)),"")</f>
        <v>286000</v>
      </c>
      <c r="X126" s="614">
        <v>337799641</v>
      </c>
      <c r="Y126" s="54" t="s">
        <v>23</v>
      </c>
      <c r="Z126" s="159" t="str">
        <f>IFERROR(IF(Y126="","",IF(Y126="COP","N/A",IF(OR(Y126="USD",Y126="US"),1,IF(Y126="EUR",VLOOKUP(U126,'SH EURO'!$A$6:$B$6338,2,FALSE),"INGRESAR TASA")))),"")</f>
        <v>N/A</v>
      </c>
      <c r="AA126" s="597" t="str">
        <f t="shared" si="50"/>
        <v>N/A</v>
      </c>
      <c r="AB126" s="56">
        <f>IFERROR(IF(Y126="","",IF(Y126="COP",1,IF(Z126&lt;&gt;"N/A",VLOOKUP(U126,'SH TRM'!$A$9:$B$8912,2,FALSE),"REVISAR"))),"")</f>
        <v>1</v>
      </c>
      <c r="AC126" s="617">
        <f t="shared" si="51"/>
        <v>337799641</v>
      </c>
      <c r="AD126" s="458">
        <f t="shared" si="52"/>
        <v>1181.1176258741259</v>
      </c>
      <c r="AE126" s="449">
        <f t="shared" si="54"/>
        <v>1181.1176258741259</v>
      </c>
      <c r="AF126" s="460" t="str">
        <f t="shared" si="46"/>
        <v>CUMPLE</v>
      </c>
      <c r="AG126" s="945"/>
      <c r="AH126" s="951"/>
      <c r="AI126" s="471"/>
      <c r="AJ126" s="307"/>
      <c r="AM126" s="700"/>
      <c r="AN126" s="624">
        <f t="shared" si="53"/>
        <v>1</v>
      </c>
      <c r="AO126" s="624"/>
      <c r="AP126" s="698"/>
      <c r="AQ126" s="698"/>
    </row>
    <row r="127" spans="1:43" s="279" customFormat="1" ht="30" customHeight="1" x14ac:dyDescent="0.25">
      <c r="A127" s="875" t="s">
        <v>194</v>
      </c>
      <c r="B127" s="35" t="s">
        <v>316</v>
      </c>
      <c r="C127" s="169">
        <v>4</v>
      </c>
      <c r="D127" s="36" t="str">
        <f>IFERROR(INDEX(DESEMPATE!$D$3:$D$124,MATCH('EXP ESPEC.'!B127,DESEMPATE!$C$3:$C$124,0)),"")</f>
        <v>JPS INGENIERIA S.A.</v>
      </c>
      <c r="E127" s="380" t="s">
        <v>8</v>
      </c>
      <c r="F127" s="47" t="s">
        <v>607</v>
      </c>
      <c r="G127" s="47" t="s">
        <v>432</v>
      </c>
      <c r="H127" s="47" t="s">
        <v>608</v>
      </c>
      <c r="I127" s="293" t="s">
        <v>609</v>
      </c>
      <c r="J127" s="47" t="s">
        <v>8</v>
      </c>
      <c r="K127" s="553" t="s">
        <v>8</v>
      </c>
      <c r="L127" s="553" t="s">
        <v>8</v>
      </c>
      <c r="M127" s="553" t="s">
        <v>9</v>
      </c>
      <c r="N127" s="636" t="str">
        <f t="shared" si="57"/>
        <v>SI</v>
      </c>
      <c r="O127" s="636" t="str">
        <f t="shared" si="58"/>
        <v>SI</v>
      </c>
      <c r="P127" s="636" t="str">
        <f t="shared" si="59"/>
        <v>NO</v>
      </c>
      <c r="Q127" s="553" t="s">
        <v>8</v>
      </c>
      <c r="R127" s="872" t="s">
        <v>9</v>
      </c>
      <c r="S127" s="742">
        <v>0.85</v>
      </c>
      <c r="T127" s="389">
        <v>38992</v>
      </c>
      <c r="U127" s="389">
        <v>39417</v>
      </c>
      <c r="V127" s="42">
        <f t="shared" si="49"/>
        <v>2007</v>
      </c>
      <c r="W127" s="160">
        <f>IFERROR(INDEX(PARAMETROS!$B$53:$B$79,MATCH(V127,PARAMETROS!$A$53:$A$79,0)),"")</f>
        <v>433700</v>
      </c>
      <c r="X127" s="612">
        <v>659982407</v>
      </c>
      <c r="Y127" s="43" t="s">
        <v>23</v>
      </c>
      <c r="Z127" s="47" t="str">
        <f>IFERROR(IF(Y127="","",IF(Y127="COP","N/A",IF(OR(Y127="USD",Y127="US"),1,IF(Y127="EUR",VLOOKUP(U127,'SH EURO'!$A$6:$B$6338,2,FALSE),"INGRESAR TASA")))),"")</f>
        <v>N/A</v>
      </c>
      <c r="AA127" s="595" t="str">
        <f t="shared" si="50"/>
        <v>N/A</v>
      </c>
      <c r="AB127" s="45">
        <f>IFERROR(IF(Y127="","",IF(Y127="COP",1,IF(Z127&lt;&gt;"N/A",VLOOKUP(U127,'SH TRM'!$A$9:$B$8912,2,FALSE),"REVISAR"))),"")</f>
        <v>1</v>
      </c>
      <c r="AC127" s="615">
        <f t="shared" si="51"/>
        <v>659982407</v>
      </c>
      <c r="AD127" s="456">
        <f t="shared" si="52"/>
        <v>1521.748690338944</v>
      </c>
      <c r="AE127" s="454">
        <f t="shared" si="54"/>
        <v>1293.4863867881024</v>
      </c>
      <c r="AF127" s="444" t="str">
        <f t="shared" si="46"/>
        <v>CUMPLE</v>
      </c>
      <c r="AG127" s="943" t="str">
        <f t="shared" ref="AG127" si="89">IFERROR(IF(AND(COUNTIF(N127:N130,"SI")&gt;=1,COUNTIF(O127:O130,"SI")&gt;=1,COUNTIF(P127:P130,"SI")&gt;=1,COUNTIF(R127:R130,"SI")&lt;=1,COUNTIF(J127:J130,"SI")=4,AO127="OK"),"SI","NO"),"")</f>
        <v>SI</v>
      </c>
      <c r="AH127" s="949">
        <f t="shared" ref="AH127" si="90">IFERROR(IF(OR(E127="",E127="NO"),"N/A",IF(AND(COUNTIF(AF127:AF130,"CUMPLE")=4,AG127="SI"),900,(IF(AND(COUNTIF(AF127:AF130,"CUMPLE")=3,AG127="SI"),800,IF(AND(COUNTIF(AF127:AF130,"CUMPLE")=2,AG127="SI"),700,0))))),"")</f>
        <v>900</v>
      </c>
      <c r="AI127" s="461"/>
      <c r="AJ127" s="307"/>
      <c r="AM127" s="700"/>
      <c r="AN127" s="624">
        <f t="shared" si="53"/>
        <v>1</v>
      </c>
      <c r="AO127" s="624" t="str">
        <f t="shared" ref="AO127" si="91">IF(OR(COUNTIF(AN127:AN130,2)=0,COUNTIF(AN127:AN130,2)&gt;1),"OK",IF(AND(COUNTIF(AN127:AN130,1)&gt;0,COUNTIF(AN127:AN130,2)&gt;0),"OK",1))</f>
        <v>OK</v>
      </c>
      <c r="AP127" s="698"/>
      <c r="AQ127" s="698"/>
    </row>
    <row r="128" spans="1:43" s="279" customFormat="1" ht="30" customHeight="1" x14ac:dyDescent="0.25">
      <c r="A128" s="876"/>
      <c r="B128" s="12" t="s">
        <v>316</v>
      </c>
      <c r="C128" s="168">
        <v>13</v>
      </c>
      <c r="D128" s="13" t="str">
        <f>IFERROR(INDEX(DESEMPATE!$D$3:$D$124,MATCH('EXP ESPEC.'!B128,DESEMPATE!$C$3:$C$124,0)),"")</f>
        <v>JPS INGENIERIA S.A.</v>
      </c>
      <c r="E128" s="381" t="s">
        <v>8</v>
      </c>
      <c r="F128" s="23" t="s">
        <v>610</v>
      </c>
      <c r="G128" s="23" t="s">
        <v>432</v>
      </c>
      <c r="H128" s="23" t="s">
        <v>611</v>
      </c>
      <c r="I128" s="292" t="s">
        <v>612</v>
      </c>
      <c r="J128" s="23" t="s">
        <v>8</v>
      </c>
      <c r="K128" s="551" t="s">
        <v>8</v>
      </c>
      <c r="L128" s="551" t="s">
        <v>8</v>
      </c>
      <c r="M128" s="551" t="s">
        <v>9</v>
      </c>
      <c r="N128" s="634" t="str">
        <f t="shared" si="57"/>
        <v>SI</v>
      </c>
      <c r="O128" s="634" t="str">
        <f t="shared" si="58"/>
        <v>SI</v>
      </c>
      <c r="P128" s="634" t="str">
        <f t="shared" si="59"/>
        <v>NO</v>
      </c>
      <c r="Q128" s="551" t="s">
        <v>8</v>
      </c>
      <c r="R128" s="938"/>
      <c r="S128" s="732">
        <v>0.4</v>
      </c>
      <c r="T128" s="337">
        <v>38749</v>
      </c>
      <c r="U128" s="337">
        <v>39507</v>
      </c>
      <c r="V128" s="19">
        <f t="shared" si="49"/>
        <v>2008</v>
      </c>
      <c r="W128" s="20">
        <f>IFERROR(INDEX(PARAMETROS!$B$53:$B$79,MATCH(V128,PARAMETROS!$A$53:$A$79,0)),"")</f>
        <v>461500</v>
      </c>
      <c r="X128" s="613">
        <v>1163677237</v>
      </c>
      <c r="Y128" s="20" t="s">
        <v>23</v>
      </c>
      <c r="Z128" s="23" t="str">
        <f>IFERROR(IF(Y128="","",IF(Y128="COP","N/A",IF(OR(Y128="USD",Y128="US"),1,IF(Y128="EUR",VLOOKUP(U128,'SH EURO'!$A$6:$B$6338,2,FALSE),"INGRESAR TASA")))),"")</f>
        <v>N/A</v>
      </c>
      <c r="AA128" s="596" t="str">
        <f t="shared" si="50"/>
        <v>N/A</v>
      </c>
      <c r="AB128" s="22">
        <f>IFERROR(IF(Y128="","",IF(Y128="COP",1,IF(Z128&lt;&gt;"N/A",VLOOKUP(U128,'SH TRM'!$A$9:$B$8912,2,FALSE),"REVISAR"))),"")</f>
        <v>1</v>
      </c>
      <c r="AC128" s="616">
        <f t="shared" si="51"/>
        <v>1163677237</v>
      </c>
      <c r="AD128" s="457">
        <f t="shared" si="52"/>
        <v>2521.5108060671723</v>
      </c>
      <c r="AE128" s="450">
        <f t="shared" si="54"/>
        <v>1008.604322426869</v>
      </c>
      <c r="AF128" s="637" t="str">
        <f t="shared" si="46"/>
        <v>CUMPLE</v>
      </c>
      <c r="AG128" s="944"/>
      <c r="AH128" s="950"/>
      <c r="AI128" s="462"/>
      <c r="AJ128" s="307"/>
      <c r="AM128" s="700"/>
      <c r="AN128" s="624">
        <f t="shared" si="53"/>
        <v>1</v>
      </c>
      <c r="AO128" s="624"/>
      <c r="AP128" s="698"/>
      <c r="AQ128" s="698"/>
    </row>
    <row r="129" spans="1:43" s="279" customFormat="1" ht="30" customHeight="1" x14ac:dyDescent="0.25">
      <c r="A129" s="876"/>
      <c r="B129" s="12" t="s">
        <v>316</v>
      </c>
      <c r="C129" s="168">
        <v>24</v>
      </c>
      <c r="D129" s="13" t="str">
        <f>IFERROR(INDEX(DESEMPATE!$D$3:$D$124,MATCH('EXP ESPEC.'!B129,DESEMPATE!$C$3:$C$124,0)),"")</f>
        <v>JPS INGENIERIA S.A.</v>
      </c>
      <c r="E129" s="381" t="s">
        <v>8</v>
      </c>
      <c r="F129" s="23" t="s">
        <v>654</v>
      </c>
      <c r="G129" s="23" t="s">
        <v>432</v>
      </c>
      <c r="H129" s="23" t="s">
        <v>673</v>
      </c>
      <c r="I129" s="292" t="s">
        <v>674</v>
      </c>
      <c r="J129" s="23" t="s">
        <v>8</v>
      </c>
      <c r="K129" s="551" t="s">
        <v>8</v>
      </c>
      <c r="L129" s="551" t="s">
        <v>8</v>
      </c>
      <c r="M129" s="551" t="s">
        <v>8</v>
      </c>
      <c r="N129" s="634" t="str">
        <f t="shared" si="57"/>
        <v>SI</v>
      </c>
      <c r="O129" s="634" t="str">
        <f t="shared" si="58"/>
        <v>SI</v>
      </c>
      <c r="P129" s="634" t="str">
        <f t="shared" si="59"/>
        <v>SI</v>
      </c>
      <c r="Q129" s="551" t="s">
        <v>8</v>
      </c>
      <c r="R129" s="938"/>
      <c r="S129" s="732">
        <v>1</v>
      </c>
      <c r="T129" s="337">
        <v>39457</v>
      </c>
      <c r="U129" s="337">
        <v>39771</v>
      </c>
      <c r="V129" s="19">
        <f t="shared" si="49"/>
        <v>2008</v>
      </c>
      <c r="W129" s="20">
        <f>IFERROR(INDEX(PARAMETROS!$B$53:$B$79,MATCH(V129,PARAMETROS!$A$53:$A$79,0)),"")</f>
        <v>461500</v>
      </c>
      <c r="X129" s="613">
        <v>90607502</v>
      </c>
      <c r="Y129" s="20" t="s">
        <v>23</v>
      </c>
      <c r="Z129" s="23" t="str">
        <f>IFERROR(IF(Y129="","",IF(Y129="COP","N/A",IF(OR(Y129="USD",Y129="US"),1,IF(Y129="EUR",VLOOKUP(U129,'SH EURO'!$A$6:$B$6338,2,FALSE),"INGRESAR TASA")))),"")</f>
        <v>N/A</v>
      </c>
      <c r="AA129" s="596" t="str">
        <f t="shared" si="50"/>
        <v>N/A</v>
      </c>
      <c r="AB129" s="22">
        <f>IFERROR(IF(Y129="","",IF(Y129="COP",1,IF(Z129&lt;&gt;"N/A",VLOOKUP(U129,'SH TRM'!$A$9:$B$8912,2,FALSE),"REVISAR"))),"")</f>
        <v>1</v>
      </c>
      <c r="AC129" s="616">
        <f t="shared" si="51"/>
        <v>90607502</v>
      </c>
      <c r="AD129" s="457">
        <f t="shared" si="52"/>
        <v>196.33261538461539</v>
      </c>
      <c r="AE129" s="450">
        <f t="shared" si="54"/>
        <v>196.33261538461539</v>
      </c>
      <c r="AF129" s="637" t="str">
        <f t="shared" si="46"/>
        <v>CUMPLE</v>
      </c>
      <c r="AG129" s="944"/>
      <c r="AH129" s="950"/>
      <c r="AI129" s="463"/>
      <c r="AJ129" s="307"/>
      <c r="AM129" s="700"/>
      <c r="AN129" s="624">
        <f t="shared" si="53"/>
        <v>2</v>
      </c>
      <c r="AO129" s="624"/>
      <c r="AP129" s="698"/>
      <c r="AQ129" s="698"/>
    </row>
    <row r="130" spans="1:43" s="279" customFormat="1" ht="30" customHeight="1" thickBot="1" x14ac:dyDescent="0.3">
      <c r="A130" s="877"/>
      <c r="B130" s="48" t="s">
        <v>316</v>
      </c>
      <c r="C130" s="170">
        <v>31</v>
      </c>
      <c r="D130" s="64" t="str">
        <f>IFERROR(INDEX(DESEMPATE!$D$3:$D$124,MATCH('EXP ESPEC.'!B130,DESEMPATE!$C$3:$C$124,0)),"")</f>
        <v>JPS INGENIERIA S.A.</v>
      </c>
      <c r="E130" s="382" t="s">
        <v>8</v>
      </c>
      <c r="F130" s="159" t="s">
        <v>675</v>
      </c>
      <c r="G130" s="159" t="s">
        <v>432</v>
      </c>
      <c r="H130" s="159" t="s">
        <v>676</v>
      </c>
      <c r="I130" s="294" t="s">
        <v>677</v>
      </c>
      <c r="J130" s="159" t="s">
        <v>8</v>
      </c>
      <c r="K130" s="552" t="s">
        <v>8</v>
      </c>
      <c r="L130" s="552" t="s">
        <v>8</v>
      </c>
      <c r="M130" s="552" t="s">
        <v>8</v>
      </c>
      <c r="N130" s="635" t="str">
        <f t="shared" si="57"/>
        <v>SI</v>
      </c>
      <c r="O130" s="635" t="str">
        <f t="shared" si="58"/>
        <v>SI</v>
      </c>
      <c r="P130" s="635" t="str">
        <f t="shared" si="59"/>
        <v>SI</v>
      </c>
      <c r="Q130" s="552" t="s">
        <v>8</v>
      </c>
      <c r="R130" s="939"/>
      <c r="S130" s="743">
        <v>0.5</v>
      </c>
      <c r="T130" s="390">
        <v>39401</v>
      </c>
      <c r="U130" s="390">
        <v>40867</v>
      </c>
      <c r="V130" s="53">
        <f t="shared" si="49"/>
        <v>2011</v>
      </c>
      <c r="W130" s="54">
        <f>IFERROR(INDEX(PARAMETROS!$B$53:$B$79,MATCH(V130,PARAMETROS!$A$53:$A$79,0)),"")</f>
        <v>535600</v>
      </c>
      <c r="X130" s="614">
        <v>596542419</v>
      </c>
      <c r="Y130" s="54" t="s">
        <v>23</v>
      </c>
      <c r="Z130" s="159" t="str">
        <f>IFERROR(IF(Y130="","",IF(Y130="COP","N/A",IF(OR(Y130="USD",Y130="US"),1,IF(Y130="EUR",VLOOKUP(U130,'SH EURO'!$A$6:$B$6338,2,FALSE),"INGRESAR TASA")))),"")</f>
        <v>N/A</v>
      </c>
      <c r="AA130" s="597" t="str">
        <f t="shared" si="50"/>
        <v>N/A</v>
      </c>
      <c r="AB130" s="56">
        <f>IFERROR(IF(Y130="","",IF(Y130="COP",1,IF(Z130&lt;&gt;"N/A",VLOOKUP(U130,'SH TRM'!$A$9:$B$8912,2,FALSE),"REVISAR"))),"")</f>
        <v>1</v>
      </c>
      <c r="AC130" s="617">
        <f t="shared" si="51"/>
        <v>596542419</v>
      </c>
      <c r="AD130" s="458">
        <f t="shared" si="52"/>
        <v>1113.7834559372666</v>
      </c>
      <c r="AE130" s="449">
        <f t="shared" si="54"/>
        <v>556.89172796863329</v>
      </c>
      <c r="AF130" s="460" t="str">
        <f t="shared" si="46"/>
        <v>CUMPLE</v>
      </c>
      <c r="AG130" s="945"/>
      <c r="AH130" s="951"/>
      <c r="AI130" s="464"/>
      <c r="AJ130" s="307"/>
      <c r="AM130" s="700"/>
      <c r="AN130" s="624">
        <f t="shared" si="53"/>
        <v>2</v>
      </c>
      <c r="AO130" s="624"/>
      <c r="AP130" s="698"/>
      <c r="AQ130" s="698"/>
    </row>
    <row r="131" spans="1:43" s="279" customFormat="1" ht="30" customHeight="1" x14ac:dyDescent="0.25">
      <c r="A131" s="875" t="s">
        <v>195</v>
      </c>
      <c r="B131" s="35" t="s">
        <v>285</v>
      </c>
      <c r="C131" s="169">
        <v>3</v>
      </c>
      <c r="D131" s="36" t="str">
        <f>IFERROR(INDEX(DESEMPATE!$D$3:$D$124,MATCH('EXP ESPEC.'!B131,DESEMPATE!$C$3:$C$124,0)),"")</f>
        <v>ARA INGENIERIA S.A.S.</v>
      </c>
      <c r="E131" s="380" t="s">
        <v>8</v>
      </c>
      <c r="F131" s="47" t="s">
        <v>654</v>
      </c>
      <c r="G131" s="47" t="s">
        <v>432</v>
      </c>
      <c r="H131" s="47" t="s">
        <v>678</v>
      </c>
      <c r="I131" s="293" t="s">
        <v>679</v>
      </c>
      <c r="J131" s="47" t="s">
        <v>8</v>
      </c>
      <c r="K131" s="553" t="s">
        <v>8</v>
      </c>
      <c r="L131" s="553" t="s">
        <v>8</v>
      </c>
      <c r="M131" s="553" t="s">
        <v>9</v>
      </c>
      <c r="N131" s="636" t="str">
        <f t="shared" si="57"/>
        <v>SI</v>
      </c>
      <c r="O131" s="636" t="str">
        <f t="shared" si="58"/>
        <v>SI</v>
      </c>
      <c r="P131" s="636" t="str">
        <f t="shared" si="59"/>
        <v>NO</v>
      </c>
      <c r="Q131" s="553" t="s">
        <v>8</v>
      </c>
      <c r="R131" s="872" t="s">
        <v>9</v>
      </c>
      <c r="S131" s="742">
        <v>0.5</v>
      </c>
      <c r="T131" s="389">
        <v>38673</v>
      </c>
      <c r="U131" s="389">
        <v>39523</v>
      </c>
      <c r="V131" s="42">
        <f t="shared" si="49"/>
        <v>2008</v>
      </c>
      <c r="W131" s="160">
        <f>IFERROR(INDEX(PARAMETROS!$B$53:$B$79,MATCH(V131,PARAMETROS!$A$53:$A$79,0)),"")</f>
        <v>461500</v>
      </c>
      <c r="X131" s="612">
        <v>1095745159.52</v>
      </c>
      <c r="Y131" s="43" t="s">
        <v>23</v>
      </c>
      <c r="Z131" s="47" t="str">
        <f>IFERROR(IF(Y131="","",IF(Y131="COP","N/A",IF(OR(Y131="USD",Y131="US"),1,IF(Y131="EUR",VLOOKUP(U131,'SH EURO'!$A$6:$B$6338,2,FALSE),"INGRESAR TASA")))),"")</f>
        <v>N/A</v>
      </c>
      <c r="AA131" s="595" t="str">
        <f t="shared" si="50"/>
        <v>N/A</v>
      </c>
      <c r="AB131" s="45">
        <f>IFERROR(IF(Y131="","",IF(Y131="COP",1,IF(Z131&lt;&gt;"N/A",VLOOKUP(U131,'SH TRM'!$A$9:$B$8912,2,FALSE),"REVISAR"))),"")</f>
        <v>1</v>
      </c>
      <c r="AC131" s="615">
        <f t="shared" si="51"/>
        <v>1095745159.52</v>
      </c>
      <c r="AD131" s="456">
        <f t="shared" si="52"/>
        <v>2374.3123716576379</v>
      </c>
      <c r="AE131" s="454">
        <f t="shared" si="54"/>
        <v>1187.1561858288189</v>
      </c>
      <c r="AF131" s="444" t="str">
        <f t="shared" ref="AF131:AF194" si="92">IFERROR(IF(AE131="","",IF(AE131&gt;=CM008EEM1,"CUMPLE","NO CUMPLE")),"")</f>
        <v>CUMPLE</v>
      </c>
      <c r="AG131" s="943" t="str">
        <f t="shared" ref="AG131" si="93">IFERROR(IF(AND(COUNTIF(N131:N134,"SI")&gt;=1,COUNTIF(O131:O134,"SI")&gt;=1,COUNTIF(P131:P134,"SI")&gt;=1,COUNTIF(R131:R134,"SI")&lt;=1,COUNTIF(J131:J134,"SI")=4,AO131="OK"),"SI","NO"),"")</f>
        <v>SI</v>
      </c>
      <c r="AH131" s="949">
        <f t="shared" ref="AH131" si="94">IFERROR(IF(OR(E131="",E131="NO"),"N/A",IF(AND(COUNTIF(AF131:AF134,"CUMPLE")=4,AG131="SI"),900,(IF(AND(COUNTIF(AF131:AF134,"CUMPLE")=3,AG131="SI"),800,IF(AND(COUNTIF(AF131:AF134,"CUMPLE")=2,AG131="SI"),700,0))))),"")</f>
        <v>900</v>
      </c>
      <c r="AI131" s="462"/>
      <c r="AJ131" s="307"/>
      <c r="AM131" s="700"/>
      <c r="AN131" s="624">
        <f t="shared" si="53"/>
        <v>1</v>
      </c>
      <c r="AO131" s="624" t="str">
        <f t="shared" ref="AO131" si="95">IF(OR(COUNTIF(AN131:AN134,2)=0,COUNTIF(AN131:AN134,2)&gt;1),"OK",IF(AND(COUNTIF(AN131:AN134,1)&gt;0,COUNTIF(AN131:AN134,2)&gt;0),"OK",1))</f>
        <v>OK</v>
      </c>
      <c r="AP131" s="698"/>
      <c r="AQ131" s="698"/>
    </row>
    <row r="132" spans="1:43" s="279" customFormat="1" ht="30" customHeight="1" x14ac:dyDescent="0.25">
      <c r="A132" s="876"/>
      <c r="B132" s="12" t="s">
        <v>285</v>
      </c>
      <c r="C132" s="168">
        <v>16</v>
      </c>
      <c r="D132" s="13" t="str">
        <f>IFERROR(INDEX(DESEMPATE!$D$3:$D$124,MATCH('EXP ESPEC.'!B132,DESEMPATE!$C$3:$C$124,0)),"")</f>
        <v>ARA INGENIERIA S.A.S.</v>
      </c>
      <c r="E132" s="381" t="s">
        <v>8</v>
      </c>
      <c r="F132" s="23" t="s">
        <v>654</v>
      </c>
      <c r="G132" s="23" t="s">
        <v>432</v>
      </c>
      <c r="H132" s="23" t="s">
        <v>680</v>
      </c>
      <c r="I132" s="292" t="s">
        <v>681</v>
      </c>
      <c r="J132" s="23" t="s">
        <v>8</v>
      </c>
      <c r="K132" s="551" t="s">
        <v>8</v>
      </c>
      <c r="L132" s="551" t="s">
        <v>8</v>
      </c>
      <c r="M132" s="551" t="s">
        <v>9</v>
      </c>
      <c r="N132" s="634" t="str">
        <f t="shared" si="57"/>
        <v>SI</v>
      </c>
      <c r="O132" s="634" t="str">
        <f t="shared" si="58"/>
        <v>SI</v>
      </c>
      <c r="P132" s="634" t="str">
        <f t="shared" si="59"/>
        <v>NO</v>
      </c>
      <c r="Q132" s="551" t="s">
        <v>8</v>
      </c>
      <c r="R132" s="938"/>
      <c r="S132" s="732">
        <v>0.25</v>
      </c>
      <c r="T132" s="337">
        <v>38666</v>
      </c>
      <c r="U132" s="337">
        <v>39537</v>
      </c>
      <c r="V132" s="19">
        <f t="shared" ref="V132:V195" si="96">IFERROR(IF(U132="","",YEAR(U132)),"")</f>
        <v>2008</v>
      </c>
      <c r="W132" s="20">
        <f>IFERROR(INDEX(PARAMETROS!$B$53:$B$79,MATCH(V132,PARAMETROS!$A$53:$A$79,0)),"")</f>
        <v>461500</v>
      </c>
      <c r="X132" s="613">
        <v>1465542171</v>
      </c>
      <c r="Y132" s="20" t="s">
        <v>23</v>
      </c>
      <c r="Z132" s="23" t="str">
        <f>IFERROR(IF(Y132="","",IF(Y132="COP","N/A",IF(OR(Y132="USD",Y132="US"),1,IF(Y132="EUR",VLOOKUP(U132,'SH EURO'!$A$6:$B$6338,2,FALSE),"INGRESAR TASA")))),"")</f>
        <v>N/A</v>
      </c>
      <c r="AA132" s="596" t="str">
        <f t="shared" ref="AA132:AA195" si="97">IFERROR(IF(X132="","",IF(Z132="INGRESAR TASA","INGRESAR TASA USD",IF(Z132="N/A","N/A",X132*Z132))),"")</f>
        <v>N/A</v>
      </c>
      <c r="AB132" s="22">
        <f>IFERROR(IF(Y132="","",IF(Y132="COP",1,IF(Z132&lt;&gt;"N/A",VLOOKUP(U132,'SH TRM'!$A$9:$B$8912,2,FALSE),"REVISAR"))),"")</f>
        <v>1</v>
      </c>
      <c r="AC132" s="616">
        <f t="shared" ref="AC132:AC195" si="98">IFERROR(IF(AB132&lt;&gt;"",IF(Y132&lt;&gt;"COP",AA132*AB132,X132),""),"")</f>
        <v>1465542171</v>
      </c>
      <c r="AD132" s="457">
        <f t="shared" ref="AD132:AD195" si="99">IFERROR(AC132/W132,"")</f>
        <v>3175.6060043336943</v>
      </c>
      <c r="AE132" s="450">
        <f t="shared" si="54"/>
        <v>793.90150108342357</v>
      </c>
      <c r="AF132" s="637" t="str">
        <f t="shared" si="92"/>
        <v>CUMPLE</v>
      </c>
      <c r="AG132" s="944"/>
      <c r="AH132" s="950"/>
      <c r="AI132" s="462"/>
      <c r="AJ132" s="307"/>
      <c r="AM132" s="700"/>
      <c r="AN132" s="624">
        <f t="shared" ref="AN132:AN195" si="100">COUNTIF(O132:P132,"SI")</f>
        <v>1</v>
      </c>
      <c r="AO132" s="624"/>
      <c r="AP132" s="698"/>
      <c r="AQ132" s="698"/>
    </row>
    <row r="133" spans="1:43" s="279" customFormat="1" ht="30" customHeight="1" x14ac:dyDescent="0.25">
      <c r="A133" s="876"/>
      <c r="B133" s="12" t="s">
        <v>285</v>
      </c>
      <c r="C133" s="168">
        <v>34</v>
      </c>
      <c r="D133" s="13" t="str">
        <f>IFERROR(INDEX(DESEMPATE!$D$3:$D$124,MATCH('EXP ESPEC.'!B133,DESEMPATE!$C$3:$C$124,0)),"")</f>
        <v>ARA INGENIERIA S.A.S.</v>
      </c>
      <c r="E133" s="381" t="s">
        <v>8</v>
      </c>
      <c r="F133" s="23" t="s">
        <v>682</v>
      </c>
      <c r="G133" s="23" t="s">
        <v>432</v>
      </c>
      <c r="H133" s="23" t="s">
        <v>683</v>
      </c>
      <c r="I133" s="292" t="s">
        <v>684</v>
      </c>
      <c r="J133" s="23" t="s">
        <v>8</v>
      </c>
      <c r="K133" s="551" t="s">
        <v>8</v>
      </c>
      <c r="L133" s="551" t="s">
        <v>8</v>
      </c>
      <c r="M133" s="551" t="s">
        <v>8</v>
      </c>
      <c r="N133" s="634" t="str">
        <f t="shared" si="57"/>
        <v>SI</v>
      </c>
      <c r="O133" s="634" t="str">
        <f t="shared" si="58"/>
        <v>SI</v>
      </c>
      <c r="P133" s="634" t="str">
        <f t="shared" si="59"/>
        <v>SI</v>
      </c>
      <c r="Q133" s="551" t="s">
        <v>8</v>
      </c>
      <c r="R133" s="938"/>
      <c r="S133" s="732">
        <v>0.5</v>
      </c>
      <c r="T133" s="337">
        <v>37749</v>
      </c>
      <c r="U133" s="337">
        <v>38037</v>
      </c>
      <c r="V133" s="19">
        <f t="shared" si="96"/>
        <v>2004</v>
      </c>
      <c r="W133" s="20">
        <f>IFERROR(INDEX(PARAMETROS!$B$53:$B$79,MATCH(V133,PARAMETROS!$A$53:$A$79,0)),"")</f>
        <v>358000</v>
      </c>
      <c r="X133" s="613">
        <v>86690689</v>
      </c>
      <c r="Y133" s="20" t="s">
        <v>23</v>
      </c>
      <c r="Z133" s="23" t="str">
        <f>IFERROR(IF(Y133="","",IF(Y133="COP","N/A",IF(OR(Y133="USD",Y133="US"),1,IF(Y133="EUR",VLOOKUP(U133,'SH EURO'!$A$6:$B$6338,2,FALSE),"INGRESAR TASA")))),"")</f>
        <v>N/A</v>
      </c>
      <c r="AA133" s="596" t="str">
        <f t="shared" si="97"/>
        <v>N/A</v>
      </c>
      <c r="AB133" s="22">
        <f>IFERROR(IF(Y133="","",IF(Y133="COP",1,IF(Z133&lt;&gt;"N/A",VLOOKUP(U133,'SH TRM'!$A$9:$B$8912,2,FALSE),"REVISAR"))),"")</f>
        <v>1</v>
      </c>
      <c r="AC133" s="616">
        <f t="shared" si="98"/>
        <v>86690689</v>
      </c>
      <c r="AD133" s="457">
        <f t="shared" si="99"/>
        <v>242.15276256983239</v>
      </c>
      <c r="AE133" s="450">
        <f t="shared" si="54"/>
        <v>121.0763812849162</v>
      </c>
      <c r="AF133" s="637" t="str">
        <f t="shared" si="92"/>
        <v>CUMPLE</v>
      </c>
      <c r="AG133" s="944"/>
      <c r="AH133" s="950"/>
      <c r="AI133" s="462"/>
      <c r="AJ133" s="307"/>
      <c r="AM133" s="700"/>
      <c r="AN133" s="624">
        <f t="shared" si="100"/>
        <v>2</v>
      </c>
      <c r="AO133" s="624"/>
      <c r="AP133" s="698"/>
      <c r="AQ133" s="698"/>
    </row>
    <row r="134" spans="1:43" s="279" customFormat="1" ht="30" customHeight="1" thickBot="1" x14ac:dyDescent="0.3">
      <c r="A134" s="877"/>
      <c r="B134" s="48" t="s">
        <v>286</v>
      </c>
      <c r="C134" s="170">
        <v>44</v>
      </c>
      <c r="D134" s="64" t="str">
        <f>IFERROR(INDEX(DESEMPATE!$D$3:$D$124,MATCH('EXP ESPEC.'!B134,DESEMPATE!$C$3:$C$124,0)),"")</f>
        <v>JOSE ALBERTO ROJAS PRIETO</v>
      </c>
      <c r="E134" s="382" t="s">
        <v>8</v>
      </c>
      <c r="F134" s="159" t="s">
        <v>654</v>
      </c>
      <c r="G134" s="159" t="s">
        <v>432</v>
      </c>
      <c r="H134" s="159" t="s">
        <v>685</v>
      </c>
      <c r="I134" s="294" t="s">
        <v>686</v>
      </c>
      <c r="J134" s="159" t="s">
        <v>8</v>
      </c>
      <c r="K134" s="552" t="s">
        <v>8</v>
      </c>
      <c r="L134" s="552" t="s">
        <v>8</v>
      </c>
      <c r="M134" s="552" t="s">
        <v>8</v>
      </c>
      <c r="N134" s="635" t="str">
        <f t="shared" si="57"/>
        <v>SI</v>
      </c>
      <c r="O134" s="635" t="str">
        <f t="shared" si="58"/>
        <v>SI</v>
      </c>
      <c r="P134" s="635" t="str">
        <f t="shared" si="59"/>
        <v>SI</v>
      </c>
      <c r="Q134" s="552" t="s">
        <v>8</v>
      </c>
      <c r="R134" s="939"/>
      <c r="S134" s="743">
        <v>0.25</v>
      </c>
      <c r="T134" s="390">
        <v>38327</v>
      </c>
      <c r="U134" s="390">
        <v>40451</v>
      </c>
      <c r="V134" s="53">
        <f t="shared" si="96"/>
        <v>2010</v>
      </c>
      <c r="W134" s="54">
        <f>IFERROR(INDEX(PARAMETROS!$B$53:$B$79,MATCH(V134,PARAMETROS!$A$53:$A$79,0)),"")</f>
        <v>515000</v>
      </c>
      <c r="X134" s="614">
        <v>5934689978</v>
      </c>
      <c r="Y134" s="54" t="s">
        <v>23</v>
      </c>
      <c r="Z134" s="159" t="str">
        <f>IFERROR(IF(Y134="","",IF(Y134="COP","N/A",IF(OR(Y134="USD",Y134="US"),1,IF(Y134="EUR",VLOOKUP(U134,'SH EURO'!$A$6:$B$6338,2,FALSE),"INGRESAR TASA")))),"")</f>
        <v>N/A</v>
      </c>
      <c r="AA134" s="597" t="str">
        <f t="shared" si="97"/>
        <v>N/A</v>
      </c>
      <c r="AB134" s="56">
        <f>IFERROR(IF(Y134="","",IF(Y134="COP",1,IF(Z134&lt;&gt;"N/A",VLOOKUP(U134,'SH TRM'!$A$9:$B$8912,2,FALSE),"REVISAR"))),"")</f>
        <v>1</v>
      </c>
      <c r="AC134" s="617">
        <f t="shared" si="98"/>
        <v>5934689978</v>
      </c>
      <c r="AD134" s="458">
        <f t="shared" si="99"/>
        <v>11523.669860194175</v>
      </c>
      <c r="AE134" s="449">
        <f t="shared" si="54"/>
        <v>2880.9174650485438</v>
      </c>
      <c r="AF134" s="460" t="str">
        <f t="shared" si="92"/>
        <v>CUMPLE</v>
      </c>
      <c r="AG134" s="945"/>
      <c r="AH134" s="951"/>
      <c r="AI134" s="462"/>
      <c r="AJ134" s="307"/>
      <c r="AM134" s="700"/>
      <c r="AN134" s="624">
        <f t="shared" si="100"/>
        <v>2</v>
      </c>
      <c r="AO134" s="624"/>
      <c r="AP134" s="698"/>
      <c r="AQ134" s="698"/>
    </row>
    <row r="135" spans="1:43" s="279" customFormat="1" ht="30" customHeight="1" x14ac:dyDescent="0.25">
      <c r="A135" s="875" t="s">
        <v>196</v>
      </c>
      <c r="B135" s="35" t="s">
        <v>317</v>
      </c>
      <c r="C135" s="169">
        <v>26</v>
      </c>
      <c r="D135" s="36" t="str">
        <f>IFERROR(INDEX(DESEMPATE!$D$3:$D$124,MATCH('EXP ESPEC.'!B135,DESEMPATE!$C$3:$C$124,0)),"")</f>
        <v>JOSE GUSTAVO HIGUITA MIRANDA</v>
      </c>
      <c r="E135" s="380" t="s">
        <v>8</v>
      </c>
      <c r="F135" s="47" t="s">
        <v>616</v>
      </c>
      <c r="G135" s="47" t="s">
        <v>432</v>
      </c>
      <c r="H135" s="47" t="s">
        <v>687</v>
      </c>
      <c r="I135" s="293" t="s">
        <v>688</v>
      </c>
      <c r="J135" s="47" t="s">
        <v>8</v>
      </c>
      <c r="K135" s="553" t="s">
        <v>8</v>
      </c>
      <c r="L135" s="553" t="s">
        <v>8</v>
      </c>
      <c r="M135" s="553" t="s">
        <v>9</v>
      </c>
      <c r="N135" s="636" t="str">
        <f t="shared" si="57"/>
        <v>SI</v>
      </c>
      <c r="O135" s="636" t="str">
        <f t="shared" si="58"/>
        <v>SI</v>
      </c>
      <c r="P135" s="636" t="str">
        <f t="shared" si="59"/>
        <v>NO</v>
      </c>
      <c r="Q135" s="553" t="s">
        <v>8</v>
      </c>
      <c r="R135" s="872" t="s">
        <v>9</v>
      </c>
      <c r="S135" s="742">
        <v>1</v>
      </c>
      <c r="T135" s="389">
        <v>38637</v>
      </c>
      <c r="U135" s="389">
        <v>38899</v>
      </c>
      <c r="V135" s="42">
        <f t="shared" si="96"/>
        <v>2006</v>
      </c>
      <c r="W135" s="160">
        <f>IFERROR(INDEX(PARAMETROS!$B$53:$B$79,MATCH(V135,PARAMETROS!$A$53:$A$79,0)),"")</f>
        <v>408000</v>
      </c>
      <c r="X135" s="612">
        <v>69712800</v>
      </c>
      <c r="Y135" s="43" t="s">
        <v>23</v>
      </c>
      <c r="Z135" s="47" t="str">
        <f>IFERROR(IF(Y135="","",IF(Y135="COP","N/A",IF(OR(Y135="USD",Y135="US"),1,IF(Y135="EUR",VLOOKUP(U135,'SH EURO'!$A$6:$B$6338,2,FALSE),"INGRESAR TASA")))),"")</f>
        <v>N/A</v>
      </c>
      <c r="AA135" s="595" t="str">
        <f t="shared" si="97"/>
        <v>N/A</v>
      </c>
      <c r="AB135" s="45">
        <f>IFERROR(IF(Y135="","",IF(Y135="COP",1,IF(Z135&lt;&gt;"N/A",VLOOKUP(U135,'SH TRM'!$A$9:$B$8912,2,FALSE),"REVISAR"))),"")</f>
        <v>1</v>
      </c>
      <c r="AC135" s="615">
        <f t="shared" si="98"/>
        <v>69712800</v>
      </c>
      <c r="AD135" s="456">
        <f t="shared" si="99"/>
        <v>170.86470588235295</v>
      </c>
      <c r="AE135" s="454">
        <f t="shared" ref="AE135:AE198" si="101">IFERROR(IF(OR(J135="",J135="NO"),"",IF(E135="SI",IFERROR(AD135*S135,""),"")),"")</f>
        <v>170.86470588235295</v>
      </c>
      <c r="AF135" s="444" t="str">
        <f t="shared" si="92"/>
        <v>CUMPLE</v>
      </c>
      <c r="AG135" s="943" t="str">
        <f t="shared" ref="AG135" si="102">IFERROR(IF(AND(COUNTIF(N135:N138,"SI")&gt;=1,COUNTIF(O135:O138,"SI")&gt;=1,COUNTIF(P135:P138,"SI")&gt;=1,COUNTIF(R135:R138,"SI")&lt;=1,COUNTIF(J135:J138,"SI")=4,AO135="OK"),"SI","NO"),"")</f>
        <v>SI</v>
      </c>
      <c r="AH135" s="949">
        <f t="shared" ref="AH135" si="103">IFERROR(IF(OR(E135="",E135="NO"),"N/A",IF(AND(COUNTIF(AF135:AF138,"CUMPLE")=4,AG135="SI"),900,(IF(AND(COUNTIF(AF135:AF138,"CUMPLE")=3,AG135="SI"),800,IF(AND(COUNTIF(AF135:AF138,"CUMPLE")=2,AG135="SI"),700,0))))),"")</f>
        <v>900</v>
      </c>
      <c r="AI135" s="462"/>
      <c r="AJ135" s="307"/>
      <c r="AM135" s="700"/>
      <c r="AN135" s="624">
        <f t="shared" si="100"/>
        <v>1</v>
      </c>
      <c r="AO135" s="624" t="str">
        <f t="shared" ref="AO135" si="104">IF(OR(COUNTIF(AN135:AN138,2)=0,COUNTIF(AN135:AN138,2)&gt;1),"OK",IF(AND(COUNTIF(AN135:AN138,1)&gt;0,COUNTIF(AN135:AN138,2)&gt;0),"OK",1))</f>
        <v>OK</v>
      </c>
      <c r="AP135" s="698"/>
      <c r="AQ135" s="698"/>
    </row>
    <row r="136" spans="1:43" s="279" customFormat="1" ht="30" customHeight="1" x14ac:dyDescent="0.25">
      <c r="A136" s="876"/>
      <c r="B136" s="12" t="s">
        <v>317</v>
      </c>
      <c r="C136" s="168">
        <v>29</v>
      </c>
      <c r="D136" s="13" t="str">
        <f>IFERROR(INDEX(DESEMPATE!$D$3:$D$124,MATCH('EXP ESPEC.'!B136,DESEMPATE!$C$3:$C$124,0)),"")</f>
        <v>JOSE GUSTAVO HIGUITA MIRANDA</v>
      </c>
      <c r="E136" s="381" t="s">
        <v>8</v>
      </c>
      <c r="F136" s="23" t="s">
        <v>616</v>
      </c>
      <c r="G136" s="23" t="s">
        <v>432</v>
      </c>
      <c r="H136" s="23" t="s">
        <v>689</v>
      </c>
      <c r="I136" s="292" t="s">
        <v>690</v>
      </c>
      <c r="J136" s="23" t="s">
        <v>8</v>
      </c>
      <c r="K136" s="551" t="s">
        <v>8</v>
      </c>
      <c r="L136" s="551" t="s">
        <v>8</v>
      </c>
      <c r="M136" s="551" t="s">
        <v>9</v>
      </c>
      <c r="N136" s="634" t="str">
        <f t="shared" ref="N136:N199" si="105">IF(OR(J136="",K136=""),"",IF(J136="NO","NO",K136))</f>
        <v>SI</v>
      </c>
      <c r="O136" s="634" t="str">
        <f t="shared" ref="O136:O199" si="106">IF(OR(J136="",L136=""),"",IF(J136="NO","NO",L136))</f>
        <v>SI</v>
      </c>
      <c r="P136" s="634" t="str">
        <f t="shared" ref="P136:P199" si="107">IF(OR(J136="",M136=""),"",IF(J136="NO","NO",M136))</f>
        <v>NO</v>
      </c>
      <c r="Q136" s="551" t="s">
        <v>8</v>
      </c>
      <c r="R136" s="938"/>
      <c r="S136" s="732">
        <v>1</v>
      </c>
      <c r="T136" s="337">
        <v>39230</v>
      </c>
      <c r="U136" s="337">
        <v>39414</v>
      </c>
      <c r="V136" s="19">
        <f t="shared" si="96"/>
        <v>2007</v>
      </c>
      <c r="W136" s="20">
        <f>IFERROR(INDEX(PARAMETROS!$B$53:$B$79,MATCH(V136,PARAMETROS!$A$53:$A$79,0)),"")</f>
        <v>433700</v>
      </c>
      <c r="X136" s="613">
        <v>71349744</v>
      </c>
      <c r="Y136" s="20" t="s">
        <v>23</v>
      </c>
      <c r="Z136" s="23" t="str">
        <f>IFERROR(IF(Y136="","",IF(Y136="COP","N/A",IF(OR(Y136="USD",Y136="US"),1,IF(Y136="EUR",VLOOKUP(U136,'SH EURO'!$A$6:$B$6338,2,FALSE),"INGRESAR TASA")))),"")</f>
        <v>N/A</v>
      </c>
      <c r="AA136" s="596" t="str">
        <f t="shared" si="97"/>
        <v>N/A</v>
      </c>
      <c r="AB136" s="22">
        <f>IFERROR(IF(Y136="","",IF(Y136="COP",1,IF(Z136&lt;&gt;"N/A",VLOOKUP(U136,'SH TRM'!$A$9:$B$8912,2,FALSE),"REVISAR"))),"")</f>
        <v>1</v>
      </c>
      <c r="AC136" s="616">
        <f t="shared" si="98"/>
        <v>71349744</v>
      </c>
      <c r="AD136" s="457">
        <f t="shared" si="99"/>
        <v>164.51405118745677</v>
      </c>
      <c r="AE136" s="450">
        <f t="shared" si="101"/>
        <v>164.51405118745677</v>
      </c>
      <c r="AF136" s="637" t="str">
        <f t="shared" si="92"/>
        <v>CUMPLE</v>
      </c>
      <c r="AG136" s="944"/>
      <c r="AH136" s="950"/>
      <c r="AI136" s="467"/>
      <c r="AJ136" s="307"/>
      <c r="AM136" s="700"/>
      <c r="AN136" s="624">
        <f t="shared" si="100"/>
        <v>1</v>
      </c>
      <c r="AO136" s="624"/>
      <c r="AP136" s="698"/>
      <c r="AQ136" s="698"/>
    </row>
    <row r="137" spans="1:43" s="279" customFormat="1" ht="30" customHeight="1" x14ac:dyDescent="0.25">
      <c r="A137" s="876"/>
      <c r="B137" s="12" t="s">
        <v>317</v>
      </c>
      <c r="C137" s="168">
        <v>33</v>
      </c>
      <c r="D137" s="13" t="str">
        <f>IFERROR(INDEX(DESEMPATE!$D$3:$D$124,MATCH('EXP ESPEC.'!B137,DESEMPATE!$C$3:$C$124,0)),"")</f>
        <v>JOSE GUSTAVO HIGUITA MIRANDA</v>
      </c>
      <c r="E137" s="381" t="s">
        <v>8</v>
      </c>
      <c r="F137" s="23" t="s">
        <v>616</v>
      </c>
      <c r="G137" s="23" t="s">
        <v>432</v>
      </c>
      <c r="H137" s="23" t="s">
        <v>691</v>
      </c>
      <c r="I137" s="292" t="s">
        <v>692</v>
      </c>
      <c r="J137" s="23" t="s">
        <v>8</v>
      </c>
      <c r="K137" s="551" t="s">
        <v>8</v>
      </c>
      <c r="L137" s="551" t="s">
        <v>8</v>
      </c>
      <c r="M137" s="551" t="s">
        <v>9</v>
      </c>
      <c r="N137" s="634" t="str">
        <f t="shared" si="105"/>
        <v>SI</v>
      </c>
      <c r="O137" s="634" t="str">
        <f t="shared" si="106"/>
        <v>SI</v>
      </c>
      <c r="P137" s="634" t="str">
        <f t="shared" si="107"/>
        <v>NO</v>
      </c>
      <c r="Q137" s="551" t="s">
        <v>8</v>
      </c>
      <c r="R137" s="938"/>
      <c r="S137" s="732">
        <v>1</v>
      </c>
      <c r="T137" s="337">
        <v>38678</v>
      </c>
      <c r="U137" s="337">
        <v>38807</v>
      </c>
      <c r="V137" s="19">
        <f t="shared" si="96"/>
        <v>2006</v>
      </c>
      <c r="W137" s="20">
        <f>IFERROR(INDEX(PARAMETROS!$B$53:$B$79,MATCH(V137,PARAMETROS!$A$53:$A$79,0)),"")</f>
        <v>408000</v>
      </c>
      <c r="X137" s="613">
        <v>46362250</v>
      </c>
      <c r="Y137" s="20" t="s">
        <v>23</v>
      </c>
      <c r="Z137" s="23" t="str">
        <f>IFERROR(IF(Y137="","",IF(Y137="COP","N/A",IF(OR(Y137="USD",Y137="US"),1,IF(Y137="EUR",VLOOKUP(U137,'SH EURO'!$A$6:$B$6338,2,FALSE),"INGRESAR TASA")))),"")</f>
        <v>N/A</v>
      </c>
      <c r="AA137" s="596" t="str">
        <f t="shared" si="97"/>
        <v>N/A</v>
      </c>
      <c r="AB137" s="22">
        <f>IFERROR(IF(Y137="","",IF(Y137="COP",1,IF(Z137&lt;&gt;"N/A",VLOOKUP(U137,'SH TRM'!$A$9:$B$8912,2,FALSE),"REVISAR"))),"")</f>
        <v>1</v>
      </c>
      <c r="AC137" s="616">
        <f t="shared" si="98"/>
        <v>46362250</v>
      </c>
      <c r="AD137" s="457">
        <f t="shared" si="99"/>
        <v>113.63296568627452</v>
      </c>
      <c r="AE137" s="450">
        <f t="shared" si="101"/>
        <v>113.63296568627452</v>
      </c>
      <c r="AF137" s="637" t="str">
        <f t="shared" si="92"/>
        <v>CUMPLE</v>
      </c>
      <c r="AG137" s="944"/>
      <c r="AH137" s="950"/>
      <c r="AI137" s="467"/>
      <c r="AJ137" s="307"/>
      <c r="AM137" s="700"/>
      <c r="AN137" s="624">
        <f t="shared" si="100"/>
        <v>1</v>
      </c>
      <c r="AO137" s="624"/>
      <c r="AP137" s="698"/>
      <c r="AQ137" s="698"/>
    </row>
    <row r="138" spans="1:43" s="279" customFormat="1" ht="30" customHeight="1" thickBot="1" x14ac:dyDescent="0.3">
      <c r="A138" s="877"/>
      <c r="B138" s="48" t="s">
        <v>317</v>
      </c>
      <c r="C138" s="170">
        <v>43</v>
      </c>
      <c r="D138" s="64" t="str">
        <f>IFERROR(INDEX(DESEMPATE!$D$3:$D$124,MATCH('EXP ESPEC.'!B138,DESEMPATE!$C$3:$C$124,0)),"")</f>
        <v>JOSE GUSTAVO HIGUITA MIRANDA</v>
      </c>
      <c r="E138" s="382" t="s">
        <v>8</v>
      </c>
      <c r="F138" s="159" t="s">
        <v>616</v>
      </c>
      <c r="G138" s="159" t="s">
        <v>432</v>
      </c>
      <c r="H138" s="159" t="s">
        <v>693</v>
      </c>
      <c r="I138" s="294" t="s">
        <v>694</v>
      </c>
      <c r="J138" s="159" t="s">
        <v>8</v>
      </c>
      <c r="K138" s="552" t="s">
        <v>8</v>
      </c>
      <c r="L138" s="552" t="s">
        <v>8</v>
      </c>
      <c r="M138" s="552" t="s">
        <v>8</v>
      </c>
      <c r="N138" s="635" t="str">
        <f t="shared" si="105"/>
        <v>SI</v>
      </c>
      <c r="O138" s="635" t="str">
        <f t="shared" si="106"/>
        <v>SI</v>
      </c>
      <c r="P138" s="635" t="str">
        <f t="shared" si="107"/>
        <v>SI</v>
      </c>
      <c r="Q138" s="552" t="s">
        <v>8</v>
      </c>
      <c r="R138" s="939"/>
      <c r="S138" s="743">
        <v>1</v>
      </c>
      <c r="T138" s="390">
        <v>41617</v>
      </c>
      <c r="U138" s="390">
        <v>41852</v>
      </c>
      <c r="V138" s="53">
        <f t="shared" si="96"/>
        <v>2014</v>
      </c>
      <c r="W138" s="54">
        <f>IFERROR(INDEX(PARAMETROS!$B$53:$B$79,MATCH(V138,PARAMETROS!$A$53:$A$79,0)),"")</f>
        <v>616000</v>
      </c>
      <c r="X138" s="614">
        <v>147179802</v>
      </c>
      <c r="Y138" s="54" t="s">
        <v>23</v>
      </c>
      <c r="Z138" s="159" t="str">
        <f>IFERROR(IF(Y138="","",IF(Y138="COP","N/A",IF(OR(Y138="USD",Y138="US"),1,IF(Y138="EUR",VLOOKUP(U138,'SH EURO'!$A$6:$B$6338,2,FALSE),"INGRESAR TASA")))),"")</f>
        <v>N/A</v>
      </c>
      <c r="AA138" s="597" t="str">
        <f t="shared" si="97"/>
        <v>N/A</v>
      </c>
      <c r="AB138" s="56">
        <f>IFERROR(IF(Y138="","",IF(Y138="COP",1,IF(Z138&lt;&gt;"N/A",VLOOKUP(U138,'SH TRM'!$A$9:$B$8912,2,FALSE),"REVISAR"))),"")</f>
        <v>1</v>
      </c>
      <c r="AC138" s="617">
        <f t="shared" si="98"/>
        <v>147179802</v>
      </c>
      <c r="AD138" s="458">
        <f t="shared" si="99"/>
        <v>238.92824999999999</v>
      </c>
      <c r="AE138" s="449">
        <f t="shared" si="101"/>
        <v>238.92824999999999</v>
      </c>
      <c r="AF138" s="460" t="str">
        <f t="shared" si="92"/>
        <v>CUMPLE</v>
      </c>
      <c r="AG138" s="945"/>
      <c r="AH138" s="951"/>
      <c r="AI138" s="467"/>
      <c r="AJ138" s="307"/>
      <c r="AM138" s="700"/>
      <c r="AN138" s="624">
        <f t="shared" si="100"/>
        <v>2</v>
      </c>
      <c r="AO138" s="624"/>
      <c r="AP138" s="698"/>
      <c r="AQ138" s="698"/>
    </row>
    <row r="139" spans="1:43" s="279" customFormat="1" ht="30" customHeight="1" x14ac:dyDescent="0.25">
      <c r="A139" s="875" t="s">
        <v>197</v>
      </c>
      <c r="B139" s="35" t="s">
        <v>290</v>
      </c>
      <c r="C139" s="169">
        <v>157</v>
      </c>
      <c r="D139" s="36" t="str">
        <f>IFERROR(INDEX(DESEMPATE!$D$3:$D$124,MATCH('EXP ESPEC.'!B139,DESEMPATE!$C$3:$C$124,0)),"")</f>
        <v>ANA ISABEL HENDE CARREÑO</v>
      </c>
      <c r="E139" s="380" t="s">
        <v>8</v>
      </c>
      <c r="F139" s="47" t="s">
        <v>625</v>
      </c>
      <c r="G139" s="47" t="s">
        <v>432</v>
      </c>
      <c r="H139" s="47" t="s">
        <v>626</v>
      </c>
      <c r="I139" s="293" t="s">
        <v>627</v>
      </c>
      <c r="J139" s="47" t="s">
        <v>8</v>
      </c>
      <c r="K139" s="553" t="s">
        <v>8</v>
      </c>
      <c r="L139" s="553" t="s">
        <v>8</v>
      </c>
      <c r="M139" s="553" t="s">
        <v>9</v>
      </c>
      <c r="N139" s="636" t="str">
        <f t="shared" si="105"/>
        <v>SI</v>
      </c>
      <c r="O139" s="636" t="str">
        <f t="shared" si="106"/>
        <v>SI</v>
      </c>
      <c r="P139" s="636" t="str">
        <f t="shared" si="107"/>
        <v>NO</v>
      </c>
      <c r="Q139" s="553" t="s">
        <v>8</v>
      </c>
      <c r="R139" s="872" t="s">
        <v>9</v>
      </c>
      <c r="S139" s="742">
        <v>1</v>
      </c>
      <c r="T139" s="389">
        <v>40498</v>
      </c>
      <c r="U139" s="389">
        <v>41502</v>
      </c>
      <c r="V139" s="42">
        <f t="shared" si="96"/>
        <v>2013</v>
      </c>
      <c r="W139" s="160">
        <f>IFERROR(INDEX(PARAMETROS!$B$53:$B$79,MATCH(V139,PARAMETROS!$A$53:$A$79,0)),"")</f>
        <v>589500</v>
      </c>
      <c r="X139" s="612">
        <v>1349015195</v>
      </c>
      <c r="Y139" s="43" t="s">
        <v>23</v>
      </c>
      <c r="Z139" s="47" t="str">
        <f>IFERROR(IF(Y139="","",IF(Y139="COP","N/A",IF(OR(Y139="USD",Y139="US"),1,IF(Y139="EUR",VLOOKUP(U139,'SH EURO'!$A$6:$B$6338,2,FALSE),"INGRESAR TASA")))),"")</f>
        <v>N/A</v>
      </c>
      <c r="AA139" s="595" t="str">
        <f t="shared" si="97"/>
        <v>N/A</v>
      </c>
      <c r="AB139" s="45">
        <f>IFERROR(IF(Y139="","",IF(Y139="COP",1,IF(Z139&lt;&gt;"N/A",VLOOKUP(U139,'SH TRM'!$A$9:$B$8912,2,FALSE),"REVISAR"))),"")</f>
        <v>1</v>
      </c>
      <c r="AC139" s="615">
        <f t="shared" si="98"/>
        <v>1349015195</v>
      </c>
      <c r="AD139" s="456">
        <f t="shared" si="99"/>
        <v>2288.4057591178967</v>
      </c>
      <c r="AE139" s="454">
        <f t="shared" si="101"/>
        <v>2288.4057591178967</v>
      </c>
      <c r="AF139" s="444" t="str">
        <f t="shared" si="92"/>
        <v>CUMPLE</v>
      </c>
      <c r="AG139" s="943" t="str">
        <f t="shared" ref="AG139" si="108">IFERROR(IF(AND(COUNTIF(N139:N142,"SI")&gt;=1,COUNTIF(O139:O142,"SI")&gt;=1,COUNTIF(P139:P142,"SI")&gt;=1,COUNTIF(R139:R142,"SI")&lt;=1,COUNTIF(J139:J142,"SI")=4,AO139="OK"),"SI","NO"),"")</f>
        <v>SI</v>
      </c>
      <c r="AH139" s="949">
        <f t="shared" ref="AH139" si="109">IFERROR(IF(OR(E139="",E139="NO"),"N/A",IF(AND(COUNTIF(AF139:AF142,"CUMPLE")=4,AG139="SI"),900,(IF(AND(COUNTIF(AF139:AF142,"CUMPLE")=3,AG139="SI"),800,IF(AND(COUNTIF(AF139:AF142,"CUMPLE")=2,AG139="SI"),700,0))))),"")</f>
        <v>900</v>
      </c>
      <c r="AI139" s="466"/>
      <c r="AJ139" s="307"/>
      <c r="AM139" s="700"/>
      <c r="AN139" s="624">
        <f t="shared" si="100"/>
        <v>1</v>
      </c>
      <c r="AO139" s="624" t="str">
        <f t="shared" ref="AO139" si="110">IF(OR(COUNTIF(AN139:AN142,2)=0,COUNTIF(AN139:AN142,2)&gt;1),"OK",IF(AND(COUNTIF(AN139:AN142,1)&gt;0,COUNTIF(AN139:AN142,2)&gt;0),"OK",1))</f>
        <v>OK</v>
      </c>
      <c r="AP139" s="698"/>
      <c r="AQ139" s="698"/>
    </row>
    <row r="140" spans="1:43" s="279" customFormat="1" ht="30" customHeight="1" x14ac:dyDescent="0.25">
      <c r="A140" s="876"/>
      <c r="B140" s="12" t="s">
        <v>290</v>
      </c>
      <c r="C140" s="168">
        <v>160</v>
      </c>
      <c r="D140" s="13" t="str">
        <f>IFERROR(INDEX(DESEMPATE!$D$3:$D$124,MATCH('EXP ESPEC.'!B140,DESEMPATE!$C$3:$C$124,0)),"")</f>
        <v>ANA ISABEL HENDE CARREÑO</v>
      </c>
      <c r="E140" s="381" t="s">
        <v>8</v>
      </c>
      <c r="F140" s="23" t="s">
        <v>610</v>
      </c>
      <c r="G140" s="23" t="s">
        <v>432</v>
      </c>
      <c r="H140" s="23" t="s">
        <v>628</v>
      </c>
      <c r="I140" s="292" t="s">
        <v>629</v>
      </c>
      <c r="J140" s="23" t="s">
        <v>8</v>
      </c>
      <c r="K140" s="551" t="s">
        <v>8</v>
      </c>
      <c r="L140" s="551" t="s">
        <v>8</v>
      </c>
      <c r="M140" s="551" t="s">
        <v>9</v>
      </c>
      <c r="N140" s="634" t="str">
        <f t="shared" si="105"/>
        <v>SI</v>
      </c>
      <c r="O140" s="634" t="str">
        <f t="shared" si="106"/>
        <v>SI</v>
      </c>
      <c r="P140" s="634" t="str">
        <f t="shared" si="107"/>
        <v>NO</v>
      </c>
      <c r="Q140" s="551" t="s">
        <v>8</v>
      </c>
      <c r="R140" s="938"/>
      <c r="S140" s="732">
        <v>0.5</v>
      </c>
      <c r="T140" s="337">
        <v>39142</v>
      </c>
      <c r="U140" s="337">
        <v>39693</v>
      </c>
      <c r="V140" s="19">
        <f t="shared" si="96"/>
        <v>2008</v>
      </c>
      <c r="W140" s="20">
        <f>IFERROR(INDEX(PARAMETROS!$B$53:$B$79,MATCH(V140,PARAMETROS!$A$53:$A$79,0)),"")</f>
        <v>461500</v>
      </c>
      <c r="X140" s="613">
        <v>1158846992</v>
      </c>
      <c r="Y140" s="20" t="s">
        <v>23</v>
      </c>
      <c r="Z140" s="23" t="str">
        <f>IFERROR(IF(Y140="","",IF(Y140="COP","N/A",IF(OR(Y140="USD",Y140="US"),1,IF(Y140="EUR",VLOOKUP(U140,'SH EURO'!$A$6:$B$6338,2,FALSE),"INGRESAR TASA")))),"")</f>
        <v>N/A</v>
      </c>
      <c r="AA140" s="596" t="str">
        <f t="shared" si="97"/>
        <v>N/A</v>
      </c>
      <c r="AB140" s="22">
        <f>IFERROR(IF(Y140="","",IF(Y140="COP",1,IF(Z140&lt;&gt;"N/A",VLOOKUP(U140,'SH TRM'!$A$9:$B$8912,2,FALSE),"REVISAR"))),"")</f>
        <v>1</v>
      </c>
      <c r="AC140" s="616">
        <f t="shared" si="98"/>
        <v>1158846992</v>
      </c>
      <c r="AD140" s="457">
        <f t="shared" si="99"/>
        <v>2511.0444030335861</v>
      </c>
      <c r="AE140" s="450">
        <f t="shared" si="101"/>
        <v>1255.5222015167931</v>
      </c>
      <c r="AF140" s="637" t="str">
        <f t="shared" si="92"/>
        <v>CUMPLE</v>
      </c>
      <c r="AG140" s="944"/>
      <c r="AH140" s="950"/>
      <c r="AI140" s="462"/>
      <c r="AJ140" s="307"/>
      <c r="AM140" s="700"/>
      <c r="AN140" s="624">
        <f t="shared" si="100"/>
        <v>1</v>
      </c>
      <c r="AO140" s="624"/>
      <c r="AP140" s="698"/>
      <c r="AQ140" s="698"/>
    </row>
    <row r="141" spans="1:43" s="279" customFormat="1" ht="30" customHeight="1" x14ac:dyDescent="0.25">
      <c r="A141" s="876"/>
      <c r="B141" s="12" t="s">
        <v>290</v>
      </c>
      <c r="C141" s="168">
        <v>165</v>
      </c>
      <c r="D141" s="13" t="str">
        <f>IFERROR(INDEX(DESEMPATE!$D$3:$D$124,MATCH('EXP ESPEC.'!B141,DESEMPATE!$C$3:$C$124,0)),"")</f>
        <v>ANA ISABEL HENDE CARREÑO</v>
      </c>
      <c r="E141" s="381" t="s">
        <v>8</v>
      </c>
      <c r="F141" s="23" t="s">
        <v>616</v>
      </c>
      <c r="G141" s="23" t="s">
        <v>432</v>
      </c>
      <c r="H141" s="23" t="s">
        <v>630</v>
      </c>
      <c r="I141" s="292" t="s">
        <v>631</v>
      </c>
      <c r="J141" s="23" t="s">
        <v>8</v>
      </c>
      <c r="K141" s="551" t="s">
        <v>8</v>
      </c>
      <c r="L141" s="551" t="s">
        <v>8</v>
      </c>
      <c r="M141" s="551" t="s">
        <v>9</v>
      </c>
      <c r="N141" s="634" t="str">
        <f t="shared" si="105"/>
        <v>SI</v>
      </c>
      <c r="O141" s="634" t="str">
        <f t="shared" si="106"/>
        <v>SI</v>
      </c>
      <c r="P141" s="634" t="str">
        <f t="shared" si="107"/>
        <v>NO</v>
      </c>
      <c r="Q141" s="551" t="s">
        <v>8</v>
      </c>
      <c r="R141" s="938"/>
      <c r="S141" s="732">
        <v>0.34</v>
      </c>
      <c r="T141" s="337">
        <v>41123</v>
      </c>
      <c r="U141" s="337">
        <v>41396</v>
      </c>
      <c r="V141" s="19">
        <f t="shared" si="96"/>
        <v>2013</v>
      </c>
      <c r="W141" s="20">
        <f>IFERROR(INDEX(PARAMETROS!$B$53:$B$79,MATCH(V141,PARAMETROS!$A$53:$A$79,0)),"")</f>
        <v>589500</v>
      </c>
      <c r="X141" s="613">
        <v>449872940</v>
      </c>
      <c r="Y141" s="20" t="s">
        <v>23</v>
      </c>
      <c r="Z141" s="23" t="str">
        <f>IFERROR(IF(Y141="","",IF(Y141="COP","N/A",IF(OR(Y141="USD",Y141="US"),1,IF(Y141="EUR",VLOOKUP(U141,'SH EURO'!$A$6:$B$6338,2,FALSE),"INGRESAR TASA")))),"")</f>
        <v>N/A</v>
      </c>
      <c r="AA141" s="596" t="str">
        <f t="shared" si="97"/>
        <v>N/A</v>
      </c>
      <c r="AB141" s="22">
        <f>IFERROR(IF(Y141="","",IF(Y141="COP",1,IF(Z141&lt;&gt;"N/A",VLOOKUP(U141,'SH TRM'!$A$9:$B$8912,2,FALSE),"REVISAR"))),"")</f>
        <v>1</v>
      </c>
      <c r="AC141" s="616">
        <f t="shared" si="98"/>
        <v>449872940</v>
      </c>
      <c r="AD141" s="457">
        <f t="shared" si="99"/>
        <v>763.1432400339271</v>
      </c>
      <c r="AE141" s="450">
        <f t="shared" si="101"/>
        <v>259.46870161153521</v>
      </c>
      <c r="AF141" s="637" t="str">
        <f t="shared" si="92"/>
        <v>CUMPLE</v>
      </c>
      <c r="AG141" s="944"/>
      <c r="AH141" s="950"/>
      <c r="AI141" s="462"/>
      <c r="AJ141" s="307"/>
      <c r="AM141" s="700"/>
      <c r="AN141" s="624">
        <f t="shared" si="100"/>
        <v>1</v>
      </c>
      <c r="AO141" s="624"/>
      <c r="AP141" s="698"/>
      <c r="AQ141" s="698"/>
    </row>
    <row r="142" spans="1:43" s="279" customFormat="1" ht="30" customHeight="1" thickBot="1" x14ac:dyDescent="0.3">
      <c r="A142" s="877"/>
      <c r="B142" s="48" t="s">
        <v>291</v>
      </c>
      <c r="C142" s="170">
        <v>168</v>
      </c>
      <c r="D142" s="64" t="str">
        <f>IFERROR(INDEX(DESEMPATE!$D$3:$D$124,MATCH('EXP ESPEC.'!B142,DESEMPATE!$C$3:$C$124,0)),"")</f>
        <v>INFRAESTRUCTURA INTEGRAL S.A.S</v>
      </c>
      <c r="E142" s="382" t="s">
        <v>8</v>
      </c>
      <c r="F142" s="159" t="s">
        <v>610</v>
      </c>
      <c r="G142" s="159" t="s">
        <v>432</v>
      </c>
      <c r="H142" s="159" t="s">
        <v>632</v>
      </c>
      <c r="I142" s="294" t="s">
        <v>633</v>
      </c>
      <c r="J142" s="159" t="s">
        <v>8</v>
      </c>
      <c r="K142" s="552" t="s">
        <v>8</v>
      </c>
      <c r="L142" s="552" t="s">
        <v>8</v>
      </c>
      <c r="M142" s="552" t="s">
        <v>8</v>
      </c>
      <c r="N142" s="635" t="str">
        <f t="shared" si="105"/>
        <v>SI</v>
      </c>
      <c r="O142" s="635" t="str">
        <f t="shared" si="106"/>
        <v>SI</v>
      </c>
      <c r="P142" s="635" t="str">
        <f t="shared" si="107"/>
        <v>SI</v>
      </c>
      <c r="Q142" s="552" t="s">
        <v>8</v>
      </c>
      <c r="R142" s="939"/>
      <c r="S142" s="743">
        <v>0.55000000000000004</v>
      </c>
      <c r="T142" s="390">
        <v>40633</v>
      </c>
      <c r="U142" s="390">
        <v>41172</v>
      </c>
      <c r="V142" s="53">
        <f t="shared" si="96"/>
        <v>2012</v>
      </c>
      <c r="W142" s="54">
        <f>IFERROR(INDEX(PARAMETROS!$B$53:$B$79,MATCH(V142,PARAMETROS!$A$53:$A$79,0)),"")</f>
        <v>566700</v>
      </c>
      <c r="X142" s="614">
        <v>1074836657</v>
      </c>
      <c r="Y142" s="54" t="s">
        <v>23</v>
      </c>
      <c r="Z142" s="159" t="str">
        <f>IFERROR(IF(Y142="","",IF(Y142="COP","N/A",IF(OR(Y142="USD",Y142="US"),1,IF(Y142="EUR",VLOOKUP(U142,'SH EURO'!$A$6:$B$6338,2,FALSE),"INGRESAR TASA")))),"")</f>
        <v>N/A</v>
      </c>
      <c r="AA142" s="597" t="str">
        <f t="shared" si="97"/>
        <v>N/A</v>
      </c>
      <c r="AB142" s="56">
        <f>IFERROR(IF(Y142="","",IF(Y142="COP",1,IF(Z142&lt;&gt;"N/A",VLOOKUP(U142,'SH TRM'!$A$9:$B$8912,2,FALSE),"REVISAR"))),"")</f>
        <v>1</v>
      </c>
      <c r="AC142" s="617">
        <f t="shared" si="98"/>
        <v>1074836657</v>
      </c>
      <c r="AD142" s="458">
        <f t="shared" si="99"/>
        <v>1896.6590029998235</v>
      </c>
      <c r="AE142" s="449">
        <f>IFERROR(IF(OR(J142="",J142="NO"),"",IF(E142="SI",IFERROR(AD142*S142,""),"")),"")</f>
        <v>1043.162451649903</v>
      </c>
      <c r="AF142" s="460" t="str">
        <f t="shared" si="92"/>
        <v>CUMPLE</v>
      </c>
      <c r="AG142" s="945"/>
      <c r="AH142" s="951"/>
      <c r="AI142" s="462"/>
      <c r="AJ142" s="307"/>
      <c r="AM142" s="700"/>
      <c r="AN142" s="624">
        <f t="shared" si="100"/>
        <v>2</v>
      </c>
      <c r="AO142" s="624"/>
      <c r="AP142" s="698"/>
      <c r="AQ142" s="698"/>
    </row>
    <row r="143" spans="1:43" s="279" customFormat="1" ht="30" customHeight="1" x14ac:dyDescent="0.25">
      <c r="A143" s="875" t="s">
        <v>198</v>
      </c>
      <c r="B143" s="35" t="s">
        <v>292</v>
      </c>
      <c r="C143" s="169">
        <v>2</v>
      </c>
      <c r="D143" s="36" t="str">
        <f>IFERROR(INDEX(DESEMPATE!$D$3:$D$124,MATCH('EXP ESPEC.'!B143,DESEMPATE!$C$3:$C$124,0)),"")</f>
        <v>INFRALAR SAS</v>
      </c>
      <c r="E143" s="380" t="s">
        <v>8</v>
      </c>
      <c r="F143" s="47" t="s">
        <v>616</v>
      </c>
      <c r="G143" s="47" t="s">
        <v>432</v>
      </c>
      <c r="H143" s="47" t="s">
        <v>635</v>
      </c>
      <c r="I143" s="293" t="s">
        <v>636</v>
      </c>
      <c r="J143" s="47" t="s">
        <v>8</v>
      </c>
      <c r="K143" s="553" t="s">
        <v>8</v>
      </c>
      <c r="L143" s="553" t="s">
        <v>8</v>
      </c>
      <c r="M143" s="553" t="s">
        <v>9</v>
      </c>
      <c r="N143" s="636" t="str">
        <f t="shared" si="105"/>
        <v>SI</v>
      </c>
      <c r="O143" s="636" t="str">
        <f t="shared" si="106"/>
        <v>SI</v>
      </c>
      <c r="P143" s="636" t="str">
        <f t="shared" si="107"/>
        <v>NO</v>
      </c>
      <c r="Q143" s="553" t="s">
        <v>8</v>
      </c>
      <c r="R143" s="872" t="s">
        <v>9</v>
      </c>
      <c r="S143" s="742">
        <v>0.75</v>
      </c>
      <c r="T143" s="389">
        <v>38674</v>
      </c>
      <c r="U143" s="389">
        <v>39629</v>
      </c>
      <c r="V143" s="42">
        <f t="shared" si="96"/>
        <v>2008</v>
      </c>
      <c r="W143" s="160">
        <f>IFERROR(INDEX(PARAMETROS!$B$53:$B$79,MATCH(V143,PARAMETROS!$A$53:$A$79,0)),"")</f>
        <v>461500</v>
      </c>
      <c r="X143" s="612">
        <v>1507760911</v>
      </c>
      <c r="Y143" s="43" t="s">
        <v>23</v>
      </c>
      <c r="Z143" s="47" t="str">
        <f>IFERROR(IF(Y143="","",IF(Y143="COP","N/A",IF(OR(Y143="USD",Y143="US"),1,IF(Y143="EUR",VLOOKUP(U143,'SH EURO'!$A$6:$B$6338,2,FALSE),"INGRESAR TASA")))),"")</f>
        <v>N/A</v>
      </c>
      <c r="AA143" s="595" t="str">
        <f t="shared" si="97"/>
        <v>N/A</v>
      </c>
      <c r="AB143" s="45">
        <f>IFERROR(IF(Y143="","",IF(Y143="COP",1,IF(Z143&lt;&gt;"N/A",VLOOKUP(U143,'SH TRM'!$A$9:$B$8912,2,FALSE),"REVISAR"))),"")</f>
        <v>1</v>
      </c>
      <c r="AC143" s="615">
        <f t="shared" si="98"/>
        <v>1507760911</v>
      </c>
      <c r="AD143" s="456">
        <f t="shared" si="99"/>
        <v>3267.0875644637053</v>
      </c>
      <c r="AE143" s="454">
        <f t="shared" si="101"/>
        <v>2450.315673347779</v>
      </c>
      <c r="AF143" s="444" t="str">
        <f t="shared" si="92"/>
        <v>CUMPLE</v>
      </c>
      <c r="AG143" s="943" t="str">
        <f t="shared" ref="AG143" si="111">IFERROR(IF(AND(COUNTIF(N143:N146,"SI")&gt;=1,COUNTIF(O143:O146,"SI")&gt;=1,COUNTIF(P143:P146,"SI")&gt;=1,COUNTIF(R143:R146,"SI")&lt;=1,COUNTIF(J143:J146,"SI")=4,AO143="OK"),"SI","NO"),"")</f>
        <v>SI</v>
      </c>
      <c r="AH143" s="949">
        <f t="shared" ref="AH143" si="112">IFERROR(IF(OR(E143="",E143="NO"),"N/A",IF(AND(COUNTIF(AF143:AF146,"CUMPLE")=4,AG143="SI"),900,(IF(AND(COUNTIF(AF143:AF146,"CUMPLE")=3,AG143="SI"),800,IF(AND(COUNTIF(AF143:AF146,"CUMPLE")=2,AG143="SI"),700,0))))),"")</f>
        <v>900</v>
      </c>
      <c r="AI143" s="468"/>
      <c r="AJ143" s="307"/>
      <c r="AM143" s="700"/>
      <c r="AN143" s="624">
        <f t="shared" si="100"/>
        <v>1</v>
      </c>
      <c r="AO143" s="624" t="str">
        <f t="shared" ref="AO143" si="113">IF(OR(COUNTIF(AN143:AN146,2)=0,COUNTIF(AN143:AN146,2)&gt;1),"OK",IF(AND(COUNTIF(AN143:AN146,1)&gt;0,COUNTIF(AN143:AN146,2)&gt;0),"OK",1))</f>
        <v>OK</v>
      </c>
      <c r="AP143" s="698"/>
      <c r="AQ143" s="698"/>
    </row>
    <row r="144" spans="1:43" s="279" customFormat="1" ht="30" customHeight="1" x14ac:dyDescent="0.25">
      <c r="A144" s="876"/>
      <c r="B144" s="12" t="s">
        <v>292</v>
      </c>
      <c r="C144" s="168">
        <v>5</v>
      </c>
      <c r="D144" s="13" t="str">
        <f>IFERROR(INDEX(DESEMPATE!$D$3:$D$124,MATCH('EXP ESPEC.'!B144,DESEMPATE!$C$3:$C$124,0)),"")</f>
        <v>INFRALAR SAS</v>
      </c>
      <c r="E144" s="381" t="s">
        <v>8</v>
      </c>
      <c r="F144" s="23" t="s">
        <v>616</v>
      </c>
      <c r="G144" s="23" t="s">
        <v>432</v>
      </c>
      <c r="H144" s="23" t="s">
        <v>637</v>
      </c>
      <c r="I144" s="292" t="s">
        <v>638</v>
      </c>
      <c r="J144" s="23" t="s">
        <v>8</v>
      </c>
      <c r="K144" s="551" t="s">
        <v>8</v>
      </c>
      <c r="L144" s="551" t="s">
        <v>8</v>
      </c>
      <c r="M144" s="551" t="s">
        <v>9</v>
      </c>
      <c r="N144" s="634" t="str">
        <f t="shared" si="105"/>
        <v>SI</v>
      </c>
      <c r="O144" s="634" t="str">
        <f t="shared" si="106"/>
        <v>SI</v>
      </c>
      <c r="P144" s="634" t="str">
        <f t="shared" si="107"/>
        <v>NO</v>
      </c>
      <c r="Q144" s="551" t="s">
        <v>8</v>
      </c>
      <c r="R144" s="938"/>
      <c r="S144" s="732">
        <v>0.75</v>
      </c>
      <c r="T144" s="337">
        <v>38680</v>
      </c>
      <c r="U144" s="337">
        <v>39521</v>
      </c>
      <c r="V144" s="19">
        <f t="shared" si="96"/>
        <v>2008</v>
      </c>
      <c r="W144" s="20">
        <f>IFERROR(INDEX(PARAMETROS!$B$53:$B$79,MATCH(V144,PARAMETROS!$A$53:$A$79,0)),"")</f>
        <v>461500</v>
      </c>
      <c r="X144" s="613">
        <v>1490185253</v>
      </c>
      <c r="Y144" s="20" t="s">
        <v>23</v>
      </c>
      <c r="Z144" s="23" t="str">
        <f>IFERROR(IF(Y144="","",IF(Y144="COP","N/A",IF(OR(Y144="USD",Y144="US"),1,IF(Y144="EUR",VLOOKUP(U144,'SH EURO'!$A$6:$B$6338,2,FALSE),"INGRESAR TASA")))),"")</f>
        <v>N/A</v>
      </c>
      <c r="AA144" s="596" t="str">
        <f t="shared" si="97"/>
        <v>N/A</v>
      </c>
      <c r="AB144" s="22">
        <f>IFERROR(IF(Y144="","",IF(Y144="COP",1,IF(Z144&lt;&gt;"N/A",VLOOKUP(U144,'SH TRM'!$A$9:$B$8912,2,FALSE),"REVISAR"))),"")</f>
        <v>1</v>
      </c>
      <c r="AC144" s="616">
        <f t="shared" si="98"/>
        <v>1490185253</v>
      </c>
      <c r="AD144" s="457">
        <f t="shared" si="99"/>
        <v>3229.003798483207</v>
      </c>
      <c r="AE144" s="450">
        <f t="shared" si="101"/>
        <v>2421.7528488624052</v>
      </c>
      <c r="AF144" s="637" t="str">
        <f t="shared" si="92"/>
        <v>CUMPLE</v>
      </c>
      <c r="AG144" s="944"/>
      <c r="AH144" s="950"/>
      <c r="AI144" s="462"/>
      <c r="AJ144" s="307"/>
      <c r="AM144" s="700"/>
      <c r="AN144" s="624">
        <f t="shared" si="100"/>
        <v>1</v>
      </c>
      <c r="AO144" s="624"/>
      <c r="AP144" s="698"/>
      <c r="AQ144" s="698"/>
    </row>
    <row r="145" spans="1:43" s="279" customFormat="1" ht="30" customHeight="1" x14ac:dyDescent="0.25">
      <c r="A145" s="876"/>
      <c r="B145" s="12" t="s">
        <v>293</v>
      </c>
      <c r="C145" s="168">
        <v>19</v>
      </c>
      <c r="D145" s="13" t="str">
        <f>IFERROR(INDEX(DESEMPATE!$D$3:$D$124,MATCH('EXP ESPEC.'!B145,DESEMPATE!$C$3:$C$124,0)),"")</f>
        <v>JORGE ISAAC VELASQUEZ VARGAS</v>
      </c>
      <c r="E145" s="381" t="s">
        <v>8</v>
      </c>
      <c r="F145" s="23" t="s">
        <v>610</v>
      </c>
      <c r="G145" s="23" t="s">
        <v>432</v>
      </c>
      <c r="H145" s="23" t="s">
        <v>639</v>
      </c>
      <c r="I145" s="292" t="s">
        <v>640</v>
      </c>
      <c r="J145" s="23" t="s">
        <v>8</v>
      </c>
      <c r="K145" s="551" t="s">
        <v>8</v>
      </c>
      <c r="L145" s="551" t="s">
        <v>8</v>
      </c>
      <c r="M145" s="551" t="s">
        <v>9</v>
      </c>
      <c r="N145" s="634" t="str">
        <f t="shared" si="105"/>
        <v>SI</v>
      </c>
      <c r="O145" s="634" t="str">
        <f t="shared" si="106"/>
        <v>SI</v>
      </c>
      <c r="P145" s="634" t="str">
        <f t="shared" si="107"/>
        <v>NO</v>
      </c>
      <c r="Q145" s="551" t="s">
        <v>8</v>
      </c>
      <c r="R145" s="938"/>
      <c r="S145" s="732">
        <v>0.2</v>
      </c>
      <c r="T145" s="337">
        <v>41365</v>
      </c>
      <c r="U145" s="337">
        <v>41626</v>
      </c>
      <c r="V145" s="19">
        <f t="shared" si="96"/>
        <v>2013</v>
      </c>
      <c r="W145" s="20">
        <f>IFERROR(INDEX(PARAMETROS!$B$53:$B$79,MATCH(V145,PARAMETROS!$A$53:$A$79,0)),"")</f>
        <v>589500</v>
      </c>
      <c r="X145" s="613">
        <v>595655733</v>
      </c>
      <c r="Y145" s="20" t="s">
        <v>23</v>
      </c>
      <c r="Z145" s="23" t="str">
        <f>IFERROR(IF(Y145="","",IF(Y145="COP","N/A",IF(OR(Y145="USD",Y145="US"),1,IF(Y145="EUR",VLOOKUP(U145,'SH EURO'!$A$6:$B$6338,2,FALSE),"INGRESAR TASA")))),"")</f>
        <v>N/A</v>
      </c>
      <c r="AA145" s="596" t="str">
        <f t="shared" si="97"/>
        <v>N/A</v>
      </c>
      <c r="AB145" s="22">
        <f>IFERROR(IF(Y145="","",IF(Y145="COP",1,IF(Z145&lt;&gt;"N/A",VLOOKUP(U145,'SH TRM'!$A$9:$B$8912,2,FALSE),"REVISAR"))),"")</f>
        <v>1</v>
      </c>
      <c r="AC145" s="616">
        <f t="shared" si="98"/>
        <v>595655733</v>
      </c>
      <c r="AD145" s="457">
        <f t="shared" si="99"/>
        <v>1010.4422951653944</v>
      </c>
      <c r="AE145" s="450">
        <f t="shared" si="101"/>
        <v>202.08845903307889</v>
      </c>
      <c r="AF145" s="637" t="str">
        <f t="shared" si="92"/>
        <v>CUMPLE</v>
      </c>
      <c r="AG145" s="944"/>
      <c r="AH145" s="950"/>
      <c r="AI145" s="469"/>
      <c r="AJ145" s="307"/>
      <c r="AM145" s="700"/>
      <c r="AN145" s="624">
        <f t="shared" si="100"/>
        <v>1</v>
      </c>
      <c r="AO145" s="624"/>
      <c r="AP145" s="698"/>
      <c r="AQ145" s="698"/>
    </row>
    <row r="146" spans="1:43" s="279" customFormat="1" ht="30" customHeight="1" thickBot="1" x14ac:dyDescent="0.3">
      <c r="A146" s="877"/>
      <c r="B146" s="48" t="s">
        <v>293</v>
      </c>
      <c r="C146" s="170">
        <v>23</v>
      </c>
      <c r="D146" s="64" t="str">
        <f>IFERROR(INDEX(DESEMPATE!$D$3:$D$124,MATCH('EXP ESPEC.'!B146,DESEMPATE!$C$3:$C$124,0)),"")</f>
        <v>JORGE ISAAC VELASQUEZ VARGAS</v>
      </c>
      <c r="E146" s="382" t="s">
        <v>8</v>
      </c>
      <c r="F146" s="159" t="s">
        <v>610</v>
      </c>
      <c r="G146" s="159" t="s">
        <v>432</v>
      </c>
      <c r="H146" s="159" t="s">
        <v>695</v>
      </c>
      <c r="I146" s="294" t="s">
        <v>696</v>
      </c>
      <c r="J146" s="159" t="s">
        <v>8</v>
      </c>
      <c r="K146" s="552" t="s">
        <v>8</v>
      </c>
      <c r="L146" s="552" t="s">
        <v>9</v>
      </c>
      <c r="M146" s="552" t="s">
        <v>8</v>
      </c>
      <c r="N146" s="635" t="str">
        <f t="shared" si="105"/>
        <v>SI</v>
      </c>
      <c r="O146" s="635" t="str">
        <f t="shared" si="106"/>
        <v>NO</v>
      </c>
      <c r="P146" s="635" t="str">
        <f t="shared" si="107"/>
        <v>SI</v>
      </c>
      <c r="Q146" s="552" t="s">
        <v>8</v>
      </c>
      <c r="R146" s="939"/>
      <c r="S146" s="743">
        <v>0.501</v>
      </c>
      <c r="T146" s="390">
        <v>39899</v>
      </c>
      <c r="U146" s="390">
        <v>40402</v>
      </c>
      <c r="V146" s="53">
        <f t="shared" si="96"/>
        <v>2010</v>
      </c>
      <c r="W146" s="54">
        <f>IFERROR(INDEX(PARAMETROS!$B$53:$B$79,MATCH(V146,PARAMETROS!$A$53:$A$79,0)),"")</f>
        <v>515000</v>
      </c>
      <c r="X146" s="614">
        <v>556864249</v>
      </c>
      <c r="Y146" s="54" t="s">
        <v>23</v>
      </c>
      <c r="Z146" s="159" t="str">
        <f>IFERROR(IF(Y146="","",IF(Y146="COP","N/A",IF(OR(Y146="USD",Y146="US"),1,IF(Y146="EUR",VLOOKUP(U146,'SH EURO'!$A$6:$B$6338,2,FALSE),"INGRESAR TASA")))),"")</f>
        <v>N/A</v>
      </c>
      <c r="AA146" s="597" t="str">
        <f t="shared" si="97"/>
        <v>N/A</v>
      </c>
      <c r="AB146" s="56">
        <f>IFERROR(IF(Y146="","",IF(Y146="COP",1,IF(Z146&lt;&gt;"N/A",VLOOKUP(U146,'SH TRM'!$A$9:$B$8912,2,FALSE),"REVISAR"))),"")</f>
        <v>1</v>
      </c>
      <c r="AC146" s="617">
        <f t="shared" si="98"/>
        <v>556864249</v>
      </c>
      <c r="AD146" s="458">
        <f t="shared" si="99"/>
        <v>1081.2898038834951</v>
      </c>
      <c r="AE146" s="449">
        <f t="shared" si="101"/>
        <v>541.72619174563101</v>
      </c>
      <c r="AF146" s="460" t="str">
        <f t="shared" si="92"/>
        <v>CUMPLE</v>
      </c>
      <c r="AG146" s="945"/>
      <c r="AH146" s="951"/>
      <c r="AI146" s="467"/>
      <c r="AJ146" s="307"/>
      <c r="AM146" s="700"/>
      <c r="AN146" s="624">
        <f t="shared" si="100"/>
        <v>1</v>
      </c>
      <c r="AO146" s="624"/>
      <c r="AP146" s="698"/>
      <c r="AQ146" s="698"/>
    </row>
    <row r="147" spans="1:43" s="279" customFormat="1" ht="30" customHeight="1" x14ac:dyDescent="0.25">
      <c r="A147" s="875" t="s">
        <v>199</v>
      </c>
      <c r="B147" s="35" t="s">
        <v>295</v>
      </c>
      <c r="C147" s="169">
        <v>4</v>
      </c>
      <c r="D147" s="36" t="str">
        <f>IFERROR(INDEX(DESEMPATE!$D$3:$D$124,MATCH('EXP ESPEC.'!B147,DESEMPATE!$C$3:$C$124,0)),"")</f>
        <v>RD INGENIEROS CIVILES S.A.S.</v>
      </c>
      <c r="E147" s="380" t="s">
        <v>8</v>
      </c>
      <c r="F147" s="47" t="s">
        <v>616</v>
      </c>
      <c r="G147" s="47" t="s">
        <v>432</v>
      </c>
      <c r="H147" s="47" t="s">
        <v>643</v>
      </c>
      <c r="I147" s="293" t="s">
        <v>644</v>
      </c>
      <c r="J147" s="47" t="s">
        <v>8</v>
      </c>
      <c r="K147" s="553" t="s">
        <v>8</v>
      </c>
      <c r="L147" s="553" t="s">
        <v>8</v>
      </c>
      <c r="M147" s="553" t="s">
        <v>9</v>
      </c>
      <c r="N147" s="636" t="str">
        <f t="shared" si="105"/>
        <v>SI</v>
      </c>
      <c r="O147" s="636" t="str">
        <f t="shared" si="106"/>
        <v>SI</v>
      </c>
      <c r="P147" s="636" t="str">
        <f t="shared" si="107"/>
        <v>NO</v>
      </c>
      <c r="Q147" s="553" t="s">
        <v>8</v>
      </c>
      <c r="R147" s="872" t="s">
        <v>9</v>
      </c>
      <c r="S147" s="742">
        <v>0.1</v>
      </c>
      <c r="T147" s="389">
        <v>41123</v>
      </c>
      <c r="U147" s="389">
        <v>42371</v>
      </c>
      <c r="V147" s="42">
        <f t="shared" si="96"/>
        <v>2016</v>
      </c>
      <c r="W147" s="160">
        <f>IFERROR(INDEX(PARAMETROS!$B$53:$B$79,MATCH(V147,PARAMETROS!$A$53:$A$79,0)),"")</f>
        <v>689455</v>
      </c>
      <c r="X147" s="612">
        <v>8095751819</v>
      </c>
      <c r="Y147" s="43" t="s">
        <v>23</v>
      </c>
      <c r="Z147" s="47" t="str">
        <f>IFERROR(IF(Y147="","",IF(Y147="COP","N/A",IF(OR(Y147="USD",Y147="US"),1,IF(Y147="EUR",VLOOKUP(U147,'SH EURO'!$A$6:$B$6338,2,FALSE),"INGRESAR TASA")))),"")</f>
        <v>N/A</v>
      </c>
      <c r="AA147" s="595" t="str">
        <f t="shared" si="97"/>
        <v>N/A</v>
      </c>
      <c r="AB147" s="45">
        <f>IFERROR(IF(Y147="","",IF(Y147="COP",1,IF(Z147&lt;&gt;"N/A",VLOOKUP(U147,'SH TRM'!$A$9:$B$8912,2,FALSE),"REVISAR"))),"")</f>
        <v>1</v>
      </c>
      <c r="AC147" s="615">
        <f t="shared" si="98"/>
        <v>8095751819</v>
      </c>
      <c r="AD147" s="456">
        <f t="shared" si="99"/>
        <v>11742.248325126367</v>
      </c>
      <c r="AE147" s="454">
        <f t="shared" si="101"/>
        <v>1174.2248325126368</v>
      </c>
      <c r="AF147" s="444" t="str">
        <f t="shared" si="92"/>
        <v>CUMPLE</v>
      </c>
      <c r="AG147" s="943" t="str">
        <f t="shared" ref="AG147" si="114">IFERROR(IF(AND(COUNTIF(N147:N150,"SI")&gt;=1,COUNTIF(O147:O150,"SI")&gt;=1,COUNTIF(P147:P150,"SI")&gt;=1,COUNTIF(R147:R150,"SI")&lt;=1,COUNTIF(J147:J150,"SI")=4,AO147="OK"),"SI","NO"),"")</f>
        <v>SI</v>
      </c>
      <c r="AH147" s="949">
        <f t="shared" ref="AH147" si="115">IFERROR(IF(OR(E147="",E147="NO"),"N/A",IF(AND(COUNTIF(AF147:AF150,"CUMPLE")=4,AG147="SI"),900,(IF(AND(COUNTIF(AF147:AF150,"CUMPLE")=3,AG147="SI"),800,IF(AND(COUNTIF(AF147:AF150,"CUMPLE")=2,AG147="SI"),700,0))))),"")</f>
        <v>900</v>
      </c>
      <c r="AI147" s="468"/>
      <c r="AJ147" s="307"/>
      <c r="AM147" s="700"/>
      <c r="AN147" s="624">
        <f t="shared" si="100"/>
        <v>1</v>
      </c>
      <c r="AO147" s="624" t="str">
        <f t="shared" ref="AO147" si="116">IF(OR(COUNTIF(AN147:AN150,2)=0,COUNTIF(AN147:AN150,2)&gt;1),"OK",IF(AND(COUNTIF(AN147:AN150,1)&gt;0,COUNTIF(AN147:AN150,2)&gt;0),"OK",1))</f>
        <v>OK</v>
      </c>
      <c r="AP147" s="698"/>
      <c r="AQ147" s="698"/>
    </row>
    <row r="148" spans="1:43" s="279" customFormat="1" ht="30" customHeight="1" x14ac:dyDescent="0.25">
      <c r="A148" s="876"/>
      <c r="B148" s="12" t="s">
        <v>295</v>
      </c>
      <c r="C148" s="168">
        <v>8</v>
      </c>
      <c r="D148" s="13" t="str">
        <f>IFERROR(INDEX(DESEMPATE!$D$3:$D$124,MATCH('EXP ESPEC.'!B148,DESEMPATE!$C$3:$C$124,0)),"")</f>
        <v>RD INGENIEROS CIVILES S.A.S.</v>
      </c>
      <c r="E148" s="381" t="s">
        <v>8</v>
      </c>
      <c r="F148" s="23" t="s">
        <v>616</v>
      </c>
      <c r="G148" s="23" t="s">
        <v>432</v>
      </c>
      <c r="H148" s="23" t="s">
        <v>645</v>
      </c>
      <c r="I148" s="292" t="s">
        <v>646</v>
      </c>
      <c r="J148" s="23" t="s">
        <v>8</v>
      </c>
      <c r="K148" s="551" t="s">
        <v>8</v>
      </c>
      <c r="L148" s="551" t="s">
        <v>8</v>
      </c>
      <c r="M148" s="551" t="s">
        <v>9</v>
      </c>
      <c r="N148" s="634" t="str">
        <f t="shared" si="105"/>
        <v>SI</v>
      </c>
      <c r="O148" s="634" t="str">
        <f t="shared" si="106"/>
        <v>SI</v>
      </c>
      <c r="P148" s="634" t="str">
        <f t="shared" si="107"/>
        <v>NO</v>
      </c>
      <c r="Q148" s="551" t="s">
        <v>8</v>
      </c>
      <c r="R148" s="938"/>
      <c r="S148" s="732">
        <v>0.1</v>
      </c>
      <c r="T148" s="337">
        <v>41121</v>
      </c>
      <c r="U148" s="337">
        <v>41961</v>
      </c>
      <c r="V148" s="19">
        <f t="shared" si="96"/>
        <v>2014</v>
      </c>
      <c r="W148" s="20">
        <f>IFERROR(INDEX(PARAMETROS!$B$53:$B$79,MATCH(V148,PARAMETROS!$A$53:$A$79,0)),"")</f>
        <v>616000</v>
      </c>
      <c r="X148" s="613">
        <v>3121715915</v>
      </c>
      <c r="Y148" s="20" t="s">
        <v>23</v>
      </c>
      <c r="Z148" s="23" t="str">
        <f>IFERROR(IF(Y148="","",IF(Y148="COP","N/A",IF(OR(Y148="USD",Y148="US"),1,IF(Y148="EUR",VLOOKUP(U148,'SH EURO'!$A$6:$B$6338,2,FALSE),"INGRESAR TASA")))),"")</f>
        <v>N/A</v>
      </c>
      <c r="AA148" s="596" t="str">
        <f t="shared" si="97"/>
        <v>N/A</v>
      </c>
      <c r="AB148" s="22">
        <f>IFERROR(IF(Y148="","",IF(Y148="COP",1,IF(Z148&lt;&gt;"N/A",VLOOKUP(U148,'SH TRM'!$A$9:$B$8912,2,FALSE),"REVISAR"))),"")</f>
        <v>1</v>
      </c>
      <c r="AC148" s="616">
        <f t="shared" si="98"/>
        <v>3121715915</v>
      </c>
      <c r="AD148" s="457">
        <f t="shared" si="99"/>
        <v>5067.7206412337664</v>
      </c>
      <c r="AE148" s="450">
        <f t="shared" si="101"/>
        <v>506.77206412337665</v>
      </c>
      <c r="AF148" s="637" t="str">
        <f t="shared" si="92"/>
        <v>CUMPLE</v>
      </c>
      <c r="AG148" s="944"/>
      <c r="AH148" s="950"/>
      <c r="AI148" s="462"/>
      <c r="AJ148" s="307"/>
      <c r="AM148" s="700"/>
      <c r="AN148" s="624">
        <f t="shared" si="100"/>
        <v>1</v>
      </c>
      <c r="AO148" s="624"/>
      <c r="AP148" s="698"/>
      <c r="AQ148" s="698"/>
    </row>
    <row r="149" spans="1:43" s="279" customFormat="1" ht="30" customHeight="1" x14ac:dyDescent="0.25">
      <c r="A149" s="876"/>
      <c r="B149" s="12" t="s">
        <v>296</v>
      </c>
      <c r="C149" s="168">
        <v>27</v>
      </c>
      <c r="D149" s="13" t="str">
        <f>IFERROR(INDEX(DESEMPATE!$D$3:$D$124,MATCH('EXP ESPEC.'!B149,DESEMPATE!$C$3:$C$124,0)),"")</f>
        <v>RODRIGO ORLANDO DIAZ MARTINEZ</v>
      </c>
      <c r="E149" s="381" t="s">
        <v>8</v>
      </c>
      <c r="F149" s="23" t="s">
        <v>647</v>
      </c>
      <c r="G149" s="23" t="s">
        <v>432</v>
      </c>
      <c r="H149" s="23" t="s">
        <v>648</v>
      </c>
      <c r="I149" s="292" t="s">
        <v>649</v>
      </c>
      <c r="J149" s="23" t="s">
        <v>8</v>
      </c>
      <c r="K149" s="551" t="s">
        <v>8</v>
      </c>
      <c r="L149" s="551" t="s">
        <v>8</v>
      </c>
      <c r="M149" s="551" t="s">
        <v>8</v>
      </c>
      <c r="N149" s="634" t="str">
        <f t="shared" si="105"/>
        <v>SI</v>
      </c>
      <c r="O149" s="634" t="str">
        <f t="shared" si="106"/>
        <v>SI</v>
      </c>
      <c r="P149" s="634" t="str">
        <f t="shared" si="107"/>
        <v>SI</v>
      </c>
      <c r="Q149" s="551" t="s">
        <v>8</v>
      </c>
      <c r="R149" s="938"/>
      <c r="S149" s="732">
        <v>0.5</v>
      </c>
      <c r="T149" s="337">
        <v>39813</v>
      </c>
      <c r="U149" s="337">
        <v>40460</v>
      </c>
      <c r="V149" s="19">
        <f t="shared" si="96"/>
        <v>2010</v>
      </c>
      <c r="W149" s="20">
        <f>IFERROR(INDEX(PARAMETROS!$B$53:$B$79,MATCH(V149,PARAMETROS!$A$53:$A$79,0)),"")</f>
        <v>515000</v>
      </c>
      <c r="X149" s="613">
        <v>853813880</v>
      </c>
      <c r="Y149" s="20" t="s">
        <v>23</v>
      </c>
      <c r="Z149" s="23" t="str">
        <f>IFERROR(IF(Y149="","",IF(Y149="COP","N/A",IF(OR(Y149="USD",Y149="US"),1,IF(Y149="EUR",VLOOKUP(U149,'SH EURO'!$A$6:$B$6338,2,FALSE),"INGRESAR TASA")))),"")</f>
        <v>N/A</v>
      </c>
      <c r="AA149" s="596" t="str">
        <f t="shared" si="97"/>
        <v>N/A</v>
      </c>
      <c r="AB149" s="22">
        <f>IFERROR(IF(Y149="","",IF(Y149="COP",1,IF(Z149&lt;&gt;"N/A",VLOOKUP(U149,'SH TRM'!$A$9:$B$8912,2,FALSE),"REVISAR"))),"")</f>
        <v>1</v>
      </c>
      <c r="AC149" s="616">
        <f t="shared" si="98"/>
        <v>853813880</v>
      </c>
      <c r="AD149" s="457">
        <f t="shared" si="99"/>
        <v>1657.8910291262137</v>
      </c>
      <c r="AE149" s="450">
        <f t="shared" si="101"/>
        <v>828.94551456310683</v>
      </c>
      <c r="AF149" s="637" t="str">
        <f t="shared" si="92"/>
        <v>CUMPLE</v>
      </c>
      <c r="AG149" s="944"/>
      <c r="AH149" s="950"/>
      <c r="AI149" s="462"/>
      <c r="AJ149" s="307"/>
      <c r="AM149" s="700"/>
      <c r="AN149" s="624">
        <f t="shared" si="100"/>
        <v>2</v>
      </c>
      <c r="AO149" s="624"/>
      <c r="AP149" s="698"/>
      <c r="AQ149" s="698"/>
    </row>
    <row r="150" spans="1:43" s="279" customFormat="1" ht="30" customHeight="1" thickBot="1" x14ac:dyDescent="0.3">
      <c r="A150" s="877"/>
      <c r="B150" s="48" t="s">
        <v>296</v>
      </c>
      <c r="C150" s="170">
        <v>44</v>
      </c>
      <c r="D150" s="64" t="str">
        <f>IFERROR(INDEX(DESEMPATE!$D$3:$D$124,MATCH('EXP ESPEC.'!B150,DESEMPATE!$C$3:$C$124,0)),"")</f>
        <v>RODRIGO ORLANDO DIAZ MARTINEZ</v>
      </c>
      <c r="E150" s="382" t="s">
        <v>8</v>
      </c>
      <c r="F150" s="159" t="s">
        <v>650</v>
      </c>
      <c r="G150" s="159" t="s">
        <v>432</v>
      </c>
      <c r="H150" s="159" t="s">
        <v>651</v>
      </c>
      <c r="I150" s="294" t="s">
        <v>652</v>
      </c>
      <c r="J150" s="159" t="s">
        <v>8</v>
      </c>
      <c r="K150" s="552" t="s">
        <v>8</v>
      </c>
      <c r="L150" s="552" t="s">
        <v>8</v>
      </c>
      <c r="M150" s="552" t="s">
        <v>9</v>
      </c>
      <c r="N150" s="635" t="str">
        <f t="shared" si="105"/>
        <v>SI</v>
      </c>
      <c r="O150" s="635" t="str">
        <f t="shared" si="106"/>
        <v>SI</v>
      </c>
      <c r="P150" s="635" t="str">
        <f t="shared" si="107"/>
        <v>NO</v>
      </c>
      <c r="Q150" s="552" t="s">
        <v>8</v>
      </c>
      <c r="R150" s="939"/>
      <c r="S150" s="743">
        <v>0.4</v>
      </c>
      <c r="T150" s="390">
        <v>39885</v>
      </c>
      <c r="U150" s="390">
        <v>40581</v>
      </c>
      <c r="V150" s="53">
        <f t="shared" si="96"/>
        <v>2011</v>
      </c>
      <c r="W150" s="54">
        <f>IFERROR(INDEX(PARAMETROS!$B$53:$B$79,MATCH(V150,PARAMETROS!$A$53:$A$79,0)),"")</f>
        <v>535600</v>
      </c>
      <c r="X150" s="614">
        <v>1378797228</v>
      </c>
      <c r="Y150" s="54" t="s">
        <v>23</v>
      </c>
      <c r="Z150" s="159" t="str">
        <f>IFERROR(IF(Y150="","",IF(Y150="COP","N/A",IF(OR(Y150="USD",Y150="US"),1,IF(Y150="EUR",VLOOKUP(U150,'SH EURO'!$A$6:$B$6338,2,FALSE),"INGRESAR TASA")))),"")</f>
        <v>N/A</v>
      </c>
      <c r="AA150" s="597" t="str">
        <f t="shared" si="97"/>
        <v>N/A</v>
      </c>
      <c r="AB150" s="56">
        <f>IFERROR(IF(Y150="","",IF(Y150="COP",1,IF(Z150&lt;&gt;"N/A",VLOOKUP(U150,'SH TRM'!$A$9:$B$8912,2,FALSE),"REVISAR"))),"")</f>
        <v>1</v>
      </c>
      <c r="AC150" s="617">
        <f t="shared" si="98"/>
        <v>1378797228</v>
      </c>
      <c r="AD150" s="458">
        <f t="shared" si="99"/>
        <v>2574.3040104555639</v>
      </c>
      <c r="AE150" s="449">
        <f t="shared" si="101"/>
        <v>1029.7216041822255</v>
      </c>
      <c r="AF150" s="460" t="str">
        <f t="shared" si="92"/>
        <v>CUMPLE</v>
      </c>
      <c r="AG150" s="945"/>
      <c r="AH150" s="951"/>
      <c r="AI150" s="462"/>
      <c r="AJ150" s="307"/>
      <c r="AM150" s="700"/>
      <c r="AN150" s="624">
        <f t="shared" si="100"/>
        <v>1</v>
      </c>
      <c r="AO150" s="624"/>
      <c r="AP150" s="698"/>
      <c r="AQ150" s="698"/>
    </row>
    <row r="151" spans="1:43" s="279" customFormat="1" ht="30" customHeight="1" x14ac:dyDescent="0.25">
      <c r="A151" s="875" t="s">
        <v>200</v>
      </c>
      <c r="B151" s="35" t="s">
        <v>318</v>
      </c>
      <c r="C151" s="169">
        <v>28</v>
      </c>
      <c r="D151" s="36" t="str">
        <f>IFERROR(INDEX(DESEMPATE!$D$3:$D$124,MATCH('EXP ESPEC.'!B151,DESEMPATE!$C$3:$C$124,0)),"")</f>
        <v>CELQO SAS</v>
      </c>
      <c r="E151" s="380" t="s">
        <v>8</v>
      </c>
      <c r="F151" s="47" t="s">
        <v>654</v>
      </c>
      <c r="G151" s="47" t="s">
        <v>432</v>
      </c>
      <c r="H151" s="47" t="s">
        <v>655</v>
      </c>
      <c r="I151" s="293" t="s">
        <v>656</v>
      </c>
      <c r="J151" s="47" t="s">
        <v>8</v>
      </c>
      <c r="K151" s="553" t="s">
        <v>8</v>
      </c>
      <c r="L151" s="553" t="s">
        <v>8</v>
      </c>
      <c r="M151" s="553" t="s">
        <v>9</v>
      </c>
      <c r="N151" s="636" t="str">
        <f t="shared" si="105"/>
        <v>SI</v>
      </c>
      <c r="O151" s="636" t="str">
        <f t="shared" si="106"/>
        <v>SI</v>
      </c>
      <c r="P151" s="636" t="str">
        <f t="shared" si="107"/>
        <v>NO</v>
      </c>
      <c r="Q151" s="553" t="s">
        <v>8</v>
      </c>
      <c r="R151" s="872" t="s">
        <v>9</v>
      </c>
      <c r="S151" s="742">
        <v>0.75</v>
      </c>
      <c r="T151" s="389">
        <v>38684</v>
      </c>
      <c r="U151" s="389">
        <v>39690</v>
      </c>
      <c r="V151" s="42">
        <f t="shared" si="96"/>
        <v>2008</v>
      </c>
      <c r="W151" s="160">
        <f>IFERROR(INDEX(PARAMETROS!$B$53:$B$79,MATCH(V151,PARAMETROS!$A$53:$A$79,0)),"")</f>
        <v>461500</v>
      </c>
      <c r="X151" s="612">
        <v>1688370055</v>
      </c>
      <c r="Y151" s="43" t="s">
        <v>23</v>
      </c>
      <c r="Z151" s="47" t="str">
        <f>IFERROR(IF(Y151="","",IF(Y151="COP","N/A",IF(OR(Y151="USD",Y151="US"),1,IF(Y151="EUR",VLOOKUP(U151,'SH EURO'!$A$6:$B$6338,2,FALSE),"INGRESAR TASA")))),"")</f>
        <v>N/A</v>
      </c>
      <c r="AA151" s="595" t="str">
        <f t="shared" si="97"/>
        <v>N/A</v>
      </c>
      <c r="AB151" s="45">
        <f>IFERROR(IF(Y151="","",IF(Y151="COP",1,IF(Z151&lt;&gt;"N/A",VLOOKUP(U151,'SH TRM'!$A$9:$B$8912,2,FALSE),"REVISAR"))),"")</f>
        <v>1</v>
      </c>
      <c r="AC151" s="615">
        <f t="shared" si="98"/>
        <v>1688370055</v>
      </c>
      <c r="AD151" s="456">
        <f t="shared" si="99"/>
        <v>3658.439989165764</v>
      </c>
      <c r="AE151" s="454">
        <f t="shared" si="101"/>
        <v>2743.8299918743232</v>
      </c>
      <c r="AF151" s="444" t="str">
        <f t="shared" si="92"/>
        <v>CUMPLE</v>
      </c>
      <c r="AG151" s="943" t="str">
        <f t="shared" ref="AG151" si="117">IFERROR(IF(AND(COUNTIF(N151:N154,"SI")&gt;=1,COUNTIF(O151:O154,"SI")&gt;=1,COUNTIF(P151:P154,"SI")&gt;=1,COUNTIF(R151:R154,"SI")&lt;=1,COUNTIF(J151:J154,"SI")=4,AO151="OK"),"SI","NO"),"")</f>
        <v>SI</v>
      </c>
      <c r="AH151" s="949">
        <f t="shared" ref="AH151" si="118">IFERROR(IF(OR(E151="",E151="NO"),"N/A",IF(AND(COUNTIF(AF151:AF154,"CUMPLE")=4,AG151="SI"),900,(IF(AND(COUNTIF(AF151:AF154,"CUMPLE")=3,AG151="SI"),800,IF(AND(COUNTIF(AF151:AF154,"CUMPLE")=2,AG151="SI"),700,0))))),"")</f>
        <v>900</v>
      </c>
      <c r="AI151" s="468"/>
      <c r="AJ151" s="307"/>
      <c r="AM151" s="700"/>
      <c r="AN151" s="624">
        <f t="shared" si="100"/>
        <v>1</v>
      </c>
      <c r="AO151" s="624" t="str">
        <f t="shared" ref="AO151" si="119">IF(OR(COUNTIF(AN151:AN154,2)=0,COUNTIF(AN151:AN154,2)&gt;1),"OK",IF(AND(COUNTIF(AN151:AN154,1)&gt;0,COUNTIF(AN151:AN154,2)&gt;0),"OK",1))</f>
        <v>OK</v>
      </c>
      <c r="AP151" s="698"/>
      <c r="AQ151" s="698"/>
    </row>
    <row r="152" spans="1:43" s="279" customFormat="1" ht="30" customHeight="1" x14ac:dyDescent="0.25">
      <c r="A152" s="876"/>
      <c r="B152" s="12" t="s">
        <v>318</v>
      </c>
      <c r="C152" s="168">
        <v>54</v>
      </c>
      <c r="D152" s="13" t="str">
        <f>IFERROR(INDEX(DESEMPATE!$D$3:$D$124,MATCH('EXP ESPEC.'!B152,DESEMPATE!$C$3:$C$124,0)),"")</f>
        <v>CELQO SAS</v>
      </c>
      <c r="E152" s="381" t="s">
        <v>8</v>
      </c>
      <c r="F152" s="23" t="s">
        <v>654</v>
      </c>
      <c r="G152" s="23" t="s">
        <v>432</v>
      </c>
      <c r="H152" s="23" t="s">
        <v>657</v>
      </c>
      <c r="I152" s="292" t="s">
        <v>658</v>
      </c>
      <c r="J152" s="23" t="s">
        <v>8</v>
      </c>
      <c r="K152" s="551" t="s">
        <v>8</v>
      </c>
      <c r="L152" s="551" t="s">
        <v>8</v>
      </c>
      <c r="M152" s="551" t="s">
        <v>9</v>
      </c>
      <c r="N152" s="634" t="str">
        <f t="shared" si="105"/>
        <v>SI</v>
      </c>
      <c r="O152" s="634" t="str">
        <f t="shared" si="106"/>
        <v>SI</v>
      </c>
      <c r="P152" s="634" t="str">
        <f t="shared" si="107"/>
        <v>NO</v>
      </c>
      <c r="Q152" s="551" t="s">
        <v>8</v>
      </c>
      <c r="R152" s="938"/>
      <c r="S152" s="732">
        <v>0.75</v>
      </c>
      <c r="T152" s="337">
        <v>38650</v>
      </c>
      <c r="U152" s="337">
        <v>39808</v>
      </c>
      <c r="V152" s="19">
        <f t="shared" si="96"/>
        <v>2008</v>
      </c>
      <c r="W152" s="20">
        <f>IFERROR(INDEX(PARAMETROS!$B$53:$B$79,MATCH(V152,PARAMETROS!$A$53:$A$79,0)),"")</f>
        <v>461500</v>
      </c>
      <c r="X152" s="613">
        <v>1649106224</v>
      </c>
      <c r="Y152" s="20" t="s">
        <v>23</v>
      </c>
      <c r="Z152" s="23" t="str">
        <f>IFERROR(IF(Y152="","",IF(Y152="COP","N/A",IF(OR(Y152="USD",Y152="US"),1,IF(Y152="EUR",VLOOKUP(U152,'SH EURO'!$A$6:$B$6338,2,FALSE),"INGRESAR TASA")))),"")</f>
        <v>N/A</v>
      </c>
      <c r="AA152" s="596" t="str">
        <f t="shared" si="97"/>
        <v>N/A</v>
      </c>
      <c r="AB152" s="22">
        <f>IFERROR(IF(Y152="","",IF(Y152="COP",1,IF(Z152&lt;&gt;"N/A",VLOOKUP(U152,'SH TRM'!$A$9:$B$8912,2,FALSE),"REVISAR"))),"")</f>
        <v>1</v>
      </c>
      <c r="AC152" s="616">
        <f t="shared" si="98"/>
        <v>1649106224</v>
      </c>
      <c r="AD152" s="457">
        <f t="shared" si="99"/>
        <v>3573.3612654387866</v>
      </c>
      <c r="AE152" s="450">
        <f t="shared" si="101"/>
        <v>2680.0209490790899</v>
      </c>
      <c r="AF152" s="637" t="str">
        <f t="shared" si="92"/>
        <v>CUMPLE</v>
      </c>
      <c r="AG152" s="944"/>
      <c r="AH152" s="950"/>
      <c r="AI152" s="462"/>
      <c r="AJ152" s="307"/>
      <c r="AM152" s="700"/>
      <c r="AN152" s="624">
        <f t="shared" si="100"/>
        <v>1</v>
      </c>
      <c r="AO152" s="624"/>
      <c r="AP152" s="698"/>
      <c r="AQ152" s="698"/>
    </row>
    <row r="153" spans="1:43" s="279" customFormat="1" ht="30" customHeight="1" x14ac:dyDescent="0.25">
      <c r="A153" s="876"/>
      <c r="B153" s="12" t="s">
        <v>318</v>
      </c>
      <c r="C153" s="168">
        <v>82</v>
      </c>
      <c r="D153" s="13" t="str">
        <f>IFERROR(INDEX(DESEMPATE!$D$3:$D$124,MATCH('EXP ESPEC.'!B153,DESEMPATE!$C$3:$C$124,0)),"")</f>
        <v>CELQO SAS</v>
      </c>
      <c r="E153" s="381" t="s">
        <v>8</v>
      </c>
      <c r="F153" s="23" t="s">
        <v>625</v>
      </c>
      <c r="G153" s="23" t="s">
        <v>432</v>
      </c>
      <c r="H153" s="23" t="s">
        <v>659</v>
      </c>
      <c r="I153" s="292" t="s">
        <v>660</v>
      </c>
      <c r="J153" s="23" t="s">
        <v>8</v>
      </c>
      <c r="K153" s="551" t="s">
        <v>8</v>
      </c>
      <c r="L153" s="551" t="s">
        <v>8</v>
      </c>
      <c r="M153" s="551" t="s">
        <v>9</v>
      </c>
      <c r="N153" s="634" t="str">
        <f t="shared" si="105"/>
        <v>SI</v>
      </c>
      <c r="O153" s="634" t="str">
        <f t="shared" si="106"/>
        <v>SI</v>
      </c>
      <c r="P153" s="634" t="str">
        <f t="shared" si="107"/>
        <v>NO</v>
      </c>
      <c r="Q153" s="551" t="s">
        <v>8</v>
      </c>
      <c r="R153" s="938"/>
      <c r="S153" s="732">
        <v>0.95</v>
      </c>
      <c r="T153" s="337">
        <v>39909</v>
      </c>
      <c r="U153" s="337">
        <v>40364</v>
      </c>
      <c r="V153" s="19">
        <f t="shared" si="96"/>
        <v>2010</v>
      </c>
      <c r="W153" s="20">
        <f>IFERROR(INDEX(PARAMETROS!$B$53:$B$79,MATCH(V153,PARAMETROS!$A$53:$A$79,0)),"")</f>
        <v>515000</v>
      </c>
      <c r="X153" s="613">
        <v>422858781</v>
      </c>
      <c r="Y153" s="20" t="s">
        <v>23</v>
      </c>
      <c r="Z153" s="23" t="str">
        <f>IFERROR(IF(Y153="","",IF(Y153="COP","N/A",IF(OR(Y153="USD",Y153="US"),1,IF(Y153="EUR",VLOOKUP(U153,'SH EURO'!$A$6:$B$6338,2,FALSE),"INGRESAR TASA")))),"")</f>
        <v>N/A</v>
      </c>
      <c r="AA153" s="596" t="str">
        <f t="shared" si="97"/>
        <v>N/A</v>
      </c>
      <c r="AB153" s="22">
        <f>IFERROR(IF(Y153="","",IF(Y153="COP",1,IF(Z153&lt;&gt;"N/A",VLOOKUP(U153,'SH TRM'!$A$9:$B$8912,2,FALSE),"REVISAR"))),"")</f>
        <v>1</v>
      </c>
      <c r="AC153" s="616">
        <f t="shared" si="98"/>
        <v>422858781</v>
      </c>
      <c r="AD153" s="457">
        <f t="shared" si="99"/>
        <v>821.0850116504854</v>
      </c>
      <c r="AE153" s="450">
        <f t="shared" si="101"/>
        <v>780.03076106796107</v>
      </c>
      <c r="AF153" s="637" t="str">
        <f t="shared" si="92"/>
        <v>CUMPLE</v>
      </c>
      <c r="AG153" s="944"/>
      <c r="AH153" s="950"/>
      <c r="AI153" s="462"/>
      <c r="AJ153" s="307"/>
      <c r="AM153" s="700"/>
      <c r="AN153" s="624">
        <f t="shared" si="100"/>
        <v>1</v>
      </c>
      <c r="AO153" s="624"/>
      <c r="AP153" s="698"/>
      <c r="AQ153" s="698"/>
    </row>
    <row r="154" spans="1:43" s="279" customFormat="1" ht="114.75" thickBot="1" x14ac:dyDescent="0.3">
      <c r="A154" s="877"/>
      <c r="B154" s="48" t="s">
        <v>318</v>
      </c>
      <c r="C154" s="170">
        <v>103</v>
      </c>
      <c r="D154" s="64" t="str">
        <f>IFERROR(INDEX(DESEMPATE!$D$3:$D$124,MATCH('EXP ESPEC.'!B154,DESEMPATE!$C$3:$C$124,0)),"")</f>
        <v>CELQO SAS</v>
      </c>
      <c r="E154" s="382" t="s">
        <v>8</v>
      </c>
      <c r="F154" s="159" t="s">
        <v>647</v>
      </c>
      <c r="G154" s="159" t="s">
        <v>432</v>
      </c>
      <c r="H154" s="159" t="s">
        <v>697</v>
      </c>
      <c r="I154" s="294" t="s">
        <v>698</v>
      </c>
      <c r="J154" s="159" t="s">
        <v>8</v>
      </c>
      <c r="K154" s="552" t="s">
        <v>8</v>
      </c>
      <c r="L154" s="552" t="s">
        <v>8</v>
      </c>
      <c r="M154" s="552" t="s">
        <v>8</v>
      </c>
      <c r="N154" s="635" t="str">
        <f t="shared" si="105"/>
        <v>SI</v>
      </c>
      <c r="O154" s="635" t="str">
        <f t="shared" si="106"/>
        <v>SI</v>
      </c>
      <c r="P154" s="635" t="str">
        <f t="shared" si="107"/>
        <v>SI</v>
      </c>
      <c r="Q154" s="552" t="s">
        <v>8</v>
      </c>
      <c r="R154" s="939"/>
      <c r="S154" s="743">
        <v>0.4</v>
      </c>
      <c r="T154" s="390">
        <v>42121</v>
      </c>
      <c r="U154" s="390">
        <v>42427</v>
      </c>
      <c r="V154" s="53">
        <f t="shared" si="96"/>
        <v>2016</v>
      </c>
      <c r="W154" s="54">
        <f>IFERROR(INDEX(PARAMETROS!$B$53:$B$79,MATCH(V154,PARAMETROS!$A$53:$A$79,0)),"")</f>
        <v>689455</v>
      </c>
      <c r="X154" s="614">
        <v>659175760</v>
      </c>
      <c r="Y154" s="54" t="s">
        <v>23</v>
      </c>
      <c r="Z154" s="159" t="str">
        <f>IFERROR(IF(Y154="","",IF(Y154="COP","N/A",IF(OR(Y154="USD",Y154="US"),1,IF(Y154="EUR",VLOOKUP(U154,'SH EURO'!$A$6:$B$6338,2,FALSE),"INGRESAR TASA")))),"")</f>
        <v>N/A</v>
      </c>
      <c r="AA154" s="597" t="str">
        <f t="shared" si="97"/>
        <v>N/A</v>
      </c>
      <c r="AB154" s="56">
        <f>IFERROR(IF(Y154="","",IF(Y154="COP",1,IF(Z154&lt;&gt;"N/A",VLOOKUP(U154,'SH TRM'!$A$9:$B$8912,2,FALSE),"REVISAR"))),"")</f>
        <v>1</v>
      </c>
      <c r="AC154" s="617">
        <f t="shared" si="98"/>
        <v>659175760</v>
      </c>
      <c r="AD154" s="458">
        <f t="shared" si="99"/>
        <v>956.08235490351069</v>
      </c>
      <c r="AE154" s="449">
        <f t="shared" si="101"/>
        <v>382.43294196140431</v>
      </c>
      <c r="AF154" s="460" t="str">
        <f t="shared" si="92"/>
        <v>CUMPLE</v>
      </c>
      <c r="AG154" s="945"/>
      <c r="AH154" s="951"/>
      <c r="AI154" s="770"/>
      <c r="AJ154" s="307"/>
      <c r="AM154" s="700"/>
      <c r="AN154" s="624">
        <f t="shared" si="100"/>
        <v>2</v>
      </c>
      <c r="AO154" s="624"/>
      <c r="AP154" s="698"/>
      <c r="AQ154" s="698"/>
    </row>
    <row r="155" spans="1:43" s="279" customFormat="1" ht="30" customHeight="1" x14ac:dyDescent="0.25">
      <c r="A155" s="875" t="s">
        <v>219</v>
      </c>
      <c r="B155" s="35" t="s">
        <v>319</v>
      </c>
      <c r="C155" s="169">
        <v>3</v>
      </c>
      <c r="D155" s="36" t="str">
        <f>IFERROR(INDEX(DESEMPATE!$D$3:$D$124,MATCH('EXP ESPEC.'!B155,DESEMPATE!$C$3:$C$124,0)),"")</f>
        <v>CONSULTORES TECNICOS Y ECONOMICOS S.A.</v>
      </c>
      <c r="E155" s="380" t="s">
        <v>8</v>
      </c>
      <c r="F155" s="47" t="s">
        <v>610</v>
      </c>
      <c r="G155" s="47" t="s">
        <v>432</v>
      </c>
      <c r="H155" s="47" t="s">
        <v>665</v>
      </c>
      <c r="I155" s="293" t="s">
        <v>666</v>
      </c>
      <c r="J155" s="47" t="s">
        <v>8</v>
      </c>
      <c r="K155" s="553" t="s">
        <v>8</v>
      </c>
      <c r="L155" s="553" t="s">
        <v>9</v>
      </c>
      <c r="M155" s="553" t="s">
        <v>8</v>
      </c>
      <c r="N155" s="636" t="str">
        <f t="shared" si="105"/>
        <v>SI</v>
      </c>
      <c r="O155" s="636" t="str">
        <f t="shared" si="106"/>
        <v>NO</v>
      </c>
      <c r="P155" s="636" t="str">
        <f t="shared" si="107"/>
        <v>SI</v>
      </c>
      <c r="Q155" s="553" t="s">
        <v>8</v>
      </c>
      <c r="R155" s="872" t="s">
        <v>9</v>
      </c>
      <c r="S155" s="742">
        <v>0.5</v>
      </c>
      <c r="T155" s="389">
        <v>40142</v>
      </c>
      <c r="U155" s="389">
        <v>40726</v>
      </c>
      <c r="V155" s="42">
        <f t="shared" si="96"/>
        <v>2011</v>
      </c>
      <c r="W155" s="160">
        <f>IFERROR(INDEX(PARAMETROS!$B$53:$B$79,MATCH(V155,PARAMETROS!$A$53:$A$79,0)),"")</f>
        <v>535600</v>
      </c>
      <c r="X155" s="612">
        <v>740997547</v>
      </c>
      <c r="Y155" s="43" t="s">
        <v>23</v>
      </c>
      <c r="Z155" s="47" t="str">
        <f>IFERROR(IF(Y155="","",IF(Y155="COP","N/A",IF(OR(Y155="USD",Y155="US"),1,IF(Y155="EUR",VLOOKUP(U155,'SH EURO'!$A$6:$B$6338,2,FALSE),"INGRESAR TASA")))),"")</f>
        <v>N/A</v>
      </c>
      <c r="AA155" s="595" t="str">
        <f t="shared" si="97"/>
        <v>N/A</v>
      </c>
      <c r="AB155" s="45">
        <f>IFERROR(IF(Y155="","",IF(Y155="COP",1,IF(Z155&lt;&gt;"N/A",VLOOKUP(U155,'SH TRM'!$A$9:$B$8912,2,FALSE),"REVISAR"))),"")</f>
        <v>1</v>
      </c>
      <c r="AC155" s="615">
        <f t="shared" si="98"/>
        <v>740997547</v>
      </c>
      <c r="AD155" s="456">
        <f t="shared" si="99"/>
        <v>1383.4905657206871</v>
      </c>
      <c r="AE155" s="454">
        <f t="shared" si="101"/>
        <v>691.74528286034354</v>
      </c>
      <c r="AF155" s="444" t="str">
        <f t="shared" si="92"/>
        <v>CUMPLE</v>
      </c>
      <c r="AG155" s="943" t="str">
        <f t="shared" ref="AG155" si="120">IFERROR(IF(AND(COUNTIF(N155:N158,"SI")&gt;=1,COUNTIF(O155:O158,"SI")&gt;=1,COUNTIF(P155:P158,"SI")&gt;=1,COUNTIF(R155:R158,"SI")&lt;=1,COUNTIF(J155:J158,"SI")=4,AO155="OK"),"SI","NO"),"")</f>
        <v>SI</v>
      </c>
      <c r="AH155" s="949">
        <f t="shared" ref="AH155" si="121">IFERROR(IF(OR(E155="",E155="NO"),"N/A",IF(AND(COUNTIF(AF155:AF158,"CUMPLE")=4,AG155="SI"),900,(IF(AND(COUNTIF(AF155:AF158,"CUMPLE")=3,AG155="SI"),800,IF(AND(COUNTIF(AF155:AF158,"CUMPLE")=2,AG155="SI"),700,0))))),"")</f>
        <v>900</v>
      </c>
      <c r="AI155" s="468"/>
      <c r="AJ155" s="307"/>
      <c r="AM155" s="700"/>
      <c r="AN155" s="624">
        <f t="shared" si="100"/>
        <v>1</v>
      </c>
      <c r="AO155" s="624" t="str">
        <f t="shared" ref="AO155" si="122">IF(OR(COUNTIF(AN155:AN158,2)=0,COUNTIF(AN155:AN158,2)&gt;1),"OK",IF(AND(COUNTIF(AN155:AN158,1)&gt;0,COUNTIF(AN155:AN158,2)&gt;0),"OK",1))</f>
        <v>OK</v>
      </c>
      <c r="AP155" s="698"/>
      <c r="AQ155" s="698"/>
    </row>
    <row r="156" spans="1:43" s="279" customFormat="1" ht="30" customHeight="1" x14ac:dyDescent="0.25">
      <c r="A156" s="876"/>
      <c r="B156" s="12" t="s">
        <v>319</v>
      </c>
      <c r="C156" s="168">
        <v>12</v>
      </c>
      <c r="D156" s="13" t="str">
        <f>IFERROR(INDEX(DESEMPATE!$D$3:$D$124,MATCH('EXP ESPEC.'!B156,DESEMPATE!$C$3:$C$124,0)),"")</f>
        <v>CONSULTORES TECNICOS Y ECONOMICOS S.A.</v>
      </c>
      <c r="E156" s="381" t="s">
        <v>8</v>
      </c>
      <c r="F156" s="23" t="s">
        <v>661</v>
      </c>
      <c r="G156" s="23" t="s">
        <v>432</v>
      </c>
      <c r="H156" s="23" t="s">
        <v>667</v>
      </c>
      <c r="I156" s="292" t="s">
        <v>668</v>
      </c>
      <c r="J156" s="23" t="s">
        <v>8</v>
      </c>
      <c r="K156" s="551" t="s">
        <v>8</v>
      </c>
      <c r="L156" s="551" t="s">
        <v>8</v>
      </c>
      <c r="M156" s="551" t="s">
        <v>9</v>
      </c>
      <c r="N156" s="634" t="str">
        <f t="shared" si="105"/>
        <v>SI</v>
      </c>
      <c r="O156" s="634" t="str">
        <f t="shared" si="106"/>
        <v>SI</v>
      </c>
      <c r="P156" s="634" t="str">
        <f t="shared" si="107"/>
        <v>NO</v>
      </c>
      <c r="Q156" s="551" t="s">
        <v>8</v>
      </c>
      <c r="R156" s="938"/>
      <c r="S156" s="732">
        <v>0.75</v>
      </c>
      <c r="T156" s="337">
        <v>38374</v>
      </c>
      <c r="U156" s="337">
        <v>39512</v>
      </c>
      <c r="V156" s="19">
        <f t="shared" si="96"/>
        <v>2008</v>
      </c>
      <c r="W156" s="20">
        <f>IFERROR(INDEX(PARAMETROS!$B$53:$B$79,MATCH(V156,PARAMETROS!$A$53:$A$79,0)),"")</f>
        <v>461500</v>
      </c>
      <c r="X156" s="613">
        <v>4505935152</v>
      </c>
      <c r="Y156" s="20" t="s">
        <v>23</v>
      </c>
      <c r="Z156" s="23" t="str">
        <f>IFERROR(IF(Y156="","",IF(Y156="COP","N/A",IF(OR(Y156="USD",Y156="US"),1,IF(Y156="EUR",VLOOKUP(U156,'SH EURO'!$A$6:$B$6338,2,FALSE),"INGRESAR TASA")))),"")</f>
        <v>N/A</v>
      </c>
      <c r="AA156" s="596" t="str">
        <f t="shared" si="97"/>
        <v>N/A</v>
      </c>
      <c r="AB156" s="22">
        <f>IFERROR(IF(Y156="","",IF(Y156="COP",1,IF(Z156&lt;&gt;"N/A",VLOOKUP(U156,'SH TRM'!$A$9:$B$8912,2,FALSE),"REVISAR"))),"")</f>
        <v>1</v>
      </c>
      <c r="AC156" s="616">
        <f t="shared" si="98"/>
        <v>4505935152</v>
      </c>
      <c r="AD156" s="457">
        <f t="shared" si="99"/>
        <v>9763.6731354279527</v>
      </c>
      <c r="AE156" s="450">
        <f t="shared" si="101"/>
        <v>7322.7548515709641</v>
      </c>
      <c r="AF156" s="637" t="str">
        <f t="shared" si="92"/>
        <v>CUMPLE</v>
      </c>
      <c r="AG156" s="944"/>
      <c r="AH156" s="950"/>
      <c r="AI156" s="462"/>
      <c r="AJ156" s="307"/>
      <c r="AM156" s="700"/>
      <c r="AN156" s="624">
        <f t="shared" si="100"/>
        <v>1</v>
      </c>
      <c r="AO156" s="624"/>
      <c r="AP156" s="698"/>
      <c r="AQ156" s="698"/>
    </row>
    <row r="157" spans="1:43" s="279" customFormat="1" ht="30" customHeight="1" x14ac:dyDescent="0.25">
      <c r="A157" s="876"/>
      <c r="B157" s="12" t="s">
        <v>319</v>
      </c>
      <c r="C157" s="168">
        <v>19</v>
      </c>
      <c r="D157" s="13" t="str">
        <f>IFERROR(INDEX(DESEMPATE!$D$3:$D$124,MATCH('EXP ESPEC.'!B157,DESEMPATE!$C$3:$C$124,0)),"")</f>
        <v>CONSULTORES TECNICOS Y ECONOMICOS S.A.</v>
      </c>
      <c r="E157" s="381" t="s">
        <v>8</v>
      </c>
      <c r="F157" s="23" t="s">
        <v>661</v>
      </c>
      <c r="G157" s="23" t="s">
        <v>432</v>
      </c>
      <c r="H157" s="23" t="s">
        <v>669</v>
      </c>
      <c r="I157" s="292" t="s">
        <v>670</v>
      </c>
      <c r="J157" s="23" t="s">
        <v>8</v>
      </c>
      <c r="K157" s="551" t="s">
        <v>8</v>
      </c>
      <c r="L157" s="551" t="s">
        <v>8</v>
      </c>
      <c r="M157" s="551" t="s">
        <v>9</v>
      </c>
      <c r="N157" s="634" t="str">
        <f t="shared" si="105"/>
        <v>SI</v>
      </c>
      <c r="O157" s="634" t="str">
        <f t="shared" si="106"/>
        <v>SI</v>
      </c>
      <c r="P157" s="634" t="str">
        <f t="shared" si="107"/>
        <v>NO</v>
      </c>
      <c r="Q157" s="551" t="s">
        <v>8</v>
      </c>
      <c r="R157" s="938"/>
      <c r="S157" s="732">
        <v>0.75</v>
      </c>
      <c r="T157" s="337">
        <v>38177</v>
      </c>
      <c r="U157" s="337">
        <v>39760</v>
      </c>
      <c r="V157" s="19">
        <f t="shared" si="96"/>
        <v>2008</v>
      </c>
      <c r="W157" s="20">
        <f>IFERROR(INDEX(PARAMETROS!$B$53:$B$79,MATCH(V157,PARAMETROS!$A$53:$A$79,0)),"")</f>
        <v>461500</v>
      </c>
      <c r="X157" s="613">
        <v>2312554221</v>
      </c>
      <c r="Y157" s="20" t="s">
        <v>23</v>
      </c>
      <c r="Z157" s="23" t="str">
        <f>IFERROR(IF(Y157="","",IF(Y157="COP","N/A",IF(OR(Y157="USD",Y157="US"),1,IF(Y157="EUR",VLOOKUP(U157,'SH EURO'!$A$6:$B$6338,2,FALSE),"INGRESAR TASA")))),"")</f>
        <v>N/A</v>
      </c>
      <c r="AA157" s="596" t="str">
        <f t="shared" si="97"/>
        <v>N/A</v>
      </c>
      <c r="AB157" s="22">
        <f>IFERROR(IF(Y157="","",IF(Y157="COP",1,IF(Z157&lt;&gt;"N/A",VLOOKUP(U157,'SH TRM'!$A$9:$B$8912,2,FALSE),"REVISAR"))),"")</f>
        <v>1</v>
      </c>
      <c r="AC157" s="616">
        <f t="shared" si="98"/>
        <v>2312554221</v>
      </c>
      <c r="AD157" s="457">
        <f t="shared" si="99"/>
        <v>5010.9517248104012</v>
      </c>
      <c r="AE157" s="450">
        <f t="shared" si="101"/>
        <v>3758.2137936078007</v>
      </c>
      <c r="AF157" s="637" t="str">
        <f t="shared" si="92"/>
        <v>CUMPLE</v>
      </c>
      <c r="AG157" s="944"/>
      <c r="AH157" s="950"/>
      <c r="AI157" s="462"/>
      <c r="AJ157" s="307"/>
      <c r="AM157" s="700"/>
      <c r="AN157" s="624">
        <f t="shared" si="100"/>
        <v>1</v>
      </c>
      <c r="AO157" s="624"/>
      <c r="AP157" s="698"/>
      <c r="AQ157" s="698"/>
    </row>
    <row r="158" spans="1:43" s="279" customFormat="1" ht="30" customHeight="1" thickBot="1" x14ac:dyDescent="0.3">
      <c r="A158" s="877"/>
      <c r="B158" s="48" t="s">
        <v>319</v>
      </c>
      <c r="C158" s="170">
        <v>23</v>
      </c>
      <c r="D158" s="64" t="str">
        <f>IFERROR(INDEX(DESEMPATE!$D$3:$D$124,MATCH('EXP ESPEC.'!B158,DESEMPATE!$C$3:$C$124,0)),"")</f>
        <v>CONSULTORES TECNICOS Y ECONOMICOS S.A.</v>
      </c>
      <c r="E158" s="382" t="s">
        <v>8</v>
      </c>
      <c r="F158" s="159" t="s">
        <v>610</v>
      </c>
      <c r="G158" s="159" t="s">
        <v>432</v>
      </c>
      <c r="H158" s="159" t="s">
        <v>671</v>
      </c>
      <c r="I158" s="294" t="s">
        <v>672</v>
      </c>
      <c r="J158" s="159" t="s">
        <v>8</v>
      </c>
      <c r="K158" s="552" t="s">
        <v>8</v>
      </c>
      <c r="L158" s="552" t="s">
        <v>8</v>
      </c>
      <c r="M158" s="552" t="s">
        <v>8</v>
      </c>
      <c r="N158" s="635" t="str">
        <f t="shared" si="105"/>
        <v>SI</v>
      </c>
      <c r="O158" s="635" t="str">
        <f t="shared" si="106"/>
        <v>SI</v>
      </c>
      <c r="P158" s="635" t="str">
        <f t="shared" si="107"/>
        <v>SI</v>
      </c>
      <c r="Q158" s="552" t="s">
        <v>8</v>
      </c>
      <c r="R158" s="939"/>
      <c r="S158" s="743">
        <v>0.5</v>
      </c>
      <c r="T158" s="390">
        <v>38034</v>
      </c>
      <c r="U158" s="390">
        <v>40770</v>
      </c>
      <c r="V158" s="53">
        <f t="shared" si="96"/>
        <v>2011</v>
      </c>
      <c r="W158" s="54">
        <f>IFERROR(INDEX(PARAMETROS!$B$53:$B$79,MATCH(V158,PARAMETROS!$A$53:$A$79,0)),"")</f>
        <v>535600</v>
      </c>
      <c r="X158" s="614">
        <v>9131630030</v>
      </c>
      <c r="Y158" s="54" t="s">
        <v>23</v>
      </c>
      <c r="Z158" s="159" t="str">
        <f>IFERROR(IF(Y158="","",IF(Y158="COP","N/A",IF(OR(Y158="USD",Y158="US"),1,IF(Y158="EUR",VLOOKUP(U158,'SH EURO'!$A$6:$B$6338,2,FALSE),"INGRESAR TASA")))),"")</f>
        <v>N/A</v>
      </c>
      <c r="AA158" s="597" t="str">
        <f t="shared" si="97"/>
        <v>N/A</v>
      </c>
      <c r="AB158" s="56">
        <f>IFERROR(IF(Y158="","",IF(Y158="COP",1,IF(Z158&lt;&gt;"N/A",VLOOKUP(U158,'SH TRM'!$A$9:$B$8912,2,FALSE),"REVISAR"))),"")</f>
        <v>1</v>
      </c>
      <c r="AC158" s="617">
        <f t="shared" si="98"/>
        <v>9131630030</v>
      </c>
      <c r="AD158" s="458">
        <f t="shared" si="99"/>
        <v>17049.346583271097</v>
      </c>
      <c r="AE158" s="449">
        <f t="shared" si="101"/>
        <v>8524.6732916355486</v>
      </c>
      <c r="AF158" s="460" t="str">
        <f t="shared" si="92"/>
        <v>CUMPLE</v>
      </c>
      <c r="AG158" s="945"/>
      <c r="AH158" s="951"/>
      <c r="AI158" s="462"/>
      <c r="AJ158" s="307"/>
      <c r="AM158" s="700"/>
      <c r="AN158" s="624">
        <f t="shared" si="100"/>
        <v>2</v>
      </c>
      <c r="AO158" s="624"/>
      <c r="AP158" s="698"/>
      <c r="AQ158" s="698"/>
    </row>
    <row r="159" spans="1:43" s="279" customFormat="1" ht="30" customHeight="1" thickBot="1" x14ac:dyDescent="0.3">
      <c r="A159" s="875" t="s">
        <v>220</v>
      </c>
      <c r="B159" s="35" t="s">
        <v>320</v>
      </c>
      <c r="C159" s="169">
        <v>7</v>
      </c>
      <c r="D159" s="36" t="str">
        <f>IFERROR(INDEX(DESEMPATE!$D$3:$D$124,MATCH('EXP ESPEC.'!B159,DESEMPATE!$C$3:$C$124,0)),"")</f>
        <v>INTERDISEÑOS INTERNACIONAL S.A.S.</v>
      </c>
      <c r="E159" s="380" t="s">
        <v>8</v>
      </c>
      <c r="F159" s="47" t="s">
        <v>429</v>
      </c>
      <c r="G159" s="47" t="s">
        <v>432</v>
      </c>
      <c r="H159" s="47" t="s">
        <v>911</v>
      </c>
      <c r="I159" s="293" t="s">
        <v>912</v>
      </c>
      <c r="J159" s="47" t="s">
        <v>8</v>
      </c>
      <c r="K159" s="655" t="s">
        <v>8</v>
      </c>
      <c r="L159" s="655" t="s">
        <v>8</v>
      </c>
      <c r="M159" s="655" t="s">
        <v>9</v>
      </c>
      <c r="N159" s="636" t="str">
        <f t="shared" si="105"/>
        <v>SI</v>
      </c>
      <c r="O159" s="636" t="str">
        <f t="shared" si="106"/>
        <v>SI</v>
      </c>
      <c r="P159" s="636" t="str">
        <f t="shared" si="107"/>
        <v>NO</v>
      </c>
      <c r="Q159" s="751" t="s">
        <v>8</v>
      </c>
      <c r="R159" s="872" t="s">
        <v>9</v>
      </c>
      <c r="S159" s="62">
        <v>0.5</v>
      </c>
      <c r="T159" s="389">
        <v>37411</v>
      </c>
      <c r="U159" s="389">
        <v>38776</v>
      </c>
      <c r="V159" s="42">
        <f t="shared" si="96"/>
        <v>2006</v>
      </c>
      <c r="W159" s="160">
        <f>IFERROR(INDEX(PARAMETROS!$B$53:$B$79,MATCH(V159,PARAMETROS!$A$53:$A$79,0)),"")</f>
        <v>408000</v>
      </c>
      <c r="X159" s="612">
        <v>3791186167</v>
      </c>
      <c r="Y159" s="43" t="s">
        <v>23</v>
      </c>
      <c r="Z159" s="47" t="str">
        <f>IFERROR(IF(Y159="","",IF(Y159="COP","N/A",IF(OR(Y159="USD",Y159="US"),1,IF(Y159="EUR",VLOOKUP(U159,'SH EURO'!$A$6:$B$6338,2,FALSE),"INGRESAR TASA")))),"")</f>
        <v>N/A</v>
      </c>
      <c r="AA159" s="595" t="str">
        <f t="shared" si="97"/>
        <v>N/A</v>
      </c>
      <c r="AB159" s="45">
        <f>IFERROR(IF(Y159="","",IF(Y159="COP",1,IF(Z159&lt;&gt;"N/A",VLOOKUP(U159,'SH TRM'!$A$9:$B$8912,2,FALSE),"REVISAR"))),"")</f>
        <v>1</v>
      </c>
      <c r="AC159" s="615">
        <f t="shared" si="98"/>
        <v>3791186167</v>
      </c>
      <c r="AD159" s="456">
        <f t="shared" si="99"/>
        <v>9292.1229583333334</v>
      </c>
      <c r="AE159" s="454">
        <f t="shared" si="101"/>
        <v>4646.0614791666667</v>
      </c>
      <c r="AF159" s="444" t="str">
        <f t="shared" si="92"/>
        <v>CUMPLE</v>
      </c>
      <c r="AG159" s="943" t="str">
        <f t="shared" ref="AG159" si="123">IFERROR(IF(AND(COUNTIF(N159:N162,"SI")&gt;=1,COUNTIF(O159:O162,"SI")&gt;=1,COUNTIF(P159:P162,"SI")&gt;=1,COUNTIF(R159:R162,"SI")&lt;=1,COUNTIF(J159:J162,"SI")=4,AO159="OK"),"SI","NO"),"")</f>
        <v>SI</v>
      </c>
      <c r="AH159" s="949">
        <f t="shared" ref="AH159" si="124">IFERROR(IF(OR(E159="",E159="NO"),"N/A",IF(AND(COUNTIF(AF159:AF162,"CUMPLE")=4,AG159="SI"),900,(IF(AND(COUNTIF(AF159:AF162,"CUMPLE")=3,AG159="SI"),800,IF(AND(COUNTIF(AF159:AF162,"CUMPLE")=2,AG159="SI"),700,0))))),"")</f>
        <v>900</v>
      </c>
      <c r="AI159" s="468"/>
      <c r="AJ159" s="307"/>
      <c r="AM159" s="700"/>
      <c r="AN159" s="624">
        <f t="shared" si="100"/>
        <v>1</v>
      </c>
      <c r="AO159" s="624" t="str">
        <f t="shared" ref="AO159" si="125">IF(OR(COUNTIF(AN159:AN162,2)=0,COUNTIF(AN159:AN162,2)&gt;1),"OK",IF(AND(COUNTIF(AN159:AN162,1)&gt;0,COUNTIF(AN159:AN162,2)&gt;0),"OK",1))</f>
        <v>OK</v>
      </c>
      <c r="AP159" s="698"/>
      <c r="AQ159" s="698"/>
    </row>
    <row r="160" spans="1:43" s="279" customFormat="1" ht="30" customHeight="1" x14ac:dyDescent="0.25">
      <c r="A160" s="876"/>
      <c r="B160" s="12" t="s">
        <v>320</v>
      </c>
      <c r="C160" s="168">
        <v>41</v>
      </c>
      <c r="D160" s="13" t="str">
        <f>IFERROR(INDEX(DESEMPATE!$D$3:$D$124,MATCH('EXP ESPEC.'!B160,DESEMPATE!$C$3:$C$124,0)),"")</f>
        <v>INTERDISEÑOS INTERNACIONAL S.A.S.</v>
      </c>
      <c r="E160" s="381" t="s">
        <v>8</v>
      </c>
      <c r="F160" s="23" t="s">
        <v>442</v>
      </c>
      <c r="G160" s="23" t="s">
        <v>432</v>
      </c>
      <c r="H160" s="23" t="s">
        <v>986</v>
      </c>
      <c r="I160" s="292" t="s">
        <v>987</v>
      </c>
      <c r="J160" s="47" t="s">
        <v>8</v>
      </c>
      <c r="K160" s="655" t="s">
        <v>8</v>
      </c>
      <c r="L160" s="655" t="s">
        <v>8</v>
      </c>
      <c r="M160" s="653" t="s">
        <v>8</v>
      </c>
      <c r="N160" s="634" t="str">
        <f t="shared" si="105"/>
        <v>SI</v>
      </c>
      <c r="O160" s="634" t="str">
        <f t="shared" si="106"/>
        <v>SI</v>
      </c>
      <c r="P160" s="634" t="str">
        <f t="shared" si="107"/>
        <v>SI</v>
      </c>
      <c r="Q160" s="752" t="s">
        <v>8</v>
      </c>
      <c r="R160" s="938"/>
      <c r="S160" s="24">
        <v>0.4</v>
      </c>
      <c r="T160" s="337">
        <v>37910</v>
      </c>
      <c r="U160" s="337">
        <v>40939</v>
      </c>
      <c r="V160" s="19">
        <f t="shared" si="96"/>
        <v>2012</v>
      </c>
      <c r="W160" s="20">
        <f>IFERROR(INDEX(PARAMETROS!$B$53:$B$79,MATCH(V160,PARAMETROS!$A$53:$A$79,0)),"")</f>
        <v>566700</v>
      </c>
      <c r="X160" s="613">
        <v>10074129743</v>
      </c>
      <c r="Y160" s="20" t="s">
        <v>23</v>
      </c>
      <c r="Z160" s="23" t="str">
        <f>IFERROR(IF(Y160="","",IF(Y160="COP","N/A",IF(OR(Y160="USD",Y160="US"),1,IF(Y160="EUR",VLOOKUP(U160,'SH EURO'!$A$6:$B$6338,2,FALSE),"INGRESAR TASA")))),"")</f>
        <v>N/A</v>
      </c>
      <c r="AA160" s="596" t="str">
        <f t="shared" si="97"/>
        <v>N/A</v>
      </c>
      <c r="AB160" s="22">
        <f>IFERROR(IF(Y160="","",IF(Y160="COP",1,IF(Z160&lt;&gt;"N/A",VLOOKUP(U160,'SH TRM'!$A$9:$B$8912,2,FALSE),"REVISAR"))),"")</f>
        <v>1</v>
      </c>
      <c r="AC160" s="616">
        <f t="shared" si="98"/>
        <v>10074129743</v>
      </c>
      <c r="AD160" s="457">
        <f t="shared" si="99"/>
        <v>17776.83032115758</v>
      </c>
      <c r="AE160" s="450">
        <f t="shared" si="101"/>
        <v>7110.7321284630325</v>
      </c>
      <c r="AF160" s="637" t="str">
        <f t="shared" si="92"/>
        <v>CUMPLE</v>
      </c>
      <c r="AG160" s="944"/>
      <c r="AH160" s="950"/>
      <c r="AI160" s="462"/>
      <c r="AJ160" s="307"/>
      <c r="AM160" s="700"/>
      <c r="AN160" s="624">
        <f t="shared" si="100"/>
        <v>2</v>
      </c>
      <c r="AO160" s="624"/>
      <c r="AP160" s="698"/>
      <c r="AQ160" s="698"/>
    </row>
    <row r="161" spans="1:43" s="279" customFormat="1" ht="30" customHeight="1" x14ac:dyDescent="0.25">
      <c r="A161" s="876"/>
      <c r="B161" s="12" t="s">
        <v>320</v>
      </c>
      <c r="C161" s="168">
        <v>173</v>
      </c>
      <c r="D161" s="13" t="str">
        <f>IFERROR(INDEX(DESEMPATE!$D$3:$D$124,MATCH('EXP ESPEC.'!B161,DESEMPATE!$C$3:$C$124,0)),"")</f>
        <v>INTERDISEÑOS INTERNACIONAL S.A.S.</v>
      </c>
      <c r="E161" s="381" t="s">
        <v>8</v>
      </c>
      <c r="F161" s="23" t="s">
        <v>442</v>
      </c>
      <c r="G161" s="23" t="s">
        <v>432</v>
      </c>
      <c r="H161" s="23" t="s">
        <v>913</v>
      </c>
      <c r="I161" s="292" t="s">
        <v>914</v>
      </c>
      <c r="J161" s="23" t="s">
        <v>8</v>
      </c>
      <c r="K161" s="653" t="s">
        <v>8</v>
      </c>
      <c r="L161" s="653" t="s">
        <v>8</v>
      </c>
      <c r="M161" s="653" t="s">
        <v>8</v>
      </c>
      <c r="N161" s="634" t="str">
        <f t="shared" si="105"/>
        <v>SI</v>
      </c>
      <c r="O161" s="634" t="str">
        <f t="shared" si="106"/>
        <v>SI</v>
      </c>
      <c r="P161" s="634" t="str">
        <f t="shared" si="107"/>
        <v>SI</v>
      </c>
      <c r="Q161" s="752" t="s">
        <v>8</v>
      </c>
      <c r="R161" s="938"/>
      <c r="S161" s="24">
        <v>0.6</v>
      </c>
      <c r="T161" s="337">
        <v>37978</v>
      </c>
      <c r="U161" s="337">
        <v>40748</v>
      </c>
      <c r="V161" s="19">
        <f t="shared" si="96"/>
        <v>2011</v>
      </c>
      <c r="W161" s="20">
        <f>IFERROR(INDEX(PARAMETROS!$B$53:$B$79,MATCH(V161,PARAMETROS!$A$53:$A$79,0)),"")</f>
        <v>535600</v>
      </c>
      <c r="X161" s="613">
        <v>8047782363</v>
      </c>
      <c r="Y161" s="20" t="s">
        <v>23</v>
      </c>
      <c r="Z161" s="23" t="str">
        <f>IFERROR(IF(Y161="","",IF(Y161="COP","N/A",IF(OR(Y161="USD",Y161="US"),1,IF(Y161="EUR",VLOOKUP(U161,'SH EURO'!$A$6:$B$6338,2,FALSE),"INGRESAR TASA")))),"")</f>
        <v>N/A</v>
      </c>
      <c r="AA161" s="596" t="str">
        <f t="shared" si="97"/>
        <v>N/A</v>
      </c>
      <c r="AB161" s="22">
        <f>IFERROR(IF(Y161="","",IF(Y161="COP",1,IF(Z161&lt;&gt;"N/A",VLOOKUP(U161,'SH TRM'!$A$9:$B$8912,2,FALSE),"REVISAR"))),"")</f>
        <v>1</v>
      </c>
      <c r="AC161" s="616">
        <f t="shared" si="98"/>
        <v>8047782363</v>
      </c>
      <c r="AD161" s="457">
        <f t="shared" si="99"/>
        <v>15025.73256721434</v>
      </c>
      <c r="AE161" s="450">
        <f t="shared" si="101"/>
        <v>9015.4395403286035</v>
      </c>
      <c r="AF161" s="637" t="str">
        <f t="shared" si="92"/>
        <v>CUMPLE</v>
      </c>
      <c r="AG161" s="944"/>
      <c r="AH161" s="950"/>
      <c r="AI161" s="462"/>
      <c r="AJ161" s="307"/>
      <c r="AM161" s="700"/>
      <c r="AN161" s="624">
        <f t="shared" si="100"/>
        <v>2</v>
      </c>
      <c r="AO161" s="624"/>
      <c r="AP161" s="698"/>
      <c r="AQ161" s="698"/>
    </row>
    <row r="162" spans="1:43" s="279" customFormat="1" ht="30" customHeight="1" thickBot="1" x14ac:dyDescent="0.3">
      <c r="A162" s="877"/>
      <c r="B162" s="48" t="s">
        <v>320</v>
      </c>
      <c r="C162" s="170">
        <v>299</v>
      </c>
      <c r="D162" s="64" t="str">
        <f>IFERROR(INDEX(DESEMPATE!$D$3:$D$124,MATCH('EXP ESPEC.'!B162,DESEMPATE!$C$3:$C$124,0)),"")</f>
        <v>INTERDISEÑOS INTERNACIONAL S.A.S.</v>
      </c>
      <c r="E162" s="382" t="s">
        <v>8</v>
      </c>
      <c r="F162" s="159" t="s">
        <v>908</v>
      </c>
      <c r="G162" s="159" t="s">
        <v>432</v>
      </c>
      <c r="H162" s="159" t="s">
        <v>909</v>
      </c>
      <c r="I162" s="294" t="s">
        <v>910</v>
      </c>
      <c r="J162" s="159" t="s">
        <v>8</v>
      </c>
      <c r="K162" s="654" t="s">
        <v>8</v>
      </c>
      <c r="L162" s="654" t="s">
        <v>8</v>
      </c>
      <c r="M162" s="654" t="s">
        <v>9</v>
      </c>
      <c r="N162" s="635" t="str">
        <f t="shared" si="105"/>
        <v>SI</v>
      </c>
      <c r="O162" s="635" t="str">
        <f t="shared" si="106"/>
        <v>SI</v>
      </c>
      <c r="P162" s="635" t="str">
        <f t="shared" si="107"/>
        <v>NO</v>
      </c>
      <c r="Q162" s="753" t="s">
        <v>8</v>
      </c>
      <c r="R162" s="939"/>
      <c r="S162" s="63">
        <v>1</v>
      </c>
      <c r="T162" s="390">
        <v>39934</v>
      </c>
      <c r="U162" s="390">
        <v>40724</v>
      </c>
      <c r="V162" s="53">
        <f t="shared" si="96"/>
        <v>2011</v>
      </c>
      <c r="W162" s="54">
        <f>IFERROR(INDEX(PARAMETROS!$B$53:$B$79,MATCH(V162,PARAMETROS!$A$53:$A$79,0)),"")</f>
        <v>535600</v>
      </c>
      <c r="X162" s="614">
        <v>9389034669</v>
      </c>
      <c r="Y162" s="54" t="s">
        <v>23</v>
      </c>
      <c r="Z162" s="159" t="str">
        <f>IFERROR(IF(Y162="","",IF(Y162="COP","N/A",IF(OR(Y162="USD",Y162="US"),1,IF(Y162="EUR",VLOOKUP(U162,'SH EURO'!$A$6:$B$6338,2,FALSE),"INGRESAR TASA")))),"")</f>
        <v>N/A</v>
      </c>
      <c r="AA162" s="597" t="str">
        <f t="shared" si="97"/>
        <v>N/A</v>
      </c>
      <c r="AB162" s="56">
        <f>IFERROR(IF(Y162="","",IF(Y162="COP",1,IF(Z162&lt;&gt;"N/A",VLOOKUP(U162,'SH TRM'!$A$9:$B$8912,2,FALSE),"REVISAR"))),"")</f>
        <v>1</v>
      </c>
      <c r="AC162" s="617">
        <f t="shared" si="98"/>
        <v>9389034669</v>
      </c>
      <c r="AD162" s="458">
        <f t="shared" si="99"/>
        <v>17529.937768857355</v>
      </c>
      <c r="AE162" s="449">
        <f t="shared" si="101"/>
        <v>17529.937768857355</v>
      </c>
      <c r="AF162" s="460" t="str">
        <f t="shared" si="92"/>
        <v>CUMPLE</v>
      </c>
      <c r="AG162" s="945"/>
      <c r="AH162" s="951"/>
      <c r="AI162" s="471"/>
      <c r="AJ162" s="307"/>
      <c r="AM162" s="700"/>
      <c r="AN162" s="624">
        <f t="shared" si="100"/>
        <v>1</v>
      </c>
      <c r="AO162" s="624"/>
      <c r="AP162" s="698"/>
      <c r="AQ162" s="698"/>
    </row>
    <row r="163" spans="1:43" s="279" customFormat="1" ht="30" customHeight="1" x14ac:dyDescent="0.25">
      <c r="A163" s="875" t="s">
        <v>221</v>
      </c>
      <c r="B163" s="35" t="s">
        <v>322</v>
      </c>
      <c r="C163" s="169">
        <v>98</v>
      </c>
      <c r="D163" s="36" t="str">
        <f>IFERROR(INDEX(DESEMPATE!$D$3:$D$124,MATCH('EXP ESPEC.'!B163,DESEMPATE!$C$3:$C$124,0)),"")</f>
        <v>INGENIERIA E HIDROSISTEMAS GRUPO DE CONSULTORIA S.A.</v>
      </c>
      <c r="E163" s="380" t="s">
        <v>8</v>
      </c>
      <c r="F163" s="47" t="s">
        <v>442</v>
      </c>
      <c r="G163" s="47" t="s">
        <v>432</v>
      </c>
      <c r="H163" s="47" t="s">
        <v>988</v>
      </c>
      <c r="I163" s="293" t="s">
        <v>989</v>
      </c>
      <c r="J163" s="47" t="s">
        <v>8</v>
      </c>
      <c r="K163" s="655" t="s">
        <v>8</v>
      </c>
      <c r="L163" s="655" t="s">
        <v>8</v>
      </c>
      <c r="M163" s="655" t="s">
        <v>9</v>
      </c>
      <c r="N163" s="636" t="str">
        <f t="shared" si="105"/>
        <v>SI</v>
      </c>
      <c r="O163" s="636" t="str">
        <f t="shared" si="106"/>
        <v>SI</v>
      </c>
      <c r="P163" s="636" t="str">
        <f t="shared" si="107"/>
        <v>NO</v>
      </c>
      <c r="Q163" s="751" t="s">
        <v>8</v>
      </c>
      <c r="R163" s="872" t="s">
        <v>9</v>
      </c>
      <c r="S163" s="62">
        <v>0.5</v>
      </c>
      <c r="T163" s="389">
        <v>37018</v>
      </c>
      <c r="U163" s="389">
        <v>37523</v>
      </c>
      <c r="V163" s="42">
        <f t="shared" si="96"/>
        <v>2002</v>
      </c>
      <c r="W163" s="160">
        <f>IFERROR(INDEX(PARAMETROS!$B$53:$B$79,MATCH(V163,PARAMETROS!$A$53:$A$79,0)),"")</f>
        <v>309000</v>
      </c>
      <c r="X163" s="612">
        <v>130499999</v>
      </c>
      <c r="Y163" s="43" t="s">
        <v>23</v>
      </c>
      <c r="Z163" s="47" t="str">
        <f>IFERROR(IF(Y163="","",IF(Y163="COP","N/A",IF(OR(Y163="USD",Y163="US"),1,IF(Y163="EUR",VLOOKUP(U163,'SH EURO'!$A$6:$B$6338,2,FALSE),"INGRESAR TASA")))),"")</f>
        <v>N/A</v>
      </c>
      <c r="AA163" s="595" t="str">
        <f t="shared" si="97"/>
        <v>N/A</v>
      </c>
      <c r="AB163" s="45">
        <f>IFERROR(IF(Y163="","",IF(Y163="COP",1,IF(Z163&lt;&gt;"N/A",VLOOKUP(U163,'SH TRM'!$A$9:$B$8912,2,FALSE),"REVISAR"))),"")</f>
        <v>1</v>
      </c>
      <c r="AC163" s="615">
        <f t="shared" si="98"/>
        <v>130499999</v>
      </c>
      <c r="AD163" s="456">
        <f t="shared" si="99"/>
        <v>422.33009385113269</v>
      </c>
      <c r="AE163" s="454">
        <f t="shared" si="101"/>
        <v>211.16504692556634</v>
      </c>
      <c r="AF163" s="444" t="str">
        <f t="shared" si="92"/>
        <v>CUMPLE</v>
      </c>
      <c r="AG163" s="946" t="s">
        <v>1038</v>
      </c>
      <c r="AH163" s="949">
        <f t="shared" ref="AH163" si="126">IFERROR(IF(OR(E163="",E163="NO"),"N/A",IF(AND(COUNTIF(AF163:AF166,"CUMPLE")=4,AG163="SI"),900,(IF(AND(COUNTIF(AF163:AF166,"CUMPLE")=3,AG163="SI"),800,IF(AND(COUNTIF(AF163:AF166,"CUMPLE")=2,AG163="SI"),700,0))))),"")</f>
        <v>0</v>
      </c>
      <c r="AI163" s="468"/>
      <c r="AJ163" s="307"/>
      <c r="AM163" s="700"/>
      <c r="AN163" s="624">
        <f t="shared" si="100"/>
        <v>1</v>
      </c>
      <c r="AO163" s="624" t="str">
        <f t="shared" ref="AO163" si="127">IF(OR(COUNTIF(AN163:AN166,2)=0,COUNTIF(AN163:AN166,2)&gt;1),"OK",IF(AND(COUNTIF(AN163:AN166,1)&gt;0,COUNTIF(AN163:AN166,2)&gt;0),"OK",1))</f>
        <v>OK</v>
      </c>
      <c r="AP163" s="698"/>
      <c r="AQ163" s="698"/>
    </row>
    <row r="164" spans="1:43" s="279" customFormat="1" ht="30" customHeight="1" x14ac:dyDescent="0.25">
      <c r="A164" s="876"/>
      <c r="B164" s="12" t="s">
        <v>322</v>
      </c>
      <c r="C164" s="168">
        <v>104</v>
      </c>
      <c r="D164" s="13" t="str">
        <f>IFERROR(INDEX(DESEMPATE!$D$3:$D$124,MATCH('EXP ESPEC.'!B164,DESEMPATE!$C$3:$C$124,0)),"")</f>
        <v>INGENIERIA E HIDROSISTEMAS GRUPO DE CONSULTORIA S.A.</v>
      </c>
      <c r="E164" s="381" t="s">
        <v>8</v>
      </c>
      <c r="F164" s="23" t="s">
        <v>442</v>
      </c>
      <c r="G164" s="23" t="s">
        <v>432</v>
      </c>
      <c r="H164" s="23" t="s">
        <v>990</v>
      </c>
      <c r="I164" s="292" t="s">
        <v>991</v>
      </c>
      <c r="J164" s="23" t="s">
        <v>8</v>
      </c>
      <c r="K164" s="653" t="s">
        <v>8</v>
      </c>
      <c r="L164" s="653" t="s">
        <v>8</v>
      </c>
      <c r="M164" s="653" t="s">
        <v>9</v>
      </c>
      <c r="N164" s="634" t="str">
        <f t="shared" si="105"/>
        <v>SI</v>
      </c>
      <c r="O164" s="634" t="str">
        <f t="shared" si="106"/>
        <v>SI</v>
      </c>
      <c r="P164" s="634" t="str">
        <f t="shared" si="107"/>
        <v>NO</v>
      </c>
      <c r="Q164" s="752" t="s">
        <v>8</v>
      </c>
      <c r="R164" s="938"/>
      <c r="S164" s="24">
        <v>0.5</v>
      </c>
      <c r="T164" s="337">
        <v>39189</v>
      </c>
      <c r="U164" s="337">
        <v>39888</v>
      </c>
      <c r="V164" s="19">
        <f t="shared" si="96"/>
        <v>2009</v>
      </c>
      <c r="W164" s="20">
        <f>IFERROR(INDEX(PARAMETROS!$B$53:$B$79,MATCH(V164,PARAMETROS!$A$53:$A$79,0)),"")</f>
        <v>496900</v>
      </c>
      <c r="X164" s="613">
        <v>2007090064</v>
      </c>
      <c r="Y164" s="20" t="s">
        <v>23</v>
      </c>
      <c r="Z164" s="23" t="str">
        <f>IFERROR(IF(Y164="","",IF(Y164="COP","N/A",IF(OR(Y164="USD",Y164="US"),1,IF(Y164="EUR",VLOOKUP(U164,'SH EURO'!$A$6:$B$6338,2,FALSE),"INGRESAR TASA")))),"")</f>
        <v>N/A</v>
      </c>
      <c r="AA164" s="596" t="str">
        <f t="shared" si="97"/>
        <v>N/A</v>
      </c>
      <c r="AB164" s="22">
        <f>IFERROR(IF(Y164="","",IF(Y164="COP",1,IF(Z164&lt;&gt;"N/A",VLOOKUP(U164,'SH TRM'!$A$9:$B$8912,2,FALSE),"REVISAR"))),"")</f>
        <v>1</v>
      </c>
      <c r="AC164" s="616">
        <f t="shared" si="98"/>
        <v>2007090064</v>
      </c>
      <c r="AD164" s="457">
        <f t="shared" si="99"/>
        <v>4039.2233125377338</v>
      </c>
      <c r="AE164" s="450">
        <f t="shared" si="101"/>
        <v>2019.6116562688669</v>
      </c>
      <c r="AF164" s="637" t="str">
        <f t="shared" si="92"/>
        <v>CUMPLE</v>
      </c>
      <c r="AG164" s="947"/>
      <c r="AH164" s="950"/>
      <c r="AI164" s="462"/>
      <c r="AJ164" s="307"/>
      <c r="AM164" s="700"/>
      <c r="AN164" s="624">
        <f t="shared" si="100"/>
        <v>1</v>
      </c>
      <c r="AO164" s="624"/>
      <c r="AP164" s="698"/>
      <c r="AQ164" s="698"/>
    </row>
    <row r="165" spans="1:43" s="279" customFormat="1" ht="30" customHeight="1" x14ac:dyDescent="0.25">
      <c r="A165" s="876"/>
      <c r="B165" s="12" t="s">
        <v>322</v>
      </c>
      <c r="C165" s="168">
        <v>130</v>
      </c>
      <c r="D165" s="13" t="str">
        <f>IFERROR(INDEX(DESEMPATE!$D$3:$D$124,MATCH('EXP ESPEC.'!B165,DESEMPATE!$C$3:$C$124,0)),"")</f>
        <v>INGENIERIA E HIDROSISTEMAS GRUPO DE CONSULTORIA S.A.</v>
      </c>
      <c r="E165" s="381" t="s">
        <v>8</v>
      </c>
      <c r="F165" s="23" t="s">
        <v>442</v>
      </c>
      <c r="G165" s="23" t="s">
        <v>432</v>
      </c>
      <c r="H165" s="23" t="s">
        <v>992</v>
      </c>
      <c r="I165" s="292" t="s">
        <v>993</v>
      </c>
      <c r="J165" s="23" t="s">
        <v>8</v>
      </c>
      <c r="K165" s="653" t="s">
        <v>8</v>
      </c>
      <c r="L165" s="653" t="s">
        <v>8</v>
      </c>
      <c r="M165" s="653" t="s">
        <v>9</v>
      </c>
      <c r="N165" s="634" t="str">
        <f t="shared" si="105"/>
        <v>SI</v>
      </c>
      <c r="O165" s="634" t="str">
        <f t="shared" si="106"/>
        <v>SI</v>
      </c>
      <c r="P165" s="634" t="str">
        <f t="shared" si="107"/>
        <v>NO</v>
      </c>
      <c r="Q165" s="752" t="s">
        <v>8</v>
      </c>
      <c r="R165" s="938"/>
      <c r="S165" s="24">
        <v>0.5</v>
      </c>
      <c r="T165" s="337">
        <v>37798</v>
      </c>
      <c r="U165" s="337">
        <v>39276</v>
      </c>
      <c r="V165" s="19">
        <f t="shared" si="96"/>
        <v>2007</v>
      </c>
      <c r="W165" s="20">
        <f>IFERROR(INDEX(PARAMETROS!$B$53:$B$79,MATCH(V165,PARAMETROS!$A$53:$A$79,0)),"")</f>
        <v>433700</v>
      </c>
      <c r="X165" s="613">
        <v>1617221075</v>
      </c>
      <c r="Y165" s="20" t="s">
        <v>23</v>
      </c>
      <c r="Z165" s="23" t="str">
        <f>IFERROR(IF(Y165="","",IF(Y165="COP","N/A",IF(OR(Y165="USD",Y165="US"),1,IF(Y165="EUR",VLOOKUP(U165,'SH EURO'!$A$6:$B$6338,2,FALSE),"INGRESAR TASA")))),"")</f>
        <v>N/A</v>
      </c>
      <c r="AA165" s="596" t="str">
        <f t="shared" si="97"/>
        <v>N/A</v>
      </c>
      <c r="AB165" s="22">
        <f>IFERROR(IF(Y165="","",IF(Y165="COP",1,IF(Z165&lt;&gt;"N/A",VLOOKUP(U165,'SH TRM'!$A$9:$B$8912,2,FALSE),"REVISAR"))),"")</f>
        <v>1</v>
      </c>
      <c r="AC165" s="616">
        <f t="shared" si="98"/>
        <v>1617221075</v>
      </c>
      <c r="AD165" s="457">
        <f t="shared" si="99"/>
        <v>3728.8934171086003</v>
      </c>
      <c r="AE165" s="450">
        <f t="shared" si="101"/>
        <v>1864.4467085543001</v>
      </c>
      <c r="AF165" s="637" t="str">
        <f t="shared" si="92"/>
        <v>CUMPLE</v>
      </c>
      <c r="AG165" s="947"/>
      <c r="AH165" s="950"/>
      <c r="AI165" s="462"/>
      <c r="AJ165" s="307"/>
      <c r="AM165" s="700"/>
      <c r="AN165" s="624">
        <f t="shared" si="100"/>
        <v>1</v>
      </c>
      <c r="AO165" s="624"/>
      <c r="AP165" s="698"/>
      <c r="AQ165" s="698"/>
    </row>
    <row r="166" spans="1:43" s="279" customFormat="1" ht="30" customHeight="1" thickBot="1" x14ac:dyDescent="0.3">
      <c r="A166" s="877"/>
      <c r="B166" s="48" t="s">
        <v>322</v>
      </c>
      <c r="C166" s="170"/>
      <c r="D166" s="64" t="str">
        <f>IFERROR(INDEX(DESEMPATE!$D$3:$D$124,MATCH('EXP ESPEC.'!B166,DESEMPATE!$C$3:$C$124,0)),"")</f>
        <v>INGENIERIA E HIDROSISTEMAS GRUPO DE CONSULTORIA S.A.</v>
      </c>
      <c r="E166" s="382" t="s">
        <v>8</v>
      </c>
      <c r="F166" s="159" t="s">
        <v>429</v>
      </c>
      <c r="G166" s="159" t="s">
        <v>432</v>
      </c>
      <c r="H166" s="159" t="s">
        <v>994</v>
      </c>
      <c r="I166" s="294" t="s">
        <v>995</v>
      </c>
      <c r="J166" s="159" t="s">
        <v>8</v>
      </c>
      <c r="K166" s="654" t="s">
        <v>8</v>
      </c>
      <c r="L166" s="654" t="s">
        <v>8</v>
      </c>
      <c r="M166" s="654" t="s">
        <v>9</v>
      </c>
      <c r="N166" s="635" t="str">
        <f t="shared" si="105"/>
        <v>SI</v>
      </c>
      <c r="O166" s="635" t="str">
        <f t="shared" si="106"/>
        <v>SI</v>
      </c>
      <c r="P166" s="635" t="str">
        <f t="shared" si="107"/>
        <v>NO</v>
      </c>
      <c r="Q166" s="753" t="s">
        <v>8</v>
      </c>
      <c r="R166" s="939"/>
      <c r="S166" s="63">
        <v>1</v>
      </c>
      <c r="T166" s="390">
        <v>37585</v>
      </c>
      <c r="U166" s="390">
        <v>37756</v>
      </c>
      <c r="V166" s="53">
        <f t="shared" si="96"/>
        <v>2003</v>
      </c>
      <c r="W166" s="54">
        <f>IFERROR(INDEX(PARAMETROS!$B$53:$B$79,MATCH(V166,PARAMETROS!$A$53:$A$79,0)),"")</f>
        <v>332000</v>
      </c>
      <c r="X166" s="614">
        <v>132969640</v>
      </c>
      <c r="Y166" s="54" t="s">
        <v>23</v>
      </c>
      <c r="Z166" s="159" t="str">
        <f>IFERROR(IF(Y166="","",IF(Y166="COP","N/A",IF(OR(Y166="USD",Y166="US"),1,IF(Y166="EUR",VLOOKUP(U166,'SH EURO'!$A$6:$B$6338,2,FALSE),"INGRESAR TASA")))),"")</f>
        <v>N/A</v>
      </c>
      <c r="AA166" s="597" t="str">
        <f t="shared" si="97"/>
        <v>N/A</v>
      </c>
      <c r="AB166" s="56">
        <f>IFERROR(IF(Y166="","",IF(Y166="COP",1,IF(Z166&lt;&gt;"N/A",VLOOKUP(U166,'SH TRM'!$A$9:$B$8912,2,FALSE),"REVISAR"))),"")</f>
        <v>1</v>
      </c>
      <c r="AC166" s="617">
        <f t="shared" si="98"/>
        <v>132969640</v>
      </c>
      <c r="AD166" s="458">
        <f t="shared" si="99"/>
        <v>400.51096385542166</v>
      </c>
      <c r="AE166" s="449">
        <f t="shared" si="101"/>
        <v>400.51096385542166</v>
      </c>
      <c r="AF166" s="460" t="str">
        <f t="shared" si="92"/>
        <v>CUMPLE</v>
      </c>
      <c r="AG166" s="948"/>
      <c r="AH166" s="951"/>
      <c r="AI166" s="471"/>
      <c r="AJ166" s="307"/>
      <c r="AM166" s="700"/>
      <c r="AN166" s="624">
        <f t="shared" si="100"/>
        <v>1</v>
      </c>
      <c r="AO166" s="624"/>
      <c r="AP166" s="698"/>
      <c r="AQ166" s="698"/>
    </row>
    <row r="167" spans="1:43" s="279" customFormat="1" ht="30" customHeight="1" x14ac:dyDescent="0.25">
      <c r="A167" s="875" t="s">
        <v>236</v>
      </c>
      <c r="B167" s="35" t="s">
        <v>297</v>
      </c>
      <c r="C167" s="169">
        <v>6</v>
      </c>
      <c r="D167" s="36" t="str">
        <f>IFERROR(INDEX(DESEMPATE!$D$3:$D$124,MATCH('EXP ESPEC.'!B167,DESEMPATE!$C$3:$C$124,0)),"")</f>
        <v>INTERSA S.A.</v>
      </c>
      <c r="E167" s="380" t="s">
        <v>8</v>
      </c>
      <c r="F167" s="47" t="s">
        <v>996</v>
      </c>
      <c r="G167" s="47" t="s">
        <v>432</v>
      </c>
      <c r="H167" s="47" t="s">
        <v>997</v>
      </c>
      <c r="I167" s="293" t="s">
        <v>998</v>
      </c>
      <c r="J167" s="47" t="s">
        <v>8</v>
      </c>
      <c r="K167" s="655" t="s">
        <v>8</v>
      </c>
      <c r="L167" s="655" t="s">
        <v>8</v>
      </c>
      <c r="M167" s="655" t="s">
        <v>8</v>
      </c>
      <c r="N167" s="636" t="str">
        <f t="shared" si="105"/>
        <v>SI</v>
      </c>
      <c r="O167" s="636" t="str">
        <f t="shared" si="106"/>
        <v>SI</v>
      </c>
      <c r="P167" s="636" t="str">
        <f t="shared" si="107"/>
        <v>SI</v>
      </c>
      <c r="Q167" s="751" t="s">
        <v>8</v>
      </c>
      <c r="R167" s="872" t="s">
        <v>9</v>
      </c>
      <c r="S167" s="62">
        <v>1</v>
      </c>
      <c r="T167" s="389">
        <v>39863</v>
      </c>
      <c r="U167" s="389">
        <v>40129</v>
      </c>
      <c r="V167" s="42">
        <f t="shared" si="96"/>
        <v>2009</v>
      </c>
      <c r="W167" s="160">
        <f>IFERROR(INDEX(PARAMETROS!$B$53:$B$79,MATCH(V167,PARAMETROS!$A$53:$A$79,0)),"")</f>
        <v>496900</v>
      </c>
      <c r="X167" s="612">
        <v>858926878</v>
      </c>
      <c r="Y167" s="43" t="s">
        <v>23</v>
      </c>
      <c r="Z167" s="47" t="str">
        <f>IFERROR(IF(Y167="","",IF(Y167="COP","N/A",IF(OR(Y167="USD",Y167="US"),1,IF(Y167="EUR",VLOOKUP(U167,'SH EURO'!$A$6:$B$6338,2,FALSE),"INGRESAR TASA")))),"")</f>
        <v>N/A</v>
      </c>
      <c r="AA167" s="595" t="str">
        <f t="shared" si="97"/>
        <v>N/A</v>
      </c>
      <c r="AB167" s="45">
        <f>IFERROR(IF(Y167="","",IF(Y167="COP",1,IF(Z167&lt;&gt;"N/A",VLOOKUP(U167,'SH TRM'!$A$9:$B$8912,2,FALSE),"REVISAR"))),"")</f>
        <v>1</v>
      </c>
      <c r="AC167" s="615">
        <f t="shared" si="98"/>
        <v>858926878</v>
      </c>
      <c r="AD167" s="456">
        <f t="shared" si="99"/>
        <v>1728.5708955524251</v>
      </c>
      <c r="AE167" s="454">
        <f t="shared" si="101"/>
        <v>1728.5708955524251</v>
      </c>
      <c r="AF167" s="444" t="str">
        <f t="shared" si="92"/>
        <v>CUMPLE</v>
      </c>
      <c r="AG167" s="943" t="str">
        <f t="shared" ref="AG167" si="128">IFERROR(IF(AND(COUNTIF(N167:N170,"SI")&gt;=1,COUNTIF(O167:O170,"SI")&gt;=1,COUNTIF(P167:P170,"SI")&gt;=1,COUNTIF(R167:R170,"SI")&lt;=1,COUNTIF(J167:J170,"SI")=4,AO167="OK"),"SI","NO"),"")</f>
        <v>SI</v>
      </c>
      <c r="AH167" s="949">
        <f t="shared" ref="AH167" si="129">IFERROR(IF(OR(E167="",E167="NO"),"N/A",IF(AND(COUNTIF(AF167:AF170,"CUMPLE")=4,AG167="SI"),900,(IF(AND(COUNTIF(AF167:AF170,"CUMPLE")=3,AG167="SI"),800,IF(AND(COUNTIF(AF167:AF170,"CUMPLE")=2,AG167="SI"),700,0))))),"")</f>
        <v>900</v>
      </c>
      <c r="AI167" s="462"/>
      <c r="AJ167" s="307"/>
      <c r="AM167" s="700"/>
      <c r="AN167" s="624">
        <f t="shared" si="100"/>
        <v>2</v>
      </c>
      <c r="AO167" s="624" t="str">
        <f t="shared" ref="AO167" si="130">IF(OR(COUNTIF(AN167:AN170,2)=0,COUNTIF(AN167:AN170,2)&gt;1),"OK",IF(AND(COUNTIF(AN167:AN170,1)&gt;0,COUNTIF(AN167:AN170,2)&gt;0),"OK",1))</f>
        <v>OK</v>
      </c>
      <c r="AP167" s="698"/>
      <c r="AQ167" s="698"/>
    </row>
    <row r="168" spans="1:43" s="279" customFormat="1" ht="30" customHeight="1" x14ac:dyDescent="0.25">
      <c r="A168" s="876"/>
      <c r="B168" s="12" t="s">
        <v>297</v>
      </c>
      <c r="C168" s="168">
        <v>14</v>
      </c>
      <c r="D168" s="13" t="str">
        <f>IFERROR(INDEX(DESEMPATE!$D$3:$D$124,MATCH('EXP ESPEC.'!B168,DESEMPATE!$C$3:$C$124,0)),"")</f>
        <v>INTERSA S.A.</v>
      </c>
      <c r="E168" s="381" t="s">
        <v>8</v>
      </c>
      <c r="F168" s="23" t="s">
        <v>999</v>
      </c>
      <c r="G168" s="23" t="s">
        <v>432</v>
      </c>
      <c r="H168" s="23" t="s">
        <v>1000</v>
      </c>
      <c r="I168" s="292" t="s">
        <v>1001</v>
      </c>
      <c r="J168" s="23" t="s">
        <v>8</v>
      </c>
      <c r="K168" s="653" t="s">
        <v>8</v>
      </c>
      <c r="L168" s="653" t="s">
        <v>8</v>
      </c>
      <c r="M168" s="653" t="s">
        <v>9</v>
      </c>
      <c r="N168" s="634" t="str">
        <f t="shared" si="105"/>
        <v>SI</v>
      </c>
      <c r="O168" s="634" t="str">
        <f t="shared" si="106"/>
        <v>SI</v>
      </c>
      <c r="P168" s="634" t="str">
        <f t="shared" si="107"/>
        <v>NO</v>
      </c>
      <c r="Q168" s="752" t="s">
        <v>8</v>
      </c>
      <c r="R168" s="938"/>
      <c r="S168" s="24">
        <v>0.5</v>
      </c>
      <c r="T168" s="337">
        <v>39451</v>
      </c>
      <c r="U168" s="337">
        <v>40029</v>
      </c>
      <c r="V168" s="19">
        <f t="shared" si="96"/>
        <v>2009</v>
      </c>
      <c r="W168" s="20">
        <f>IFERROR(INDEX(PARAMETROS!$B$53:$B$79,MATCH(V168,PARAMETROS!$A$53:$A$79,0)),"")</f>
        <v>496900</v>
      </c>
      <c r="X168" s="613">
        <v>1237477922</v>
      </c>
      <c r="Y168" s="20" t="s">
        <v>23</v>
      </c>
      <c r="Z168" s="23" t="str">
        <f>IFERROR(IF(Y168="","",IF(Y168="COP","N/A",IF(OR(Y168="USD",Y168="US"),1,IF(Y168="EUR",VLOOKUP(U168,'SH EURO'!$A$6:$B$6338,2,FALSE),"INGRESAR TASA")))),"")</f>
        <v>N/A</v>
      </c>
      <c r="AA168" s="596" t="str">
        <f t="shared" si="97"/>
        <v>N/A</v>
      </c>
      <c r="AB168" s="22">
        <f>IFERROR(IF(Y168="","",IF(Y168="COP",1,IF(Z168&lt;&gt;"N/A",VLOOKUP(U168,'SH TRM'!$A$9:$B$8912,2,FALSE),"REVISAR"))),"")</f>
        <v>1</v>
      </c>
      <c r="AC168" s="616">
        <f t="shared" si="98"/>
        <v>1237477922</v>
      </c>
      <c r="AD168" s="457">
        <f t="shared" si="99"/>
        <v>2490.396301066613</v>
      </c>
      <c r="AE168" s="450">
        <f t="shared" si="101"/>
        <v>1245.1981505333065</v>
      </c>
      <c r="AF168" s="637" t="str">
        <f t="shared" si="92"/>
        <v>CUMPLE</v>
      </c>
      <c r="AG168" s="944"/>
      <c r="AH168" s="950"/>
      <c r="AI168" s="462"/>
      <c r="AJ168" s="307"/>
      <c r="AM168" s="700"/>
      <c r="AN168" s="624">
        <f t="shared" si="100"/>
        <v>1</v>
      </c>
      <c r="AO168" s="624"/>
      <c r="AP168" s="698"/>
      <c r="AQ168" s="698"/>
    </row>
    <row r="169" spans="1:43" s="279" customFormat="1" ht="30" customHeight="1" x14ac:dyDescent="0.25">
      <c r="A169" s="876"/>
      <c r="B169" s="12" t="s">
        <v>297</v>
      </c>
      <c r="C169" s="168"/>
      <c r="D169" s="13" t="str">
        <f>IFERROR(INDEX(DESEMPATE!$D$3:$D$124,MATCH('EXP ESPEC.'!B169,DESEMPATE!$C$3:$C$124,0)),"")</f>
        <v>INTERSA S.A.</v>
      </c>
      <c r="E169" s="381" t="s">
        <v>8</v>
      </c>
      <c r="F169" s="23" t="s">
        <v>600</v>
      </c>
      <c r="G169" s="23" t="s">
        <v>432</v>
      </c>
      <c r="H169" s="23" t="s">
        <v>1002</v>
      </c>
      <c r="I169" s="292" t="s">
        <v>1003</v>
      </c>
      <c r="J169" s="23" t="s">
        <v>8</v>
      </c>
      <c r="K169" s="653" t="s">
        <v>8</v>
      </c>
      <c r="L169" s="653" t="s">
        <v>8</v>
      </c>
      <c r="M169" s="653" t="s">
        <v>9</v>
      </c>
      <c r="N169" s="634" t="str">
        <f t="shared" si="105"/>
        <v>SI</v>
      </c>
      <c r="O169" s="634" t="str">
        <f t="shared" si="106"/>
        <v>SI</v>
      </c>
      <c r="P169" s="634" t="str">
        <f t="shared" si="107"/>
        <v>NO</v>
      </c>
      <c r="Q169" s="752" t="s">
        <v>8</v>
      </c>
      <c r="R169" s="938"/>
      <c r="S169" s="24">
        <v>0.5</v>
      </c>
      <c r="T169" s="337">
        <v>38772</v>
      </c>
      <c r="U169" s="337">
        <v>40656</v>
      </c>
      <c r="V169" s="19">
        <f t="shared" si="96"/>
        <v>2011</v>
      </c>
      <c r="W169" s="20">
        <f>IFERROR(INDEX(PARAMETROS!$B$53:$B$79,MATCH(V169,PARAMETROS!$A$53:$A$79,0)),"")</f>
        <v>535600</v>
      </c>
      <c r="X169" s="613">
        <v>4793832856</v>
      </c>
      <c r="Y169" s="20" t="s">
        <v>23</v>
      </c>
      <c r="Z169" s="23" t="str">
        <f>IFERROR(IF(Y169="","",IF(Y169="COP","N/A",IF(OR(Y169="USD",Y169="US"),1,IF(Y169="EUR",VLOOKUP(U169,'SH EURO'!$A$6:$B$6338,2,FALSE),"INGRESAR TASA")))),"")</f>
        <v>N/A</v>
      </c>
      <c r="AA169" s="596" t="str">
        <f t="shared" si="97"/>
        <v>N/A</v>
      </c>
      <c r="AB169" s="22">
        <f>IFERROR(IF(Y169="","",IF(Y169="COP",1,IF(Z169&lt;&gt;"N/A",VLOOKUP(U169,'SH TRM'!$A$9:$B$8912,2,FALSE),"REVISAR"))),"")</f>
        <v>1</v>
      </c>
      <c r="AC169" s="616">
        <f t="shared" si="98"/>
        <v>4793832856</v>
      </c>
      <c r="AD169" s="457">
        <f t="shared" si="99"/>
        <v>8950.3974159820755</v>
      </c>
      <c r="AE169" s="450">
        <f t="shared" si="101"/>
        <v>4475.1987079910377</v>
      </c>
      <c r="AF169" s="637" t="str">
        <f t="shared" si="92"/>
        <v>CUMPLE</v>
      </c>
      <c r="AG169" s="944"/>
      <c r="AH169" s="950"/>
      <c r="AI169" s="462"/>
      <c r="AJ169" s="307"/>
      <c r="AM169" s="700"/>
      <c r="AN169" s="624">
        <f t="shared" si="100"/>
        <v>1</v>
      </c>
      <c r="AO169" s="624"/>
      <c r="AP169" s="698"/>
      <c r="AQ169" s="698"/>
    </row>
    <row r="170" spans="1:43" s="279" customFormat="1" ht="30" customHeight="1" thickBot="1" x14ac:dyDescent="0.3">
      <c r="A170" s="877"/>
      <c r="B170" s="48" t="s">
        <v>297</v>
      </c>
      <c r="C170" s="170"/>
      <c r="D170" s="64" t="str">
        <f>IFERROR(INDEX(DESEMPATE!$D$3:$D$124,MATCH('EXP ESPEC.'!B170,DESEMPATE!$C$3:$C$124,0)),"")</f>
        <v>INTERSA S.A.</v>
      </c>
      <c r="E170" s="382" t="s">
        <v>8</v>
      </c>
      <c r="F170" s="159" t="s">
        <v>429</v>
      </c>
      <c r="G170" s="159" t="s">
        <v>432</v>
      </c>
      <c r="H170" s="159" t="s">
        <v>1004</v>
      </c>
      <c r="I170" s="294" t="s">
        <v>1005</v>
      </c>
      <c r="J170" s="159" t="s">
        <v>8</v>
      </c>
      <c r="K170" s="654" t="s">
        <v>8</v>
      </c>
      <c r="L170" s="654" t="s">
        <v>8</v>
      </c>
      <c r="M170" s="654" t="s">
        <v>9</v>
      </c>
      <c r="N170" s="635" t="str">
        <f t="shared" si="105"/>
        <v>SI</v>
      </c>
      <c r="O170" s="635" t="str">
        <f t="shared" si="106"/>
        <v>SI</v>
      </c>
      <c r="P170" s="635" t="str">
        <f t="shared" si="107"/>
        <v>NO</v>
      </c>
      <c r="Q170" s="753" t="s">
        <v>8</v>
      </c>
      <c r="R170" s="939"/>
      <c r="S170" s="63">
        <v>0.85</v>
      </c>
      <c r="T170" s="390">
        <v>40107</v>
      </c>
      <c r="U170" s="390">
        <v>40683</v>
      </c>
      <c r="V170" s="53">
        <f t="shared" si="96"/>
        <v>2011</v>
      </c>
      <c r="W170" s="54">
        <f>IFERROR(INDEX(PARAMETROS!$B$53:$B$79,MATCH(V170,PARAMETROS!$A$53:$A$79,0)),"")</f>
        <v>535600</v>
      </c>
      <c r="X170" s="614">
        <v>1863903544</v>
      </c>
      <c r="Y170" s="54" t="s">
        <v>23</v>
      </c>
      <c r="Z170" s="159" t="str">
        <f>IFERROR(IF(Y170="","",IF(Y170="COP","N/A",IF(OR(Y170="USD",Y170="US"),1,IF(Y170="EUR",VLOOKUP(U170,'SH EURO'!$A$6:$B$6338,2,FALSE),"INGRESAR TASA")))),"")</f>
        <v>N/A</v>
      </c>
      <c r="AA170" s="597" t="str">
        <f t="shared" si="97"/>
        <v>N/A</v>
      </c>
      <c r="AB170" s="56">
        <f>IFERROR(IF(Y170="","",IF(Y170="COP",1,IF(Z170&lt;&gt;"N/A",VLOOKUP(U170,'SH TRM'!$A$9:$B$8912,2,FALSE),"REVISAR"))),"")</f>
        <v>1</v>
      </c>
      <c r="AC170" s="617">
        <f t="shared" si="98"/>
        <v>1863903544</v>
      </c>
      <c r="AD170" s="458">
        <f t="shared" si="99"/>
        <v>3480.0290216579538</v>
      </c>
      <c r="AE170" s="449">
        <f t="shared" si="101"/>
        <v>2958.0246684092608</v>
      </c>
      <c r="AF170" s="460" t="str">
        <f t="shared" si="92"/>
        <v>CUMPLE</v>
      </c>
      <c r="AG170" s="945"/>
      <c r="AH170" s="951"/>
      <c r="AI170" s="471"/>
      <c r="AJ170" s="307"/>
      <c r="AM170" s="700"/>
      <c r="AN170" s="624">
        <f t="shared" si="100"/>
        <v>1</v>
      </c>
      <c r="AO170" s="624"/>
      <c r="AP170" s="698"/>
      <c r="AQ170" s="698"/>
    </row>
    <row r="171" spans="1:43" s="279" customFormat="1" ht="30" customHeight="1" x14ac:dyDescent="0.25">
      <c r="A171" s="875" t="s">
        <v>237</v>
      </c>
      <c r="B171" s="35" t="s">
        <v>298</v>
      </c>
      <c r="C171" s="169">
        <v>5</v>
      </c>
      <c r="D171" s="36" t="str">
        <f>IFERROR(INDEX(DESEMPATE!$D$3:$D$124,MATCH('EXP ESPEC.'!B171,DESEMPATE!$C$3:$C$124,0)),"")</f>
        <v>DESARRROLLO EN INGENIERIA SOCIEDAD ANONIMA (DIN S.A.)</v>
      </c>
      <c r="E171" s="380" t="s">
        <v>8</v>
      </c>
      <c r="F171" s="47" t="s">
        <v>429</v>
      </c>
      <c r="G171" s="47" t="s">
        <v>432</v>
      </c>
      <c r="H171" s="47" t="s">
        <v>925</v>
      </c>
      <c r="I171" s="293" t="s">
        <v>926</v>
      </c>
      <c r="J171" s="47" t="s">
        <v>8</v>
      </c>
      <c r="K171" s="655" t="s">
        <v>8</v>
      </c>
      <c r="L171" s="655" t="s">
        <v>8</v>
      </c>
      <c r="M171" s="655" t="s">
        <v>9</v>
      </c>
      <c r="N171" s="636" t="str">
        <f t="shared" si="105"/>
        <v>SI</v>
      </c>
      <c r="O171" s="636" t="str">
        <f t="shared" si="106"/>
        <v>SI</v>
      </c>
      <c r="P171" s="636" t="str">
        <f t="shared" si="107"/>
        <v>NO</v>
      </c>
      <c r="Q171" s="751" t="s">
        <v>8</v>
      </c>
      <c r="R171" s="872" t="s">
        <v>9</v>
      </c>
      <c r="S171" s="62">
        <v>1</v>
      </c>
      <c r="T171" s="389">
        <v>39013</v>
      </c>
      <c r="U171" s="389">
        <v>39269</v>
      </c>
      <c r="V171" s="42">
        <f t="shared" si="96"/>
        <v>2007</v>
      </c>
      <c r="W171" s="160">
        <f>IFERROR(INDEX(PARAMETROS!$B$53:$B$79,MATCH(V171,PARAMETROS!$A$53:$A$79,0)),"")</f>
        <v>433700</v>
      </c>
      <c r="X171" s="492">
        <v>149863960</v>
      </c>
      <c r="Y171" s="43" t="s">
        <v>23</v>
      </c>
      <c r="Z171" s="47" t="str">
        <f>IFERROR(IF(Y171="","",IF(Y171="COP","N/A",IF(OR(Y171="USD",Y171="US"),1,IF(Y171="EUR",VLOOKUP(U171,'SH EURO'!$A$6:$B$6338,2,FALSE),"INGRESAR TASA")))),"")</f>
        <v>N/A</v>
      </c>
      <c r="AA171" s="595" t="str">
        <f t="shared" si="97"/>
        <v>N/A</v>
      </c>
      <c r="AB171" s="45">
        <f>IFERROR(IF(Y171="","",IF(Y171="COP",1,IF(Z171&lt;&gt;"N/A",VLOOKUP(U171,'SH TRM'!$A$9:$B$8912,2,FALSE),"REVISAR"))),"")</f>
        <v>1</v>
      </c>
      <c r="AC171" s="615">
        <f t="shared" si="98"/>
        <v>149863960</v>
      </c>
      <c r="AD171" s="456">
        <f t="shared" si="99"/>
        <v>345.547521328107</v>
      </c>
      <c r="AE171" s="454">
        <f t="shared" si="101"/>
        <v>345.547521328107</v>
      </c>
      <c r="AF171" s="444" t="str">
        <f t="shared" si="92"/>
        <v>CUMPLE</v>
      </c>
      <c r="AG171" s="943" t="str">
        <f t="shared" ref="AG171" si="131">IFERROR(IF(AND(COUNTIF(N171:N174,"SI")&gt;=1,COUNTIF(O171:O174,"SI")&gt;=1,COUNTIF(P171:P174,"SI")&gt;=1,COUNTIF(R171:R174,"SI")&lt;=1,COUNTIF(J171:J174,"SI")=4,AO171="OK"),"SI","NO"),"")</f>
        <v>SI</v>
      </c>
      <c r="AH171" s="949">
        <f t="shared" ref="AH171" si="132">IFERROR(IF(OR(E171="",E171="NO"),"N/A",IF(AND(COUNTIF(AF171:AF174,"CUMPLE")=4,AG171="SI"),900,(IF(AND(COUNTIF(AF171:AF174,"CUMPLE")=3,AG171="SI"),800,IF(AND(COUNTIF(AF171:AF174,"CUMPLE")=2,AG171="SI"),700,0))))),"")</f>
        <v>900</v>
      </c>
      <c r="AI171" s="468"/>
      <c r="AJ171" s="307"/>
      <c r="AM171" s="700"/>
      <c r="AN171" s="624">
        <f t="shared" si="100"/>
        <v>1</v>
      </c>
      <c r="AO171" s="624" t="str">
        <f t="shared" ref="AO171" si="133">IF(OR(COUNTIF(AN171:AN174,2)=0,COUNTIF(AN171:AN174,2)&gt;1),"OK",IF(AND(COUNTIF(AN171:AN174,1)&gt;0,COUNTIF(AN171:AN174,2)&gt;0),"OK",1))</f>
        <v>OK</v>
      </c>
      <c r="AP171" s="698"/>
      <c r="AQ171" s="698"/>
    </row>
    <row r="172" spans="1:43" s="279" customFormat="1" ht="30" customHeight="1" x14ac:dyDescent="0.25">
      <c r="A172" s="876"/>
      <c r="B172" s="12" t="s">
        <v>298</v>
      </c>
      <c r="C172" s="168">
        <v>12</v>
      </c>
      <c r="D172" s="13" t="str">
        <f>IFERROR(INDEX(DESEMPATE!$D$3:$D$124,MATCH('EXP ESPEC.'!B172,DESEMPATE!$C$3:$C$124,0)),"")</f>
        <v>DESARRROLLO EN INGENIERIA SOCIEDAD ANONIMA (DIN S.A.)</v>
      </c>
      <c r="E172" s="381" t="s">
        <v>8</v>
      </c>
      <c r="F172" s="23" t="s">
        <v>429</v>
      </c>
      <c r="G172" s="23" t="s">
        <v>432</v>
      </c>
      <c r="H172" s="23" t="s">
        <v>490</v>
      </c>
      <c r="I172" s="292" t="s">
        <v>927</v>
      </c>
      <c r="J172" s="23" t="s">
        <v>8</v>
      </c>
      <c r="K172" s="653" t="s">
        <v>8</v>
      </c>
      <c r="L172" s="653" t="s">
        <v>8</v>
      </c>
      <c r="M172" s="653" t="s">
        <v>8</v>
      </c>
      <c r="N172" s="634" t="str">
        <f t="shared" si="105"/>
        <v>SI</v>
      </c>
      <c r="O172" s="634" t="str">
        <f t="shared" si="106"/>
        <v>SI</v>
      </c>
      <c r="P172" s="634" t="str">
        <f t="shared" si="107"/>
        <v>SI</v>
      </c>
      <c r="Q172" s="752" t="s">
        <v>8</v>
      </c>
      <c r="R172" s="938"/>
      <c r="S172" s="24">
        <v>0.4</v>
      </c>
      <c r="T172" s="337">
        <v>40787</v>
      </c>
      <c r="U172" s="337">
        <v>41104</v>
      </c>
      <c r="V172" s="19">
        <f t="shared" si="96"/>
        <v>2012</v>
      </c>
      <c r="W172" s="20">
        <f>IFERROR(INDEX(PARAMETROS!$B$53:$B$79,MATCH(V172,PARAMETROS!$A$53:$A$79,0)),"")</f>
        <v>566700</v>
      </c>
      <c r="X172" s="339">
        <v>654205153.88</v>
      </c>
      <c r="Y172" s="20" t="s">
        <v>23</v>
      </c>
      <c r="Z172" s="23" t="str">
        <f>IFERROR(IF(Y172="","",IF(Y172="COP","N/A",IF(OR(Y172="USD",Y172="US"),1,IF(Y172="EUR",VLOOKUP(U172,'SH EURO'!$A$6:$B$6338,2,FALSE),"INGRESAR TASA")))),"")</f>
        <v>N/A</v>
      </c>
      <c r="AA172" s="596" t="str">
        <f t="shared" si="97"/>
        <v>N/A</v>
      </c>
      <c r="AB172" s="22">
        <f>IFERROR(IF(Y172="","",IF(Y172="COP",1,IF(Z172&lt;&gt;"N/A",VLOOKUP(U172,'SH TRM'!$A$9:$B$8912,2,FALSE),"REVISAR"))),"")</f>
        <v>1</v>
      </c>
      <c r="AC172" s="616">
        <f t="shared" si="98"/>
        <v>654205153.88</v>
      </c>
      <c r="AD172" s="457">
        <f t="shared" si="99"/>
        <v>1154.4117767425446</v>
      </c>
      <c r="AE172" s="450">
        <f t="shared" si="101"/>
        <v>461.76471069701785</v>
      </c>
      <c r="AF172" s="637" t="str">
        <f t="shared" si="92"/>
        <v>CUMPLE</v>
      </c>
      <c r="AG172" s="944"/>
      <c r="AH172" s="950"/>
      <c r="AI172" s="462"/>
      <c r="AJ172" s="307"/>
      <c r="AM172" s="700"/>
      <c r="AN172" s="624">
        <f t="shared" si="100"/>
        <v>2</v>
      </c>
      <c r="AO172" s="624"/>
      <c r="AP172" s="698"/>
      <c r="AQ172" s="698"/>
    </row>
    <row r="173" spans="1:43" s="279" customFormat="1" ht="30" customHeight="1" x14ac:dyDescent="0.25">
      <c r="A173" s="876"/>
      <c r="B173" s="12" t="s">
        <v>298</v>
      </c>
      <c r="C173" s="168">
        <v>22</v>
      </c>
      <c r="D173" s="13" t="str">
        <f>IFERROR(INDEX(DESEMPATE!$D$3:$D$124,MATCH('EXP ESPEC.'!B173,DESEMPATE!$C$3:$C$124,0)),"")</f>
        <v>DESARRROLLO EN INGENIERIA SOCIEDAD ANONIMA (DIN S.A.)</v>
      </c>
      <c r="E173" s="381" t="s">
        <v>8</v>
      </c>
      <c r="F173" s="23" t="s">
        <v>429</v>
      </c>
      <c r="G173" s="23" t="s">
        <v>432</v>
      </c>
      <c r="H173" s="23" t="s">
        <v>928</v>
      </c>
      <c r="I173" s="292" t="s">
        <v>929</v>
      </c>
      <c r="J173" s="23" t="s">
        <v>8</v>
      </c>
      <c r="K173" s="653" t="s">
        <v>8</v>
      </c>
      <c r="L173" s="653" t="s">
        <v>8</v>
      </c>
      <c r="M173" s="653" t="s">
        <v>9</v>
      </c>
      <c r="N173" s="634" t="str">
        <f t="shared" si="105"/>
        <v>SI</v>
      </c>
      <c r="O173" s="634" t="str">
        <f t="shared" si="106"/>
        <v>SI</v>
      </c>
      <c r="P173" s="634" t="str">
        <f t="shared" si="107"/>
        <v>NO</v>
      </c>
      <c r="Q173" s="752" t="s">
        <v>8</v>
      </c>
      <c r="R173" s="938"/>
      <c r="S173" s="24">
        <v>1</v>
      </c>
      <c r="T173" s="337">
        <v>40541</v>
      </c>
      <c r="U173" s="337">
        <v>40747</v>
      </c>
      <c r="V173" s="19">
        <f t="shared" si="96"/>
        <v>2011</v>
      </c>
      <c r="W173" s="20">
        <f>IFERROR(INDEX(PARAMETROS!$B$53:$B$79,MATCH(V173,PARAMETROS!$A$53:$A$79,0)),"")</f>
        <v>535600</v>
      </c>
      <c r="X173" s="339">
        <v>177524660</v>
      </c>
      <c r="Y173" s="20" t="s">
        <v>23</v>
      </c>
      <c r="Z173" s="23" t="str">
        <f>IFERROR(IF(Y173="","",IF(Y173="COP","N/A",IF(OR(Y173="USD",Y173="US"),1,IF(Y173="EUR",VLOOKUP(U173,'SH EURO'!$A$6:$B$6338,2,FALSE),"INGRESAR TASA")))),"")</f>
        <v>N/A</v>
      </c>
      <c r="AA173" s="596" t="str">
        <f t="shared" si="97"/>
        <v>N/A</v>
      </c>
      <c r="AB173" s="22">
        <f>IFERROR(IF(Y173="","",IF(Y173="COP",1,IF(Z173&lt;&gt;"N/A",VLOOKUP(U173,'SH TRM'!$A$9:$B$8912,2,FALSE),"REVISAR"))),"")</f>
        <v>1</v>
      </c>
      <c r="AC173" s="616">
        <f t="shared" si="98"/>
        <v>177524660</v>
      </c>
      <c r="AD173" s="457">
        <f t="shared" si="99"/>
        <v>331.45007468259894</v>
      </c>
      <c r="AE173" s="450">
        <f t="shared" si="101"/>
        <v>331.45007468259894</v>
      </c>
      <c r="AF173" s="637" t="str">
        <f t="shared" si="92"/>
        <v>CUMPLE</v>
      </c>
      <c r="AG173" s="944"/>
      <c r="AH173" s="950"/>
      <c r="AI173" s="462"/>
      <c r="AJ173" s="307"/>
      <c r="AM173" s="700"/>
      <c r="AN173" s="624">
        <f t="shared" si="100"/>
        <v>1</v>
      </c>
      <c r="AO173" s="624"/>
      <c r="AP173" s="698"/>
      <c r="AQ173" s="698"/>
    </row>
    <row r="174" spans="1:43" s="279" customFormat="1" ht="30" customHeight="1" thickBot="1" x14ac:dyDescent="0.3">
      <c r="A174" s="877"/>
      <c r="B174" s="48" t="s">
        <v>298</v>
      </c>
      <c r="C174" s="170">
        <v>30</v>
      </c>
      <c r="D174" s="64" t="str">
        <f>IFERROR(INDEX(DESEMPATE!$D$3:$D$124,MATCH('EXP ESPEC.'!B174,DESEMPATE!$C$3:$C$124,0)),"")</f>
        <v>DESARRROLLO EN INGENIERIA SOCIEDAD ANONIMA (DIN S.A.)</v>
      </c>
      <c r="E174" s="382" t="s">
        <v>8</v>
      </c>
      <c r="F174" s="159" t="s">
        <v>429</v>
      </c>
      <c r="G174" s="159" t="s">
        <v>432</v>
      </c>
      <c r="H174" s="159" t="s">
        <v>930</v>
      </c>
      <c r="I174" s="294" t="s">
        <v>931</v>
      </c>
      <c r="J174" s="159" t="s">
        <v>8</v>
      </c>
      <c r="K174" s="654" t="s">
        <v>8</v>
      </c>
      <c r="L174" s="654" t="s">
        <v>8</v>
      </c>
      <c r="M174" s="654" t="s">
        <v>9</v>
      </c>
      <c r="N174" s="635" t="str">
        <f t="shared" si="105"/>
        <v>SI</v>
      </c>
      <c r="O174" s="635" t="str">
        <f t="shared" si="106"/>
        <v>SI</v>
      </c>
      <c r="P174" s="635" t="str">
        <f t="shared" si="107"/>
        <v>NO</v>
      </c>
      <c r="Q174" s="753" t="s">
        <v>8</v>
      </c>
      <c r="R174" s="939"/>
      <c r="S174" s="63">
        <v>1</v>
      </c>
      <c r="T174" s="390">
        <v>38999</v>
      </c>
      <c r="U174" s="390">
        <v>39282</v>
      </c>
      <c r="V174" s="53">
        <f t="shared" si="96"/>
        <v>2007</v>
      </c>
      <c r="W174" s="54">
        <f>IFERROR(INDEX(PARAMETROS!$B$53:$B$79,MATCH(V174,PARAMETROS!$A$53:$A$79,0)),"")</f>
        <v>433700</v>
      </c>
      <c r="X174" s="339">
        <f>307861885</f>
        <v>307861885</v>
      </c>
      <c r="Y174" s="54" t="s">
        <v>23</v>
      </c>
      <c r="Z174" s="159" t="str">
        <f>IFERROR(IF(Y174="","",IF(Y174="COP","N/A",IF(OR(Y174="USD",Y174="US"),1,IF(Y174="EUR",VLOOKUP(U174,'SH EURO'!$A$6:$B$6338,2,FALSE),"INGRESAR TASA")))),"")</f>
        <v>N/A</v>
      </c>
      <c r="AA174" s="597" t="str">
        <f t="shared" si="97"/>
        <v>N/A</v>
      </c>
      <c r="AB174" s="56">
        <f>IFERROR(IF(Y174="","",IF(Y174="COP",1,IF(Z174&lt;&gt;"N/A",VLOOKUP(U174,'SH TRM'!$A$9:$B$8912,2,FALSE),"REVISAR"))),"")</f>
        <v>1</v>
      </c>
      <c r="AC174" s="617">
        <f t="shared" si="98"/>
        <v>307861885</v>
      </c>
      <c r="AD174" s="458">
        <f t="shared" si="99"/>
        <v>709.8498616555222</v>
      </c>
      <c r="AE174" s="449">
        <f t="shared" si="101"/>
        <v>709.8498616555222</v>
      </c>
      <c r="AF174" s="460" t="str">
        <f t="shared" si="92"/>
        <v>CUMPLE</v>
      </c>
      <c r="AG174" s="945"/>
      <c r="AH174" s="951"/>
      <c r="AI174" s="471"/>
      <c r="AJ174" s="307"/>
      <c r="AM174" s="700"/>
      <c r="AN174" s="624">
        <f t="shared" si="100"/>
        <v>1</v>
      </c>
      <c r="AO174" s="624"/>
      <c r="AP174" s="698"/>
      <c r="AQ174" s="698"/>
    </row>
    <row r="175" spans="1:43" s="279" customFormat="1" ht="30" customHeight="1" x14ac:dyDescent="0.25">
      <c r="A175" s="875" t="s">
        <v>238</v>
      </c>
      <c r="B175" s="35" t="s">
        <v>323</v>
      </c>
      <c r="C175" s="169">
        <v>4</v>
      </c>
      <c r="D175" s="36" t="str">
        <f>IFERROR(INDEX(DESEMPATE!$D$3:$D$124,MATCH('EXP ESPEC.'!B175,DESEMPATE!$C$3:$C$124,0)),"")</f>
        <v>BATEMAN INGENIERIA S.A.</v>
      </c>
      <c r="E175" s="380" t="s">
        <v>8</v>
      </c>
      <c r="F175" s="47" t="s">
        <v>442</v>
      </c>
      <c r="G175" s="47" t="s">
        <v>432</v>
      </c>
      <c r="H175" s="47" t="s">
        <v>1006</v>
      </c>
      <c r="I175" s="293" t="s">
        <v>1007</v>
      </c>
      <c r="J175" s="47" t="s">
        <v>8</v>
      </c>
      <c r="K175" s="655" t="s">
        <v>8</v>
      </c>
      <c r="L175" s="655" t="s">
        <v>8</v>
      </c>
      <c r="M175" s="751" t="s">
        <v>8</v>
      </c>
      <c r="N175" s="636" t="str">
        <f t="shared" si="105"/>
        <v>SI</v>
      </c>
      <c r="O175" s="636" t="str">
        <f t="shared" si="106"/>
        <v>SI</v>
      </c>
      <c r="P175" s="636" t="str">
        <f t="shared" si="107"/>
        <v>SI</v>
      </c>
      <c r="Q175" s="751" t="s">
        <v>8</v>
      </c>
      <c r="R175" s="872" t="s">
        <v>9</v>
      </c>
      <c r="S175" s="62">
        <v>0.5</v>
      </c>
      <c r="T175" s="389">
        <v>37770</v>
      </c>
      <c r="U175" s="389">
        <v>37969</v>
      </c>
      <c r="V175" s="42">
        <f t="shared" si="96"/>
        <v>2003</v>
      </c>
      <c r="W175" s="160">
        <f>IFERROR(INDEX(PARAMETROS!$B$53:$B$79,MATCH(V175,PARAMETROS!$A$53:$A$79,0)),"")</f>
        <v>332000</v>
      </c>
      <c r="X175" s="612">
        <v>71220806</v>
      </c>
      <c r="Y175" s="43" t="s">
        <v>23</v>
      </c>
      <c r="Z175" s="47" t="str">
        <f>IFERROR(IF(Y175="","",IF(Y175="COP","N/A",IF(OR(Y175="USD",Y175="US"),1,IF(Y175="EUR",VLOOKUP(U175,'SH EURO'!$A$6:$B$6338,2,FALSE),"INGRESAR TASA")))),"")</f>
        <v>N/A</v>
      </c>
      <c r="AA175" s="595" t="str">
        <f t="shared" si="97"/>
        <v>N/A</v>
      </c>
      <c r="AB175" s="45">
        <f>IFERROR(IF(Y175="","",IF(Y175="COP",1,IF(Z175&lt;&gt;"N/A",VLOOKUP(U175,'SH TRM'!$A$9:$B$8912,2,FALSE),"REVISAR"))),"")</f>
        <v>1</v>
      </c>
      <c r="AC175" s="615">
        <f t="shared" si="98"/>
        <v>71220806</v>
      </c>
      <c r="AD175" s="456">
        <f t="shared" si="99"/>
        <v>214.5205</v>
      </c>
      <c r="AE175" s="454">
        <f t="shared" si="101"/>
        <v>107.26025</v>
      </c>
      <c r="AF175" s="444" t="str">
        <f t="shared" si="92"/>
        <v>CUMPLE</v>
      </c>
      <c r="AG175" s="943" t="str">
        <f t="shared" ref="AG175" si="134">IFERROR(IF(AND(COUNTIF(N175:N178,"SI")&gt;=1,COUNTIF(O175:O178,"SI")&gt;=1,COUNTIF(P175:P178,"SI")&gt;=1,COUNTIF(R175:R178,"SI")&lt;=1,COUNTIF(J175:J178,"SI")=4,AO175="OK"),"SI","NO"),"")</f>
        <v>SI</v>
      </c>
      <c r="AH175" s="949">
        <f t="shared" ref="AH175" si="135">IFERROR(IF(OR(E175="",E175="NO"),"N/A",IF(AND(COUNTIF(AF175:AF178,"CUMPLE")=4,AG175="SI"),900,(IF(AND(COUNTIF(AF175:AF178,"CUMPLE")=3,AG175="SI"),800,IF(AND(COUNTIF(AF175:AF178,"CUMPLE")=2,AG175="SI"),700,0))))),"")</f>
        <v>900</v>
      </c>
      <c r="AI175" s="462"/>
      <c r="AJ175" s="307"/>
      <c r="AM175" s="700"/>
      <c r="AN175" s="624">
        <f t="shared" si="100"/>
        <v>2</v>
      </c>
      <c r="AO175" s="624" t="str">
        <f t="shared" ref="AO175" si="136">IF(OR(COUNTIF(AN175:AN178,2)=0,COUNTIF(AN175:AN178,2)&gt;1),"OK",IF(AND(COUNTIF(AN175:AN178,1)&gt;0,COUNTIF(AN175:AN178,2)&gt;0),"OK",1))</f>
        <v>OK</v>
      </c>
      <c r="AP175" s="698"/>
      <c r="AQ175" s="698"/>
    </row>
    <row r="176" spans="1:43" s="279" customFormat="1" ht="30" customHeight="1" x14ac:dyDescent="0.25">
      <c r="A176" s="876"/>
      <c r="B176" s="12" t="s">
        <v>323</v>
      </c>
      <c r="C176" s="168">
        <v>10</v>
      </c>
      <c r="D176" s="13" t="str">
        <f>IFERROR(INDEX(DESEMPATE!$D$3:$D$124,MATCH('EXP ESPEC.'!B176,DESEMPATE!$C$3:$C$124,0)),"")</f>
        <v>BATEMAN INGENIERIA S.A.</v>
      </c>
      <c r="E176" s="381" t="s">
        <v>8</v>
      </c>
      <c r="F176" s="23" t="s">
        <v>932</v>
      </c>
      <c r="G176" s="23" t="s">
        <v>432</v>
      </c>
      <c r="H176" s="23" t="s">
        <v>933</v>
      </c>
      <c r="I176" s="292" t="s">
        <v>934</v>
      </c>
      <c r="J176" s="23" t="s">
        <v>8</v>
      </c>
      <c r="K176" s="653" t="s">
        <v>8</v>
      </c>
      <c r="L176" s="653" t="s">
        <v>8</v>
      </c>
      <c r="M176" s="653" t="s">
        <v>9</v>
      </c>
      <c r="N176" s="634" t="str">
        <f t="shared" si="105"/>
        <v>SI</v>
      </c>
      <c r="O176" s="634" t="str">
        <f t="shared" si="106"/>
        <v>SI</v>
      </c>
      <c r="P176" s="634" t="str">
        <f t="shared" si="107"/>
        <v>NO</v>
      </c>
      <c r="Q176" s="752" t="s">
        <v>8</v>
      </c>
      <c r="R176" s="938"/>
      <c r="S176" s="24">
        <v>0.5</v>
      </c>
      <c r="T176" s="337">
        <v>40099</v>
      </c>
      <c r="U176" s="337">
        <v>40558</v>
      </c>
      <c r="V176" s="19">
        <f t="shared" si="96"/>
        <v>2011</v>
      </c>
      <c r="W176" s="20">
        <f>IFERROR(INDEX(PARAMETROS!$B$53:$B$79,MATCH(V176,PARAMETROS!$A$53:$A$79,0)),"")</f>
        <v>535600</v>
      </c>
      <c r="X176" s="613">
        <v>4561047955</v>
      </c>
      <c r="Y176" s="20" t="s">
        <v>23</v>
      </c>
      <c r="Z176" s="23" t="str">
        <f>IFERROR(IF(Y176="","",IF(Y176="COP","N/A",IF(OR(Y176="USD",Y176="US"),1,IF(Y176="EUR",VLOOKUP(U176,'SH EURO'!$A$6:$B$6338,2,FALSE),"INGRESAR TASA")))),"")</f>
        <v>N/A</v>
      </c>
      <c r="AA176" s="596" t="str">
        <f t="shared" si="97"/>
        <v>N/A</v>
      </c>
      <c r="AB176" s="22">
        <f>IFERROR(IF(Y176="","",IF(Y176="COP",1,IF(Z176&lt;&gt;"N/A",VLOOKUP(U176,'SH TRM'!$A$9:$B$8912,2,FALSE),"REVISAR"))),"")</f>
        <v>1</v>
      </c>
      <c r="AC176" s="616">
        <f t="shared" si="98"/>
        <v>4561047955</v>
      </c>
      <c r="AD176" s="457">
        <f t="shared" si="99"/>
        <v>8515.7728808812553</v>
      </c>
      <c r="AE176" s="450">
        <f t="shared" si="101"/>
        <v>4257.8864404406277</v>
      </c>
      <c r="AF176" s="637" t="str">
        <f t="shared" si="92"/>
        <v>CUMPLE</v>
      </c>
      <c r="AG176" s="944"/>
      <c r="AH176" s="950"/>
      <c r="AI176" s="462"/>
      <c r="AJ176" s="307"/>
      <c r="AM176" s="700"/>
      <c r="AN176" s="624">
        <f t="shared" si="100"/>
        <v>1</v>
      </c>
      <c r="AO176" s="624"/>
      <c r="AP176" s="698"/>
      <c r="AQ176" s="698"/>
    </row>
    <row r="177" spans="1:43" s="279" customFormat="1" ht="30" customHeight="1" x14ac:dyDescent="0.25">
      <c r="A177" s="876"/>
      <c r="B177" s="12" t="s">
        <v>323</v>
      </c>
      <c r="C177" s="168">
        <v>23</v>
      </c>
      <c r="D177" s="13" t="str">
        <f>IFERROR(INDEX(DESEMPATE!$D$3:$D$124,MATCH('EXP ESPEC.'!B177,DESEMPATE!$C$3:$C$124,0)),"")</f>
        <v>BATEMAN INGENIERIA S.A.</v>
      </c>
      <c r="E177" s="381" t="s">
        <v>8</v>
      </c>
      <c r="F177" s="23" t="s">
        <v>442</v>
      </c>
      <c r="G177" s="23" t="s">
        <v>432</v>
      </c>
      <c r="H177" s="23" t="s">
        <v>935</v>
      </c>
      <c r="I177" s="292" t="s">
        <v>936</v>
      </c>
      <c r="J177" s="23" t="s">
        <v>8</v>
      </c>
      <c r="K177" s="653" t="s">
        <v>8</v>
      </c>
      <c r="L177" s="653" t="s">
        <v>8</v>
      </c>
      <c r="M177" s="653" t="s">
        <v>9</v>
      </c>
      <c r="N177" s="634" t="str">
        <f t="shared" si="105"/>
        <v>SI</v>
      </c>
      <c r="O177" s="634" t="str">
        <f t="shared" si="106"/>
        <v>SI</v>
      </c>
      <c r="P177" s="634" t="str">
        <f t="shared" si="107"/>
        <v>NO</v>
      </c>
      <c r="Q177" s="752" t="s">
        <v>8</v>
      </c>
      <c r="R177" s="938"/>
      <c r="S177" s="24">
        <v>1</v>
      </c>
      <c r="T177" s="337">
        <v>39142</v>
      </c>
      <c r="U177" s="337">
        <v>39679</v>
      </c>
      <c r="V177" s="19">
        <f t="shared" si="96"/>
        <v>2008</v>
      </c>
      <c r="W177" s="20">
        <f>IFERROR(INDEX(PARAMETROS!$B$53:$B$79,MATCH(V177,PARAMETROS!$A$53:$A$79,0)),"")</f>
        <v>461500</v>
      </c>
      <c r="X177" s="613">
        <v>954770476</v>
      </c>
      <c r="Y177" s="20" t="s">
        <v>23</v>
      </c>
      <c r="Z177" s="23" t="str">
        <f>IFERROR(IF(Y177="","",IF(Y177="COP","N/A",IF(OR(Y177="USD",Y177="US"),1,IF(Y177="EUR",VLOOKUP(U177,'SH EURO'!$A$6:$B$6338,2,FALSE),"INGRESAR TASA")))),"")</f>
        <v>N/A</v>
      </c>
      <c r="AA177" s="596" t="str">
        <f t="shared" si="97"/>
        <v>N/A</v>
      </c>
      <c r="AB177" s="22">
        <f>IFERROR(IF(Y177="","",IF(Y177="COP",1,IF(Z177&lt;&gt;"N/A",VLOOKUP(U177,'SH TRM'!$A$9:$B$8912,2,FALSE),"REVISAR"))),"")</f>
        <v>1</v>
      </c>
      <c r="AC177" s="616">
        <f t="shared" si="98"/>
        <v>954770476</v>
      </c>
      <c r="AD177" s="457">
        <f t="shared" si="99"/>
        <v>2068.8417681473456</v>
      </c>
      <c r="AE177" s="450">
        <f t="shared" si="101"/>
        <v>2068.8417681473456</v>
      </c>
      <c r="AF177" s="637" t="str">
        <f t="shared" si="92"/>
        <v>CUMPLE</v>
      </c>
      <c r="AG177" s="944"/>
      <c r="AH177" s="950"/>
      <c r="AI177" s="462"/>
      <c r="AJ177" s="307"/>
      <c r="AM177" s="700"/>
      <c r="AN177" s="624">
        <f t="shared" si="100"/>
        <v>1</v>
      </c>
      <c r="AO177" s="624"/>
      <c r="AP177" s="698"/>
      <c r="AQ177" s="698"/>
    </row>
    <row r="178" spans="1:43" s="279" customFormat="1" ht="30" customHeight="1" thickBot="1" x14ac:dyDescent="0.3">
      <c r="A178" s="877"/>
      <c r="B178" s="48" t="s">
        <v>324</v>
      </c>
      <c r="C178" s="170">
        <v>25</v>
      </c>
      <c r="D178" s="64" t="str">
        <f>IFERROR(INDEX(DESEMPATE!$D$3:$D$124,MATCH('EXP ESPEC.'!B178,DESEMPATE!$C$3:$C$124,0)),"")</f>
        <v>IAR PROYECTOS SAS</v>
      </c>
      <c r="E178" s="382" t="s">
        <v>8</v>
      </c>
      <c r="F178" s="159" t="s">
        <v>442</v>
      </c>
      <c r="G178" s="159" t="s">
        <v>432</v>
      </c>
      <c r="H178" s="159" t="s">
        <v>937</v>
      </c>
      <c r="I178" s="294" t="s">
        <v>938</v>
      </c>
      <c r="J178" s="159" t="s">
        <v>8</v>
      </c>
      <c r="K178" s="654" t="s">
        <v>8</v>
      </c>
      <c r="L178" s="654" t="s">
        <v>8</v>
      </c>
      <c r="M178" s="654" t="s">
        <v>9</v>
      </c>
      <c r="N178" s="635" t="str">
        <f t="shared" si="105"/>
        <v>SI</v>
      </c>
      <c r="O178" s="635" t="str">
        <f t="shared" si="106"/>
        <v>SI</v>
      </c>
      <c r="P178" s="635" t="str">
        <f t="shared" si="107"/>
        <v>NO</v>
      </c>
      <c r="Q178" s="753" t="s">
        <v>8</v>
      </c>
      <c r="R178" s="939"/>
      <c r="S178" s="63">
        <v>0.95</v>
      </c>
      <c r="T178" s="390">
        <v>41799</v>
      </c>
      <c r="U178" s="390">
        <v>42452</v>
      </c>
      <c r="V178" s="53">
        <f t="shared" si="96"/>
        <v>2016</v>
      </c>
      <c r="W178" s="54">
        <f>IFERROR(INDEX(PARAMETROS!$B$53:$B$79,MATCH(V178,PARAMETROS!$A$53:$A$79,0)),"")</f>
        <v>689455</v>
      </c>
      <c r="X178" s="614">
        <v>2099703530</v>
      </c>
      <c r="Y178" s="54" t="s">
        <v>23</v>
      </c>
      <c r="Z178" s="159" t="str">
        <f>IFERROR(IF(Y178="","",IF(Y178="COP","N/A",IF(OR(Y178="USD",Y178="US"),1,IF(Y178="EUR",VLOOKUP(U178,'SH EURO'!$A$6:$B$6338,2,FALSE),"INGRESAR TASA")))),"")</f>
        <v>N/A</v>
      </c>
      <c r="AA178" s="597" t="str">
        <f t="shared" si="97"/>
        <v>N/A</v>
      </c>
      <c r="AB178" s="56">
        <f>IFERROR(IF(Y178="","",IF(Y178="COP",1,IF(Z178&lt;&gt;"N/A",VLOOKUP(U178,'SH TRM'!$A$9:$B$8912,2,FALSE),"REVISAR"))),"")</f>
        <v>1</v>
      </c>
      <c r="AC178" s="617">
        <f t="shared" si="98"/>
        <v>2099703530</v>
      </c>
      <c r="AD178" s="458">
        <f t="shared" si="99"/>
        <v>3045.4540615413625</v>
      </c>
      <c r="AE178" s="449">
        <f t="shared" si="101"/>
        <v>2893.1813584642941</v>
      </c>
      <c r="AF178" s="460" t="str">
        <f t="shared" si="92"/>
        <v>CUMPLE</v>
      </c>
      <c r="AG178" s="945"/>
      <c r="AH178" s="951"/>
      <c r="AI178" s="471"/>
      <c r="AJ178" s="307"/>
      <c r="AM178" s="700"/>
      <c r="AN178" s="624">
        <f t="shared" si="100"/>
        <v>1</v>
      </c>
      <c r="AO178" s="624"/>
      <c r="AP178" s="698"/>
      <c r="AQ178" s="698"/>
    </row>
    <row r="179" spans="1:43" s="279" customFormat="1" ht="30" customHeight="1" x14ac:dyDescent="0.25">
      <c r="A179" s="875" t="s">
        <v>239</v>
      </c>
      <c r="B179" s="35" t="s">
        <v>325</v>
      </c>
      <c r="C179" s="169" t="s">
        <v>888</v>
      </c>
      <c r="D179" s="36" t="str">
        <f>IFERROR(INDEX(DESEMPATE!$D$3:$D$124,MATCH('EXP ESPEC.'!B179,DESEMPATE!$C$3:$C$124,0)),"")</f>
        <v>PHI INGENIERIA S.A.S.</v>
      </c>
      <c r="E179" s="380" t="s">
        <v>8</v>
      </c>
      <c r="F179" s="47" t="s">
        <v>600</v>
      </c>
      <c r="G179" s="47" t="s">
        <v>432</v>
      </c>
      <c r="H179" s="47" t="s">
        <v>601</v>
      </c>
      <c r="I179" s="293" t="s">
        <v>941</v>
      </c>
      <c r="J179" s="47" t="s">
        <v>8</v>
      </c>
      <c r="K179" s="655" t="s">
        <v>8</v>
      </c>
      <c r="L179" s="655" t="s">
        <v>8</v>
      </c>
      <c r="M179" s="655" t="s">
        <v>9</v>
      </c>
      <c r="N179" s="636" t="str">
        <f t="shared" si="105"/>
        <v>SI</v>
      </c>
      <c r="O179" s="636" t="str">
        <f t="shared" si="106"/>
        <v>SI</v>
      </c>
      <c r="P179" s="636" t="str">
        <f t="shared" si="107"/>
        <v>NO</v>
      </c>
      <c r="Q179" s="751" t="s">
        <v>8</v>
      </c>
      <c r="R179" s="872" t="s">
        <v>9</v>
      </c>
      <c r="S179" s="62">
        <v>0.2</v>
      </c>
      <c r="T179" s="389">
        <v>40567</v>
      </c>
      <c r="U179" s="389">
        <v>42402</v>
      </c>
      <c r="V179" s="42">
        <f t="shared" si="96"/>
        <v>2016</v>
      </c>
      <c r="W179" s="160">
        <f>IFERROR(INDEX(PARAMETROS!$B$53:$B$79,MATCH(V179,PARAMETROS!$A$53:$A$79,0)),"")</f>
        <v>689455</v>
      </c>
      <c r="X179" s="612">
        <v>44197795294</v>
      </c>
      <c r="Y179" s="43" t="s">
        <v>23</v>
      </c>
      <c r="Z179" s="47" t="str">
        <f>IFERROR(IF(Y179="","",IF(Y179="COP","N/A",IF(OR(Y179="USD",Y179="US"),1,IF(Y179="EUR",VLOOKUP(U179,'SH EURO'!$A$6:$B$6338,2,FALSE),"INGRESAR TASA")))),"")</f>
        <v>N/A</v>
      </c>
      <c r="AA179" s="595" t="str">
        <f t="shared" si="97"/>
        <v>N/A</v>
      </c>
      <c r="AB179" s="45">
        <f>IFERROR(IF(Y179="","",IF(Y179="COP",1,IF(Z179&lt;&gt;"N/A",VLOOKUP(U179,'SH TRM'!$A$9:$B$8912,2,FALSE),"REVISAR"))),"")</f>
        <v>1</v>
      </c>
      <c r="AC179" s="615">
        <f t="shared" si="98"/>
        <v>44197795294</v>
      </c>
      <c r="AD179" s="456">
        <f t="shared" si="99"/>
        <v>64105.409771486171</v>
      </c>
      <c r="AE179" s="454">
        <f t="shared" si="101"/>
        <v>12821.081954297235</v>
      </c>
      <c r="AF179" s="444" t="str">
        <f t="shared" si="92"/>
        <v>CUMPLE</v>
      </c>
      <c r="AG179" s="946" t="s">
        <v>1038</v>
      </c>
      <c r="AH179" s="949">
        <f t="shared" ref="AH179" si="137">IFERROR(IF(OR(E179="",E179="NO"),"N/A",IF(AND(COUNTIF(AF179:AF182,"CUMPLE")=4,AG179="SI"),900,(IF(AND(COUNTIF(AF179:AF182,"CUMPLE")=3,AG179="SI"),800,IF(AND(COUNTIF(AF179:AF182,"CUMPLE")=2,AG179="SI"),700,0))))),"")</f>
        <v>0</v>
      </c>
      <c r="AI179" s="462"/>
      <c r="AJ179" s="307"/>
      <c r="AM179" s="700"/>
      <c r="AN179" s="624">
        <f t="shared" si="100"/>
        <v>1</v>
      </c>
      <c r="AO179" s="624" t="str">
        <f t="shared" ref="AO179" si="138">IF(OR(COUNTIF(AN179:AN182,2)=0,COUNTIF(AN179:AN182,2)&gt;1),"OK",IF(AND(COUNTIF(AN179:AN182,1)&gt;0,COUNTIF(AN179:AN182,2)&gt;0),"OK",1))</f>
        <v>OK</v>
      </c>
      <c r="AP179" s="698"/>
      <c r="AQ179" s="698"/>
    </row>
    <row r="180" spans="1:43" s="279" customFormat="1" ht="30" customHeight="1" x14ac:dyDescent="0.25">
      <c r="A180" s="876"/>
      <c r="B180" s="12" t="s">
        <v>325</v>
      </c>
      <c r="C180" s="168" t="s">
        <v>889</v>
      </c>
      <c r="D180" s="13" t="str">
        <f>IFERROR(INDEX(DESEMPATE!$D$3:$D$124,MATCH('EXP ESPEC.'!B180,DESEMPATE!$C$3:$C$124,0)),"")</f>
        <v>PHI INGENIERIA S.A.S.</v>
      </c>
      <c r="E180" s="381" t="s">
        <v>8</v>
      </c>
      <c r="F180" s="23" t="s">
        <v>442</v>
      </c>
      <c r="G180" s="23" t="s">
        <v>432</v>
      </c>
      <c r="H180" s="23" t="s">
        <v>942</v>
      </c>
      <c r="I180" s="292" t="s">
        <v>943</v>
      </c>
      <c r="J180" s="23" t="s">
        <v>8</v>
      </c>
      <c r="K180" s="653" t="s">
        <v>8</v>
      </c>
      <c r="L180" s="653" t="s">
        <v>8</v>
      </c>
      <c r="M180" s="653" t="s">
        <v>9</v>
      </c>
      <c r="N180" s="634" t="str">
        <f t="shared" si="105"/>
        <v>SI</v>
      </c>
      <c r="O180" s="634" t="str">
        <f t="shared" si="106"/>
        <v>SI</v>
      </c>
      <c r="P180" s="634" t="str">
        <f t="shared" si="107"/>
        <v>NO</v>
      </c>
      <c r="Q180" s="752" t="s">
        <v>8</v>
      </c>
      <c r="R180" s="938"/>
      <c r="S180" s="24">
        <v>1</v>
      </c>
      <c r="T180" s="337">
        <v>39062</v>
      </c>
      <c r="U180" s="337">
        <v>40476</v>
      </c>
      <c r="V180" s="19">
        <f t="shared" si="96"/>
        <v>2010</v>
      </c>
      <c r="W180" s="20">
        <f>IFERROR(INDEX(PARAMETROS!$B$53:$B$79,MATCH(V180,PARAMETROS!$A$53:$A$79,0)),"")</f>
        <v>515000</v>
      </c>
      <c r="X180" s="613">
        <v>2398644428</v>
      </c>
      <c r="Y180" s="20" t="s">
        <v>23</v>
      </c>
      <c r="Z180" s="23" t="str">
        <f>IFERROR(IF(Y180="","",IF(Y180="COP","N/A",IF(OR(Y180="USD",Y180="US"),1,IF(Y180="EUR",VLOOKUP(U180,'SH EURO'!$A$6:$B$6338,2,FALSE),"INGRESAR TASA")))),"")</f>
        <v>N/A</v>
      </c>
      <c r="AA180" s="596" t="str">
        <f t="shared" si="97"/>
        <v>N/A</v>
      </c>
      <c r="AB180" s="22">
        <f>IFERROR(IF(Y180="","",IF(Y180="COP",1,IF(Z180&lt;&gt;"N/A",VLOOKUP(U180,'SH TRM'!$A$9:$B$8912,2,FALSE),"REVISAR"))),"")</f>
        <v>1</v>
      </c>
      <c r="AC180" s="616">
        <f t="shared" si="98"/>
        <v>2398644428</v>
      </c>
      <c r="AD180" s="457">
        <f t="shared" si="99"/>
        <v>4657.5619961165048</v>
      </c>
      <c r="AE180" s="450">
        <f t="shared" si="101"/>
        <v>4657.5619961165048</v>
      </c>
      <c r="AF180" s="637" t="str">
        <f t="shared" si="92"/>
        <v>CUMPLE</v>
      </c>
      <c r="AG180" s="947"/>
      <c r="AH180" s="950"/>
      <c r="AI180" s="462"/>
      <c r="AJ180" s="307"/>
      <c r="AM180" s="700"/>
      <c r="AN180" s="624">
        <f t="shared" si="100"/>
        <v>1</v>
      </c>
      <c r="AO180" s="624"/>
      <c r="AP180" s="698"/>
      <c r="AQ180" s="698"/>
    </row>
    <row r="181" spans="1:43" s="279" customFormat="1" ht="30" customHeight="1" x14ac:dyDescent="0.25">
      <c r="A181" s="876"/>
      <c r="B181" s="12" t="s">
        <v>325</v>
      </c>
      <c r="C181" s="168" t="s">
        <v>890</v>
      </c>
      <c r="D181" s="13" t="str">
        <f>IFERROR(INDEX(DESEMPATE!$D$3:$D$124,MATCH('EXP ESPEC.'!B181,DESEMPATE!$C$3:$C$124,0)),"")</f>
        <v>PHI INGENIERIA S.A.S.</v>
      </c>
      <c r="E181" s="381" t="s">
        <v>8</v>
      </c>
      <c r="F181" s="23" t="s">
        <v>429</v>
      </c>
      <c r="G181" s="23" t="s">
        <v>432</v>
      </c>
      <c r="H181" s="23" t="s">
        <v>1008</v>
      </c>
      <c r="I181" s="292" t="s">
        <v>1009</v>
      </c>
      <c r="J181" s="23" t="s">
        <v>8</v>
      </c>
      <c r="K181" s="653" t="s">
        <v>8</v>
      </c>
      <c r="L181" s="653" t="s">
        <v>8</v>
      </c>
      <c r="M181" s="653" t="s">
        <v>9</v>
      </c>
      <c r="N181" s="634" t="str">
        <f t="shared" si="105"/>
        <v>SI</v>
      </c>
      <c r="O181" s="634" t="str">
        <f t="shared" si="106"/>
        <v>SI</v>
      </c>
      <c r="P181" s="634" t="str">
        <f t="shared" si="107"/>
        <v>NO</v>
      </c>
      <c r="Q181" s="752" t="s">
        <v>8</v>
      </c>
      <c r="R181" s="938"/>
      <c r="S181" s="24">
        <v>0.51</v>
      </c>
      <c r="T181" s="337">
        <v>39114</v>
      </c>
      <c r="U181" s="337">
        <v>40117</v>
      </c>
      <c r="V181" s="19">
        <f t="shared" si="96"/>
        <v>2009</v>
      </c>
      <c r="W181" s="20">
        <f>IFERROR(INDEX(PARAMETROS!$B$53:$B$79,MATCH(V181,PARAMETROS!$A$53:$A$79,0)),"")</f>
        <v>496900</v>
      </c>
      <c r="X181" s="613">
        <v>2632793549</v>
      </c>
      <c r="Y181" s="20" t="s">
        <v>23</v>
      </c>
      <c r="Z181" s="23" t="str">
        <f>IFERROR(IF(Y181="","",IF(Y181="COP","N/A",IF(OR(Y181="USD",Y181="US"),1,IF(Y181="EUR",VLOOKUP(U181,'SH EURO'!$A$6:$B$6338,2,FALSE),"INGRESAR TASA")))),"")</f>
        <v>N/A</v>
      </c>
      <c r="AA181" s="596" t="str">
        <f t="shared" si="97"/>
        <v>N/A</v>
      </c>
      <c r="AB181" s="22">
        <f>IFERROR(IF(Y181="","",IF(Y181="COP",1,IF(Z181&lt;&gt;"N/A",VLOOKUP(U181,'SH TRM'!$A$9:$B$8912,2,FALSE),"REVISAR"))),"")</f>
        <v>1</v>
      </c>
      <c r="AC181" s="616">
        <f t="shared" si="98"/>
        <v>2632793549</v>
      </c>
      <c r="AD181" s="457">
        <f t="shared" si="99"/>
        <v>5298.4374099416382</v>
      </c>
      <c r="AE181" s="450">
        <f t="shared" si="101"/>
        <v>2702.2030790702356</v>
      </c>
      <c r="AF181" s="637" t="str">
        <f t="shared" si="92"/>
        <v>CUMPLE</v>
      </c>
      <c r="AG181" s="947"/>
      <c r="AH181" s="950"/>
      <c r="AI181" s="462"/>
      <c r="AJ181" s="307"/>
      <c r="AM181" s="700"/>
      <c r="AN181" s="624">
        <f t="shared" si="100"/>
        <v>1</v>
      </c>
      <c r="AO181" s="624"/>
      <c r="AP181" s="698"/>
      <c r="AQ181" s="698"/>
    </row>
    <row r="182" spans="1:43" s="279" customFormat="1" ht="114.75" thickBot="1" x14ac:dyDescent="0.3">
      <c r="A182" s="877"/>
      <c r="B182" s="48" t="s">
        <v>325</v>
      </c>
      <c r="C182" s="170" t="s">
        <v>891</v>
      </c>
      <c r="D182" s="64" t="str">
        <f>IFERROR(INDEX(DESEMPATE!$D$3:$D$124,MATCH('EXP ESPEC.'!B182,DESEMPATE!$C$3:$C$124,0)),"")</f>
        <v>PHI INGENIERIA S.A.S.</v>
      </c>
      <c r="E182" s="382" t="s">
        <v>8</v>
      </c>
      <c r="F182" s="159" t="s">
        <v>1010</v>
      </c>
      <c r="G182" s="159" t="s">
        <v>432</v>
      </c>
      <c r="H182" s="159" t="s">
        <v>1011</v>
      </c>
      <c r="I182" s="294" t="s">
        <v>1012</v>
      </c>
      <c r="J182" s="23" t="s">
        <v>8</v>
      </c>
      <c r="K182" s="653" t="s">
        <v>8</v>
      </c>
      <c r="L182" s="653" t="s">
        <v>8</v>
      </c>
      <c r="M182" s="653" t="s">
        <v>9</v>
      </c>
      <c r="N182" s="635" t="str">
        <f t="shared" si="105"/>
        <v>SI</v>
      </c>
      <c r="O182" s="635" t="str">
        <f t="shared" si="106"/>
        <v>SI</v>
      </c>
      <c r="P182" s="635" t="str">
        <f t="shared" si="107"/>
        <v>NO</v>
      </c>
      <c r="Q182" s="753" t="s">
        <v>8</v>
      </c>
      <c r="R182" s="939"/>
      <c r="S182" s="63">
        <v>1</v>
      </c>
      <c r="T182" s="390">
        <v>41871</v>
      </c>
      <c r="U182" s="390">
        <v>42034</v>
      </c>
      <c r="V182" s="53">
        <f t="shared" si="96"/>
        <v>2015</v>
      </c>
      <c r="W182" s="54">
        <f>IFERROR(INDEX(PARAMETROS!$B$53:$B$79,MATCH(V182,PARAMETROS!$A$53:$A$79,0)),"")</f>
        <v>644350</v>
      </c>
      <c r="X182" s="614"/>
      <c r="Y182" s="54"/>
      <c r="Z182" s="159" t="str">
        <f>IFERROR(IF(Y182="","",IF(Y182="COP","N/A",IF(OR(Y182="USD",Y182="US"),1,IF(Y182="EUR",VLOOKUP(U182,'SH EURO'!$A$6:$B$6338,2,FALSE),"INGRESAR TASA")))),"")</f>
        <v/>
      </c>
      <c r="AA182" s="597" t="str">
        <f t="shared" si="97"/>
        <v/>
      </c>
      <c r="AB182" s="56" t="str">
        <f>IFERROR(IF(Y182="","",IF(Y182="COP",1,IF(Z182&lt;&gt;"N/A",VLOOKUP(U182,'SH TRM'!$A$9:$B$8912,2,FALSE),"REVISAR"))),"")</f>
        <v/>
      </c>
      <c r="AC182" s="617" t="str">
        <f t="shared" si="98"/>
        <v/>
      </c>
      <c r="AD182" s="458" t="str">
        <f t="shared" si="99"/>
        <v/>
      </c>
      <c r="AE182" s="449" t="str">
        <f t="shared" si="101"/>
        <v/>
      </c>
      <c r="AF182" s="460" t="str">
        <f t="shared" si="92"/>
        <v/>
      </c>
      <c r="AG182" s="948"/>
      <c r="AH182" s="951"/>
      <c r="AI182" s="471"/>
      <c r="AJ182" s="307"/>
      <c r="AM182" s="700"/>
      <c r="AN182" s="624">
        <f t="shared" si="100"/>
        <v>1</v>
      </c>
      <c r="AO182" s="624"/>
      <c r="AP182" s="698"/>
      <c r="AQ182" s="698"/>
    </row>
    <row r="183" spans="1:43" s="279" customFormat="1" ht="30" customHeight="1" x14ac:dyDescent="0.25">
      <c r="A183" s="875" t="s">
        <v>240</v>
      </c>
      <c r="B183" s="35" t="s">
        <v>326</v>
      </c>
      <c r="C183" s="169" t="s">
        <v>892</v>
      </c>
      <c r="D183" s="36" t="str">
        <f>IFERROR(INDEX(DESEMPATE!$D$3:$D$124,MATCH('EXP ESPEC.'!B183,DESEMPATE!$C$3:$C$124,0)),"")</f>
        <v>SIGA INGENIERIA S.A.S.</v>
      </c>
      <c r="E183" s="380" t="s">
        <v>8</v>
      </c>
      <c r="F183" s="47" t="s">
        <v>944</v>
      </c>
      <c r="G183" s="47" t="s">
        <v>432</v>
      </c>
      <c r="H183" s="47" t="s">
        <v>945</v>
      </c>
      <c r="I183" s="293" t="s">
        <v>946</v>
      </c>
      <c r="J183" s="47" t="s">
        <v>8</v>
      </c>
      <c r="K183" s="655" t="s">
        <v>8</v>
      </c>
      <c r="L183" s="655" t="s">
        <v>8</v>
      </c>
      <c r="M183" s="655" t="s">
        <v>9</v>
      </c>
      <c r="N183" s="636" t="str">
        <f t="shared" si="105"/>
        <v>SI</v>
      </c>
      <c r="O183" s="636" t="str">
        <f t="shared" si="106"/>
        <v>SI</v>
      </c>
      <c r="P183" s="636" t="str">
        <f t="shared" si="107"/>
        <v>NO</v>
      </c>
      <c r="Q183" s="751" t="s">
        <v>8</v>
      </c>
      <c r="R183" s="872" t="s">
        <v>9</v>
      </c>
      <c r="S183" s="62">
        <v>0.5</v>
      </c>
      <c r="T183" s="389">
        <v>40742</v>
      </c>
      <c r="U183" s="389">
        <v>41120</v>
      </c>
      <c r="V183" s="42">
        <f t="shared" si="96"/>
        <v>2012</v>
      </c>
      <c r="W183" s="160">
        <f>IFERROR(INDEX(PARAMETROS!$B$53:$B$79,MATCH(V183,PARAMETROS!$A$53:$A$79,0)),"")</f>
        <v>566700</v>
      </c>
      <c r="X183" s="612">
        <v>516881404</v>
      </c>
      <c r="Y183" s="43" t="s">
        <v>23</v>
      </c>
      <c r="Z183" s="47" t="str">
        <f>IFERROR(IF(Y183="","",IF(Y183="COP","N/A",IF(OR(Y183="USD",Y183="US"),1,IF(Y183="EUR",VLOOKUP(U183,'SH EURO'!$A$6:$B$6338,2,FALSE),"INGRESAR TASA")))),"")</f>
        <v>N/A</v>
      </c>
      <c r="AA183" s="595" t="str">
        <f t="shared" si="97"/>
        <v>N/A</v>
      </c>
      <c r="AB183" s="45">
        <f>IFERROR(IF(Y183="","",IF(Y183="COP",1,IF(Z183&lt;&gt;"N/A",VLOOKUP(U183,'SH TRM'!$A$9:$B$8912,2,FALSE),"REVISAR"))),"")</f>
        <v>1</v>
      </c>
      <c r="AC183" s="615">
        <f t="shared" si="98"/>
        <v>516881404</v>
      </c>
      <c r="AD183" s="456">
        <f t="shared" si="99"/>
        <v>912.09000176460211</v>
      </c>
      <c r="AE183" s="454">
        <f t="shared" si="101"/>
        <v>456.04500088230105</v>
      </c>
      <c r="AF183" s="444" t="str">
        <f t="shared" si="92"/>
        <v>CUMPLE</v>
      </c>
      <c r="AG183" s="943" t="str">
        <f t="shared" ref="AG183" si="139">IFERROR(IF(AND(COUNTIF(N183:N186,"SI")&gt;=1,COUNTIF(O183:O186,"SI")&gt;=1,COUNTIF(P183:P186,"SI")&gt;=1,COUNTIF(R183:R186,"SI")&lt;=1,COUNTIF(J183:J186,"SI")=4,AO183="OK"),"SI","NO"),"")</f>
        <v>SI</v>
      </c>
      <c r="AH183" s="949">
        <f t="shared" ref="AH183" si="140">IFERROR(IF(OR(E183="",E183="NO"),"N/A",IF(AND(COUNTIF(AF183:AF186,"CUMPLE")=4,AG183="SI"),900,(IF(AND(COUNTIF(AF183:AF186,"CUMPLE")=3,AG183="SI"),800,IF(AND(COUNTIF(AF183:AF186,"CUMPLE")=2,AG183="SI"),700,0))))),"")</f>
        <v>900</v>
      </c>
      <c r="AI183" s="468"/>
      <c r="AJ183" s="307"/>
      <c r="AM183" s="700"/>
      <c r="AN183" s="624">
        <f t="shared" si="100"/>
        <v>1</v>
      </c>
      <c r="AO183" s="624" t="str">
        <f t="shared" ref="AO183" si="141">IF(OR(COUNTIF(AN183:AN186,2)=0,COUNTIF(AN183:AN186,2)&gt;1),"OK",IF(AND(COUNTIF(AN183:AN186,1)&gt;0,COUNTIF(AN183:AN186,2)&gt;0),"OK",1))</f>
        <v>OK</v>
      </c>
      <c r="AP183" s="698"/>
      <c r="AQ183" s="698"/>
    </row>
    <row r="184" spans="1:43" s="279" customFormat="1" ht="30" customHeight="1" x14ac:dyDescent="0.25">
      <c r="A184" s="876"/>
      <c r="B184" s="12" t="s">
        <v>327</v>
      </c>
      <c r="C184" s="168" t="s">
        <v>893</v>
      </c>
      <c r="D184" s="13" t="str">
        <f>IFERROR(INDEX(DESEMPATE!$D$3:$D$124,MATCH('EXP ESPEC.'!B184,DESEMPATE!$C$3:$C$124,0)),"")</f>
        <v>GERMAN ALGIDO GARCIA MOLINA</v>
      </c>
      <c r="E184" s="381" t="s">
        <v>8</v>
      </c>
      <c r="F184" s="23" t="s">
        <v>429</v>
      </c>
      <c r="G184" s="23" t="s">
        <v>432</v>
      </c>
      <c r="H184" s="23" t="s">
        <v>947</v>
      </c>
      <c r="I184" s="292" t="s">
        <v>948</v>
      </c>
      <c r="J184" s="23" t="s">
        <v>8</v>
      </c>
      <c r="K184" s="653" t="s">
        <v>8</v>
      </c>
      <c r="L184" s="653" t="s">
        <v>8</v>
      </c>
      <c r="M184" s="653" t="s">
        <v>9</v>
      </c>
      <c r="N184" s="634" t="str">
        <f t="shared" si="105"/>
        <v>SI</v>
      </c>
      <c r="O184" s="634" t="str">
        <f t="shared" si="106"/>
        <v>SI</v>
      </c>
      <c r="P184" s="634" t="str">
        <f t="shared" si="107"/>
        <v>NO</v>
      </c>
      <c r="Q184" s="752" t="s">
        <v>8</v>
      </c>
      <c r="R184" s="938"/>
      <c r="S184" s="24">
        <v>1</v>
      </c>
      <c r="T184" s="337">
        <v>39496</v>
      </c>
      <c r="U184" s="337">
        <v>39717</v>
      </c>
      <c r="V184" s="19">
        <f t="shared" si="96"/>
        <v>2008</v>
      </c>
      <c r="W184" s="20">
        <f>IFERROR(INDEX(PARAMETROS!$B$53:$B$79,MATCH(V184,PARAMETROS!$A$53:$A$79,0)),"")</f>
        <v>461500</v>
      </c>
      <c r="X184" s="613">
        <v>150611670</v>
      </c>
      <c r="Y184" s="20" t="s">
        <v>23</v>
      </c>
      <c r="Z184" s="23" t="str">
        <f>IFERROR(IF(Y184="","",IF(Y184="COP","N/A",IF(OR(Y184="USD",Y184="US"),1,IF(Y184="EUR",VLOOKUP(U184,'SH EURO'!$A$6:$B$6338,2,FALSE),"INGRESAR TASA")))),"")</f>
        <v>N/A</v>
      </c>
      <c r="AA184" s="596" t="str">
        <f t="shared" si="97"/>
        <v>N/A</v>
      </c>
      <c r="AB184" s="22">
        <f>IFERROR(IF(Y184="","",IF(Y184="COP",1,IF(Z184&lt;&gt;"N/A",VLOOKUP(U184,'SH TRM'!$A$9:$B$8912,2,FALSE),"REVISAR"))),"")</f>
        <v>1</v>
      </c>
      <c r="AC184" s="616">
        <f t="shared" si="98"/>
        <v>150611670</v>
      </c>
      <c r="AD184" s="457">
        <f t="shared" si="99"/>
        <v>326.35248104008667</v>
      </c>
      <c r="AE184" s="450">
        <f t="shared" si="101"/>
        <v>326.35248104008667</v>
      </c>
      <c r="AF184" s="637" t="str">
        <f t="shared" si="92"/>
        <v>CUMPLE</v>
      </c>
      <c r="AG184" s="944"/>
      <c r="AH184" s="950"/>
      <c r="AI184" s="462"/>
      <c r="AJ184" s="307"/>
      <c r="AM184" s="700"/>
      <c r="AN184" s="624">
        <f t="shared" si="100"/>
        <v>1</v>
      </c>
      <c r="AO184" s="624"/>
      <c r="AP184" s="698"/>
      <c r="AQ184" s="698"/>
    </row>
    <row r="185" spans="1:43" s="279" customFormat="1" ht="30" customHeight="1" x14ac:dyDescent="0.25">
      <c r="A185" s="876"/>
      <c r="B185" s="12" t="s">
        <v>327</v>
      </c>
      <c r="C185" s="168" t="s">
        <v>894</v>
      </c>
      <c r="D185" s="13" t="str">
        <f>IFERROR(INDEX(DESEMPATE!$D$3:$D$124,MATCH('EXP ESPEC.'!B185,DESEMPATE!$C$3:$C$124,0)),"")</f>
        <v>GERMAN ALGIDO GARCIA MOLINA</v>
      </c>
      <c r="E185" s="381" t="s">
        <v>8</v>
      </c>
      <c r="F185" s="23" t="s">
        <v>429</v>
      </c>
      <c r="G185" s="23" t="s">
        <v>432</v>
      </c>
      <c r="H185" s="23" t="s">
        <v>949</v>
      </c>
      <c r="I185" s="292" t="s">
        <v>950</v>
      </c>
      <c r="J185" s="23" t="s">
        <v>8</v>
      </c>
      <c r="K185" s="653" t="s">
        <v>8</v>
      </c>
      <c r="L185" s="653" t="s">
        <v>8</v>
      </c>
      <c r="M185" s="653" t="s">
        <v>9</v>
      </c>
      <c r="N185" s="634" t="str">
        <f t="shared" si="105"/>
        <v>SI</v>
      </c>
      <c r="O185" s="634" t="str">
        <f t="shared" si="106"/>
        <v>SI</v>
      </c>
      <c r="P185" s="634" t="str">
        <f t="shared" si="107"/>
        <v>NO</v>
      </c>
      <c r="Q185" s="752" t="s">
        <v>8</v>
      </c>
      <c r="R185" s="938"/>
      <c r="S185" s="24">
        <v>1</v>
      </c>
      <c r="T185" s="337">
        <v>39325</v>
      </c>
      <c r="U185" s="337">
        <v>39431</v>
      </c>
      <c r="V185" s="19">
        <f t="shared" si="96"/>
        <v>2007</v>
      </c>
      <c r="W185" s="20">
        <f>IFERROR(INDEX(PARAMETROS!$B$53:$B$79,MATCH(V185,PARAMETROS!$A$53:$A$79,0)),"")</f>
        <v>433700</v>
      </c>
      <c r="X185" s="613">
        <v>111050018.5</v>
      </c>
      <c r="Y185" s="20" t="s">
        <v>23</v>
      </c>
      <c r="Z185" s="23" t="str">
        <f>IFERROR(IF(Y185="","",IF(Y185="COP","N/A",IF(OR(Y185="USD",Y185="US"),1,IF(Y185="EUR",VLOOKUP(U185,'SH EURO'!$A$6:$B$6338,2,FALSE),"INGRESAR TASA")))),"")</f>
        <v>N/A</v>
      </c>
      <c r="AA185" s="596" t="str">
        <f t="shared" si="97"/>
        <v>N/A</v>
      </c>
      <c r="AB185" s="22">
        <f>IFERROR(IF(Y185="","",IF(Y185="COP",1,IF(Z185&lt;&gt;"N/A",VLOOKUP(U185,'SH TRM'!$A$9:$B$8912,2,FALSE),"REVISAR"))),"")</f>
        <v>1</v>
      </c>
      <c r="AC185" s="616">
        <f t="shared" si="98"/>
        <v>111050018.5</v>
      </c>
      <c r="AD185" s="457">
        <f t="shared" si="99"/>
        <v>256.05261355775883</v>
      </c>
      <c r="AE185" s="450">
        <f t="shared" si="101"/>
        <v>256.05261355775883</v>
      </c>
      <c r="AF185" s="637" t="str">
        <f t="shared" si="92"/>
        <v>CUMPLE</v>
      </c>
      <c r="AG185" s="944"/>
      <c r="AH185" s="950"/>
      <c r="AI185" s="462"/>
      <c r="AJ185" s="307"/>
      <c r="AM185" s="700"/>
      <c r="AN185" s="624">
        <f t="shared" si="100"/>
        <v>1</v>
      </c>
      <c r="AO185" s="624"/>
      <c r="AP185" s="698"/>
      <c r="AQ185" s="698"/>
    </row>
    <row r="186" spans="1:43" s="279" customFormat="1" ht="30" customHeight="1" thickBot="1" x14ac:dyDescent="0.3">
      <c r="A186" s="877"/>
      <c r="B186" s="48" t="s">
        <v>327</v>
      </c>
      <c r="C186" s="170" t="s">
        <v>895</v>
      </c>
      <c r="D186" s="64" t="str">
        <f>IFERROR(INDEX(DESEMPATE!$D$3:$D$124,MATCH('EXP ESPEC.'!B186,DESEMPATE!$C$3:$C$124,0)),"")</f>
        <v>GERMAN ALGIDO GARCIA MOLINA</v>
      </c>
      <c r="E186" s="382" t="s">
        <v>8</v>
      </c>
      <c r="F186" s="159" t="s">
        <v>1013</v>
      </c>
      <c r="G186" s="23" t="s">
        <v>432</v>
      </c>
      <c r="H186" s="159" t="s">
        <v>1014</v>
      </c>
      <c r="I186" s="294" t="s">
        <v>1015</v>
      </c>
      <c r="J186" s="159" t="s">
        <v>8</v>
      </c>
      <c r="K186" s="654" t="s">
        <v>8</v>
      </c>
      <c r="L186" s="654" t="s">
        <v>8</v>
      </c>
      <c r="M186" s="654" t="s">
        <v>8</v>
      </c>
      <c r="N186" s="635" t="str">
        <f t="shared" si="105"/>
        <v>SI</v>
      </c>
      <c r="O186" s="635" t="str">
        <f t="shared" si="106"/>
        <v>SI</v>
      </c>
      <c r="P186" s="635" t="str">
        <f t="shared" si="107"/>
        <v>SI</v>
      </c>
      <c r="Q186" s="753" t="s">
        <v>8</v>
      </c>
      <c r="R186" s="939"/>
      <c r="S186" s="63">
        <v>1</v>
      </c>
      <c r="T186" s="390">
        <v>39934</v>
      </c>
      <c r="U186" s="390">
        <v>40421</v>
      </c>
      <c r="V186" s="53">
        <f t="shared" si="96"/>
        <v>2010</v>
      </c>
      <c r="W186" s="54">
        <f>IFERROR(INDEX(PARAMETROS!$B$53:$B$79,MATCH(V186,PARAMETROS!$A$53:$A$79,0)),"")</f>
        <v>515000</v>
      </c>
      <c r="X186" s="614">
        <v>331896992</v>
      </c>
      <c r="Y186" s="54" t="s">
        <v>23</v>
      </c>
      <c r="Z186" s="159" t="str">
        <f>IFERROR(IF(Y186="","",IF(Y186="COP","N/A",IF(OR(Y186="USD",Y186="US"),1,IF(Y186="EUR",VLOOKUP(U186,'SH EURO'!$A$6:$B$6338,2,FALSE),"INGRESAR TASA")))),"")</f>
        <v>N/A</v>
      </c>
      <c r="AA186" s="597" t="str">
        <f t="shared" si="97"/>
        <v>N/A</v>
      </c>
      <c r="AB186" s="56">
        <f>IFERROR(IF(Y186="","",IF(Y186="COP",1,IF(Z186&lt;&gt;"N/A",VLOOKUP(U186,'SH TRM'!$A$9:$B$8912,2,FALSE),"REVISAR"))),"")</f>
        <v>1</v>
      </c>
      <c r="AC186" s="617">
        <f t="shared" si="98"/>
        <v>331896992</v>
      </c>
      <c r="AD186" s="458">
        <f t="shared" si="99"/>
        <v>644.46017864077669</v>
      </c>
      <c r="AE186" s="449">
        <f t="shared" si="101"/>
        <v>644.46017864077669</v>
      </c>
      <c r="AF186" s="460" t="str">
        <f t="shared" si="92"/>
        <v>CUMPLE</v>
      </c>
      <c r="AG186" s="945"/>
      <c r="AH186" s="951"/>
      <c r="AI186" s="471"/>
      <c r="AJ186" s="307"/>
      <c r="AM186" s="700"/>
      <c r="AN186" s="624">
        <f t="shared" si="100"/>
        <v>2</v>
      </c>
      <c r="AO186" s="624"/>
      <c r="AP186" s="698"/>
      <c r="AQ186" s="698"/>
    </row>
    <row r="187" spans="1:43" s="279" customFormat="1" ht="30" customHeight="1" x14ac:dyDescent="0.25">
      <c r="A187" s="875" t="s">
        <v>241</v>
      </c>
      <c r="B187" s="35" t="s">
        <v>328</v>
      </c>
      <c r="C187" s="169" t="s">
        <v>896</v>
      </c>
      <c r="D187" s="36" t="str">
        <f>IFERROR(INDEX(DESEMPATE!$D$3:$D$124,MATCH('EXP ESPEC.'!B187,DESEMPATE!$C$3:$C$124,0)),"")</f>
        <v>MARTHA EUGENIA GARCIA BETANCUR</v>
      </c>
      <c r="E187" s="749" t="s">
        <v>8</v>
      </c>
      <c r="F187" s="47" t="s">
        <v>484</v>
      </c>
      <c r="G187" s="47" t="s">
        <v>432</v>
      </c>
      <c r="H187" s="47" t="s">
        <v>1016</v>
      </c>
      <c r="I187" s="293" t="s">
        <v>1017</v>
      </c>
      <c r="J187" s="47" t="s">
        <v>8</v>
      </c>
      <c r="K187" s="655" t="s">
        <v>8</v>
      </c>
      <c r="L187" s="655" t="s">
        <v>8</v>
      </c>
      <c r="M187" s="655" t="s">
        <v>9</v>
      </c>
      <c r="N187" s="636" t="str">
        <f t="shared" si="105"/>
        <v>SI</v>
      </c>
      <c r="O187" s="636" t="str">
        <f t="shared" si="106"/>
        <v>SI</v>
      </c>
      <c r="P187" s="636" t="str">
        <f t="shared" si="107"/>
        <v>NO</v>
      </c>
      <c r="Q187" s="751" t="s">
        <v>8</v>
      </c>
      <c r="R187" s="872" t="s">
        <v>9</v>
      </c>
      <c r="S187" s="62">
        <v>1</v>
      </c>
      <c r="T187" s="389">
        <v>40801</v>
      </c>
      <c r="U187" s="389">
        <v>40983</v>
      </c>
      <c r="V187" s="42">
        <f t="shared" si="96"/>
        <v>2012</v>
      </c>
      <c r="W187" s="160">
        <f>IFERROR(INDEX(PARAMETROS!$B$53:$B$79,MATCH(V187,PARAMETROS!$A$53:$A$79,0)),"")</f>
        <v>566700</v>
      </c>
      <c r="X187" s="612">
        <v>104525909</v>
      </c>
      <c r="Y187" s="43" t="s">
        <v>23</v>
      </c>
      <c r="Z187" s="47" t="str">
        <f>IFERROR(IF(Y187="","",IF(Y187="COP","N/A",IF(OR(Y187="USD",Y187="US"),1,IF(Y187="EUR",VLOOKUP(U187,'SH EURO'!$A$6:$B$6338,2,FALSE),"INGRESAR TASA")))),"")</f>
        <v>N/A</v>
      </c>
      <c r="AA187" s="595" t="str">
        <f t="shared" si="97"/>
        <v>N/A</v>
      </c>
      <c r="AB187" s="45">
        <f>IFERROR(IF(Y187="","",IF(Y187="COP",1,IF(Z187&lt;&gt;"N/A",VLOOKUP(U187,'SH TRM'!$A$9:$B$8912,2,FALSE),"REVISAR"))),"")</f>
        <v>1</v>
      </c>
      <c r="AC187" s="615">
        <f t="shared" si="98"/>
        <v>104525909</v>
      </c>
      <c r="AD187" s="456">
        <f t="shared" si="99"/>
        <v>184.44663666843127</v>
      </c>
      <c r="AE187" s="454">
        <f t="shared" si="101"/>
        <v>184.44663666843127</v>
      </c>
      <c r="AF187" s="444" t="str">
        <f t="shared" si="92"/>
        <v>CUMPLE</v>
      </c>
      <c r="AG187" s="943" t="str">
        <f t="shared" ref="AG187" si="142">IFERROR(IF(AND(COUNTIF(N187:N190,"SI")&gt;=1,COUNTIF(O187:O190,"SI")&gt;=1,COUNTIF(P187:P190,"SI")&gt;=1,COUNTIF(R187:R190,"SI")&lt;=1,COUNTIF(J187:J190,"SI")=4,AO187="OK"),"SI","NO"),"")</f>
        <v>SI</v>
      </c>
      <c r="AH187" s="949">
        <f t="shared" ref="AH187" si="143">IFERROR(IF(OR(E187="",E187="NO"),"N/A",IF(AND(COUNTIF(AF187:AF190,"CUMPLE")=4,AG187="SI"),900,(IF(AND(COUNTIF(AF187:AF190,"CUMPLE")=3,AG187="SI"),800,IF(AND(COUNTIF(AF187:AF190,"CUMPLE")=2,AG187="SI"),700,0))))),"")</f>
        <v>900</v>
      </c>
      <c r="AI187" s="468"/>
      <c r="AJ187" s="307"/>
      <c r="AM187" s="700"/>
      <c r="AN187" s="624">
        <f t="shared" si="100"/>
        <v>1</v>
      </c>
      <c r="AO187" s="624" t="str">
        <f t="shared" ref="AO187" si="144">IF(OR(COUNTIF(AN187:AN190,2)=0,COUNTIF(AN187:AN190,2)&gt;1),"OK",IF(AND(COUNTIF(AN187:AN190,1)&gt;0,COUNTIF(AN187:AN190,2)&gt;0),"OK",1))</f>
        <v>OK</v>
      </c>
      <c r="AP187" s="698"/>
      <c r="AQ187" s="698"/>
    </row>
    <row r="188" spans="1:43" s="279" customFormat="1" ht="30" customHeight="1" x14ac:dyDescent="0.25">
      <c r="A188" s="876"/>
      <c r="B188" s="12" t="s">
        <v>328</v>
      </c>
      <c r="C188" s="168" t="s">
        <v>897</v>
      </c>
      <c r="D188" s="13" t="str">
        <f>IFERROR(INDEX(DESEMPATE!$D$3:$D$124,MATCH('EXP ESPEC.'!B188,DESEMPATE!$C$3:$C$124,0)),"")</f>
        <v>MARTHA EUGENIA GARCIA BETANCUR</v>
      </c>
      <c r="E188" s="164" t="s">
        <v>8</v>
      </c>
      <c r="F188" s="23" t="s">
        <v>1018</v>
      </c>
      <c r="G188" s="23" t="s">
        <v>432</v>
      </c>
      <c r="H188" s="23" t="s">
        <v>1019</v>
      </c>
      <c r="I188" s="292" t="s">
        <v>1020</v>
      </c>
      <c r="J188" s="23" t="s">
        <v>8</v>
      </c>
      <c r="K188" s="653" t="s">
        <v>8</v>
      </c>
      <c r="L188" s="653" t="s">
        <v>8</v>
      </c>
      <c r="M188" s="653" t="s">
        <v>9</v>
      </c>
      <c r="N188" s="634" t="str">
        <f t="shared" si="105"/>
        <v>SI</v>
      </c>
      <c r="O188" s="634" t="str">
        <f t="shared" si="106"/>
        <v>SI</v>
      </c>
      <c r="P188" s="634" t="str">
        <f t="shared" si="107"/>
        <v>NO</v>
      </c>
      <c r="Q188" s="752" t="s">
        <v>8</v>
      </c>
      <c r="R188" s="938"/>
      <c r="S188" s="24">
        <v>0.05</v>
      </c>
      <c r="T188" s="337">
        <v>40422</v>
      </c>
      <c r="U188" s="337">
        <v>41168</v>
      </c>
      <c r="V188" s="19">
        <f t="shared" si="96"/>
        <v>2012</v>
      </c>
      <c r="W188" s="20">
        <f>IFERROR(INDEX(PARAMETROS!$B$53:$B$79,MATCH(V188,PARAMETROS!$A$53:$A$79,0)),"")</f>
        <v>566700</v>
      </c>
      <c r="X188" s="613">
        <v>1421206200</v>
      </c>
      <c r="Y188" s="20" t="s">
        <v>23</v>
      </c>
      <c r="Z188" s="23" t="str">
        <f>IFERROR(IF(Y188="","",IF(Y188="COP","N/A",IF(OR(Y188="USD",Y188="US"),1,IF(Y188="EUR",VLOOKUP(U188,'SH EURO'!$A$6:$B$6338,2,FALSE),"INGRESAR TASA")))),"")</f>
        <v>N/A</v>
      </c>
      <c r="AA188" s="596" t="str">
        <f t="shared" si="97"/>
        <v>N/A</v>
      </c>
      <c r="AB188" s="22">
        <f>IFERROR(IF(Y188="","",IF(Y188="COP",1,IF(Z188&lt;&gt;"N/A",VLOOKUP(U188,'SH TRM'!$A$9:$B$8912,2,FALSE),"REVISAR"))),"")</f>
        <v>1</v>
      </c>
      <c r="AC188" s="616">
        <f t="shared" si="98"/>
        <v>1421206200</v>
      </c>
      <c r="AD188" s="457">
        <f t="shared" si="99"/>
        <v>2507.8634197988354</v>
      </c>
      <c r="AE188" s="450">
        <f t="shared" si="101"/>
        <v>125.39317098994178</v>
      </c>
      <c r="AF188" s="637" t="str">
        <f t="shared" si="92"/>
        <v>CUMPLE</v>
      </c>
      <c r="AG188" s="944"/>
      <c r="AH188" s="950"/>
      <c r="AI188" s="462"/>
      <c r="AJ188" s="307"/>
      <c r="AM188" s="700"/>
      <c r="AN188" s="624">
        <f t="shared" si="100"/>
        <v>1</v>
      </c>
      <c r="AO188" s="624"/>
      <c r="AP188" s="698"/>
      <c r="AQ188" s="698"/>
    </row>
    <row r="189" spans="1:43" s="279" customFormat="1" ht="30" customHeight="1" x14ac:dyDescent="0.25">
      <c r="A189" s="876"/>
      <c r="B189" s="12" t="s">
        <v>328</v>
      </c>
      <c r="C189" s="168" t="s">
        <v>898</v>
      </c>
      <c r="D189" s="13" t="str">
        <f>IFERROR(INDEX(DESEMPATE!$D$3:$D$124,MATCH('EXP ESPEC.'!B189,DESEMPATE!$C$3:$C$124,0)),"")</f>
        <v>MARTHA EUGENIA GARCIA BETANCUR</v>
      </c>
      <c r="E189" s="164" t="s">
        <v>8</v>
      </c>
      <c r="F189" s="23" t="s">
        <v>484</v>
      </c>
      <c r="G189" s="23" t="s">
        <v>432</v>
      </c>
      <c r="H189" s="23" t="s">
        <v>1021</v>
      </c>
      <c r="I189" s="292" t="s">
        <v>1022</v>
      </c>
      <c r="J189" s="23" t="s">
        <v>8</v>
      </c>
      <c r="K189" s="653" t="s">
        <v>8</v>
      </c>
      <c r="L189" s="653" t="s">
        <v>8</v>
      </c>
      <c r="M189" s="653" t="s">
        <v>9</v>
      </c>
      <c r="N189" s="634" t="str">
        <f t="shared" si="105"/>
        <v>SI</v>
      </c>
      <c r="O189" s="634" t="str">
        <f t="shared" si="106"/>
        <v>SI</v>
      </c>
      <c r="P189" s="634" t="str">
        <f t="shared" si="107"/>
        <v>NO</v>
      </c>
      <c r="Q189" s="752" t="s">
        <v>8</v>
      </c>
      <c r="R189" s="938"/>
      <c r="S189" s="24">
        <v>1</v>
      </c>
      <c r="T189" s="337">
        <v>41184</v>
      </c>
      <c r="U189" s="337">
        <v>41365</v>
      </c>
      <c r="V189" s="19">
        <f t="shared" si="96"/>
        <v>2013</v>
      </c>
      <c r="W189" s="20">
        <f>IFERROR(INDEX(PARAMETROS!$B$53:$B$79,MATCH(V189,PARAMETROS!$A$53:$A$79,0)),"")</f>
        <v>589500</v>
      </c>
      <c r="X189" s="613">
        <v>242235606</v>
      </c>
      <c r="Y189" s="20" t="s">
        <v>23</v>
      </c>
      <c r="Z189" s="23" t="str">
        <f>IFERROR(IF(Y189="","",IF(Y189="COP","N/A",IF(OR(Y189="USD",Y189="US"),1,IF(Y189="EUR",VLOOKUP(U189,'SH EURO'!$A$6:$B$6338,2,FALSE),"INGRESAR TASA")))),"")</f>
        <v>N/A</v>
      </c>
      <c r="AA189" s="596" t="str">
        <f t="shared" si="97"/>
        <v>N/A</v>
      </c>
      <c r="AB189" s="22">
        <f>IFERROR(IF(Y189="","",IF(Y189="COP",1,IF(Z189&lt;&gt;"N/A",VLOOKUP(U189,'SH TRM'!$A$9:$B$8912,2,FALSE),"REVISAR"))),"")</f>
        <v>1</v>
      </c>
      <c r="AC189" s="616">
        <f t="shared" si="98"/>
        <v>242235606</v>
      </c>
      <c r="AD189" s="457">
        <f t="shared" si="99"/>
        <v>410.917058524173</v>
      </c>
      <c r="AE189" s="450">
        <f t="shared" si="101"/>
        <v>410.917058524173</v>
      </c>
      <c r="AF189" s="637" t="str">
        <f t="shared" si="92"/>
        <v>CUMPLE</v>
      </c>
      <c r="AG189" s="944"/>
      <c r="AH189" s="950"/>
      <c r="AI189" s="462"/>
      <c r="AJ189" s="307"/>
      <c r="AM189" s="700"/>
      <c r="AN189" s="624">
        <f t="shared" si="100"/>
        <v>1</v>
      </c>
      <c r="AO189" s="624"/>
      <c r="AP189" s="698"/>
      <c r="AQ189" s="698"/>
    </row>
    <row r="190" spans="1:43" s="279" customFormat="1" ht="30" customHeight="1" thickBot="1" x14ac:dyDescent="0.3">
      <c r="A190" s="877"/>
      <c r="B190" s="48" t="s">
        <v>328</v>
      </c>
      <c r="C190" s="170" t="s">
        <v>899</v>
      </c>
      <c r="D190" s="64" t="str">
        <f>IFERROR(INDEX(DESEMPATE!$D$3:$D$124,MATCH('EXP ESPEC.'!B190,DESEMPATE!$C$3:$C$124,0)),"")</f>
        <v>MARTHA EUGENIA GARCIA BETANCUR</v>
      </c>
      <c r="E190" s="750" t="s">
        <v>8</v>
      </c>
      <c r="F190" s="159" t="s">
        <v>484</v>
      </c>
      <c r="G190" s="159" t="s">
        <v>432</v>
      </c>
      <c r="H190" s="159" t="s">
        <v>1023</v>
      </c>
      <c r="I190" s="294" t="s">
        <v>1024</v>
      </c>
      <c r="J190" s="159" t="s">
        <v>8</v>
      </c>
      <c r="K190" s="654" t="s">
        <v>8</v>
      </c>
      <c r="L190" s="654" t="s">
        <v>8</v>
      </c>
      <c r="M190" s="654" t="s">
        <v>8</v>
      </c>
      <c r="N190" s="635" t="str">
        <f t="shared" si="105"/>
        <v>SI</v>
      </c>
      <c r="O190" s="635" t="str">
        <f t="shared" si="106"/>
        <v>SI</v>
      </c>
      <c r="P190" s="635" t="str">
        <f t="shared" si="107"/>
        <v>SI</v>
      </c>
      <c r="Q190" s="753" t="s">
        <v>8</v>
      </c>
      <c r="R190" s="939"/>
      <c r="S190" s="63">
        <v>1</v>
      </c>
      <c r="T190" s="390">
        <v>42177</v>
      </c>
      <c r="U190" s="390">
        <v>42399</v>
      </c>
      <c r="V190" s="53">
        <f t="shared" si="96"/>
        <v>2016</v>
      </c>
      <c r="W190" s="54">
        <f>IFERROR(INDEX(PARAMETROS!$B$53:$B$79,MATCH(V190,PARAMETROS!$A$53:$A$79,0)),"")</f>
        <v>689455</v>
      </c>
      <c r="X190" s="614">
        <v>334521200</v>
      </c>
      <c r="Y190" s="54" t="s">
        <v>23</v>
      </c>
      <c r="Z190" s="159" t="str">
        <f>IFERROR(IF(Y190="","",IF(Y190="COP","N/A",IF(OR(Y190="USD",Y190="US"),1,IF(Y190="EUR",VLOOKUP(U190,'SH EURO'!$A$6:$B$6338,2,FALSE),"INGRESAR TASA")))),"")</f>
        <v>N/A</v>
      </c>
      <c r="AA190" s="597" t="str">
        <f t="shared" si="97"/>
        <v>N/A</v>
      </c>
      <c r="AB190" s="56">
        <f>IFERROR(IF(Y190="","",IF(Y190="COP",1,IF(Z190&lt;&gt;"N/A",VLOOKUP(U190,'SH TRM'!$A$9:$B$8912,2,FALSE),"REVISAR"))),"")</f>
        <v>1</v>
      </c>
      <c r="AC190" s="617">
        <f t="shared" si="98"/>
        <v>334521200</v>
      </c>
      <c r="AD190" s="458">
        <f t="shared" si="99"/>
        <v>485.19656830395024</v>
      </c>
      <c r="AE190" s="449">
        <f t="shared" si="101"/>
        <v>485.19656830395024</v>
      </c>
      <c r="AF190" s="460" t="str">
        <f t="shared" si="92"/>
        <v>CUMPLE</v>
      </c>
      <c r="AG190" s="945"/>
      <c r="AH190" s="951"/>
      <c r="AI190" s="471"/>
      <c r="AJ190" s="307"/>
      <c r="AM190" s="700"/>
      <c r="AN190" s="624">
        <f t="shared" si="100"/>
        <v>2</v>
      </c>
      <c r="AO190" s="624"/>
      <c r="AP190" s="698"/>
      <c r="AQ190" s="698"/>
    </row>
    <row r="191" spans="1:43" s="279" customFormat="1" ht="30" hidden="1" customHeight="1" x14ac:dyDescent="0.25">
      <c r="A191" s="875" t="s">
        <v>242</v>
      </c>
      <c r="B191" s="35"/>
      <c r="C191" s="169"/>
      <c r="D191" s="36" t="str">
        <f>IFERROR(INDEX(DESEMPATE!$D$3:$D$124,MATCH('EXP ESPEC.'!B191,DESEMPATE!$C$3:$C$124,0)),"")</f>
        <v/>
      </c>
      <c r="E191" s="380"/>
      <c r="F191" s="47"/>
      <c r="G191" s="47"/>
      <c r="H191" s="47"/>
      <c r="I191" s="293"/>
      <c r="J191" s="47"/>
      <c r="K191" s="553"/>
      <c r="L191" s="553"/>
      <c r="M191" s="553"/>
      <c r="N191" s="636" t="str">
        <f t="shared" si="105"/>
        <v/>
      </c>
      <c r="O191" s="636" t="str">
        <f t="shared" si="106"/>
        <v/>
      </c>
      <c r="P191" s="636" t="str">
        <f t="shared" si="107"/>
        <v/>
      </c>
      <c r="Q191" s="553" t="str">
        <f t="shared" ref="Q191:Q195" si="145">IFERROR(IF(T191="","",IF(T191&gt;=DATE(1990,1,1),"SI","NO")),"")</f>
        <v/>
      </c>
      <c r="R191" s="872" t="s">
        <v>9</v>
      </c>
      <c r="S191" s="742"/>
      <c r="T191" s="389"/>
      <c r="U191" s="389"/>
      <c r="V191" s="42" t="str">
        <f t="shared" si="96"/>
        <v/>
      </c>
      <c r="W191" s="160" t="str">
        <f>IFERROR(INDEX(PARAMETROS!$B$53:$B$79,MATCH(V191,PARAMETROS!$A$53:$A$79,0)),"")</f>
        <v/>
      </c>
      <c r="X191" s="612"/>
      <c r="Y191" s="43"/>
      <c r="Z191" s="47" t="str">
        <f>IFERROR(IF(Y191="","",IF(Y191="COP","N/A",IF(OR(Y191="USD",Y191="US"),1,IF(Y191="EUR",VLOOKUP(U191,'SH EURO'!$A$6:$B$6338,2,FALSE),"INGRESAR TASA")))),"")</f>
        <v/>
      </c>
      <c r="AA191" s="595" t="str">
        <f t="shared" si="97"/>
        <v/>
      </c>
      <c r="AB191" s="45" t="str">
        <f>IFERROR(IF(Y191="","",IF(Y191="COP",1,IF(Z191&lt;&gt;"N/A",VLOOKUP(U191,'SH TRM'!$A$9:$B$8912,2,FALSE),"REVISAR"))),"")</f>
        <v/>
      </c>
      <c r="AC191" s="615" t="str">
        <f t="shared" si="98"/>
        <v/>
      </c>
      <c r="AD191" s="456" t="str">
        <f t="shared" si="99"/>
        <v/>
      </c>
      <c r="AE191" s="454" t="str">
        <f t="shared" si="101"/>
        <v/>
      </c>
      <c r="AF191" s="444" t="str">
        <f t="shared" si="92"/>
        <v/>
      </c>
      <c r="AG191" s="943" t="str">
        <f t="shared" ref="AG191" si="146">IFERROR(IF(AND(COUNTIF(N191:N194,"SI")&gt;=1,COUNTIF(O191:O194,"SI")&gt;=1,COUNTIF(P191:P194,"SI")&gt;=1,COUNTIF(R191:R194,"SI")&lt;=1,COUNTIF(J191:J194,"SI")=4,AO191="OK"),"SI","NO"),"")</f>
        <v>NO</v>
      </c>
      <c r="AH191" s="949" t="str">
        <f t="shared" ref="AH191" si="147">IFERROR(IF(OR(E191="",E191="NO"),"N/A",IF(AND(COUNTIF(AF191:AF194,"CUMPLE")=4,AG191="SI"),900,(IF(AND(COUNTIF(AF191:AF194,"CUMPLE")=3,AG191="SI"),800,IF(AND(COUNTIF(AF191:AF194,"CUMPLE")=2,AG191="SI"),700,0))))),"")</f>
        <v>N/A</v>
      </c>
      <c r="AI191" s="468"/>
      <c r="AJ191" s="307"/>
      <c r="AM191" s="700"/>
      <c r="AN191" s="624">
        <f t="shared" si="100"/>
        <v>0</v>
      </c>
      <c r="AO191" s="624" t="str">
        <f t="shared" ref="AO191" si="148">IF(OR(COUNTIF(AN191:AN194,2)=0,COUNTIF(AN191:AN194,2)&gt;1),"OK",IF(AND(COUNTIF(AN191:AN194,1)&gt;0,COUNTIF(AN191:AN194,2)&gt;0),"OK",1))</f>
        <v>OK</v>
      </c>
      <c r="AP191" s="698"/>
      <c r="AQ191" s="698"/>
    </row>
    <row r="192" spans="1:43" s="279" customFormat="1" ht="30" hidden="1" customHeight="1" x14ac:dyDescent="0.25">
      <c r="A192" s="876"/>
      <c r="B192" s="12"/>
      <c r="C192" s="168"/>
      <c r="D192" s="13" t="str">
        <f>IFERROR(INDEX(DESEMPATE!$D$3:$D$124,MATCH('EXP ESPEC.'!B192,DESEMPATE!$C$3:$C$124,0)),"")</f>
        <v/>
      </c>
      <c r="E192" s="381"/>
      <c r="F192" s="23"/>
      <c r="G192" s="23"/>
      <c r="H192" s="23"/>
      <c r="I192" s="292"/>
      <c r="J192" s="23"/>
      <c r="K192" s="551"/>
      <c r="L192" s="551"/>
      <c r="M192" s="551"/>
      <c r="N192" s="634" t="str">
        <f t="shared" si="105"/>
        <v/>
      </c>
      <c r="O192" s="634" t="str">
        <f t="shared" si="106"/>
        <v/>
      </c>
      <c r="P192" s="634" t="str">
        <f t="shared" si="107"/>
        <v/>
      </c>
      <c r="Q192" s="551" t="str">
        <f t="shared" si="145"/>
        <v/>
      </c>
      <c r="R192" s="938"/>
      <c r="S192" s="732"/>
      <c r="T192" s="337"/>
      <c r="U192" s="337"/>
      <c r="V192" s="19" t="str">
        <f t="shared" si="96"/>
        <v/>
      </c>
      <c r="W192" s="20" t="str">
        <f>IFERROR(INDEX(PARAMETROS!$B$53:$B$79,MATCH(V192,PARAMETROS!$A$53:$A$79,0)),"")</f>
        <v/>
      </c>
      <c r="X192" s="613"/>
      <c r="Y192" s="20"/>
      <c r="Z192" s="23" t="str">
        <f>IFERROR(IF(Y192="","",IF(Y192="COP","N/A",IF(OR(Y192="USD",Y192="US"),1,IF(Y192="EUR",VLOOKUP(U192,'SH EURO'!$A$6:$B$6338,2,FALSE),"INGRESAR TASA")))),"")</f>
        <v/>
      </c>
      <c r="AA192" s="596" t="str">
        <f t="shared" si="97"/>
        <v/>
      </c>
      <c r="AB192" s="22" t="str">
        <f>IFERROR(IF(Y192="","",IF(Y192="COP",1,IF(Z192&lt;&gt;"N/A",VLOOKUP(U192,'SH TRM'!$A$9:$B$8912,2,FALSE),"REVISAR"))),"")</f>
        <v/>
      </c>
      <c r="AC192" s="616" t="str">
        <f t="shared" si="98"/>
        <v/>
      </c>
      <c r="AD192" s="457" t="str">
        <f t="shared" si="99"/>
        <v/>
      </c>
      <c r="AE192" s="450" t="str">
        <f t="shared" si="101"/>
        <v/>
      </c>
      <c r="AF192" s="637" t="str">
        <f t="shared" si="92"/>
        <v/>
      </c>
      <c r="AG192" s="944"/>
      <c r="AH192" s="950"/>
      <c r="AI192" s="462"/>
      <c r="AJ192" s="307"/>
      <c r="AM192" s="700"/>
      <c r="AN192" s="624">
        <f t="shared" si="100"/>
        <v>0</v>
      </c>
      <c r="AO192" s="624"/>
      <c r="AP192" s="698"/>
      <c r="AQ192" s="698"/>
    </row>
    <row r="193" spans="1:43" s="279" customFormat="1" ht="30" hidden="1" customHeight="1" x14ac:dyDescent="0.25">
      <c r="A193" s="876"/>
      <c r="B193" s="12"/>
      <c r="C193" s="168"/>
      <c r="D193" s="13" t="str">
        <f>IFERROR(INDEX(DESEMPATE!$D$3:$D$124,MATCH('EXP ESPEC.'!B193,DESEMPATE!$C$3:$C$124,0)),"")</f>
        <v/>
      </c>
      <c r="E193" s="381"/>
      <c r="F193" s="23"/>
      <c r="G193" s="23"/>
      <c r="H193" s="23"/>
      <c r="I193" s="292"/>
      <c r="J193" s="23"/>
      <c r="K193" s="551"/>
      <c r="L193" s="551"/>
      <c r="M193" s="551"/>
      <c r="N193" s="634" t="str">
        <f t="shared" si="105"/>
        <v/>
      </c>
      <c r="O193" s="634" t="str">
        <f t="shared" si="106"/>
        <v/>
      </c>
      <c r="P193" s="634" t="str">
        <f t="shared" si="107"/>
        <v/>
      </c>
      <c r="Q193" s="551" t="str">
        <f t="shared" si="145"/>
        <v/>
      </c>
      <c r="R193" s="938"/>
      <c r="S193" s="732"/>
      <c r="T193" s="337"/>
      <c r="U193" s="337"/>
      <c r="V193" s="19" t="str">
        <f t="shared" si="96"/>
        <v/>
      </c>
      <c r="W193" s="20" t="str">
        <f>IFERROR(INDEX(PARAMETROS!$B$53:$B$79,MATCH(V193,PARAMETROS!$A$53:$A$79,0)),"")</f>
        <v/>
      </c>
      <c r="X193" s="613"/>
      <c r="Y193" s="20"/>
      <c r="Z193" s="23" t="str">
        <f>IFERROR(IF(Y193="","",IF(Y193="COP","N/A",IF(OR(Y193="USD",Y193="US"),1,IF(Y193="EUR",VLOOKUP(U193,'SH EURO'!$A$6:$B$6338,2,FALSE),"INGRESAR TASA")))),"")</f>
        <v/>
      </c>
      <c r="AA193" s="596" t="str">
        <f t="shared" si="97"/>
        <v/>
      </c>
      <c r="AB193" s="22" t="str">
        <f>IFERROR(IF(Y193="","",IF(Y193="COP",1,IF(Z193&lt;&gt;"N/A",VLOOKUP(U193,'SH TRM'!$A$9:$B$8912,2,FALSE),"REVISAR"))),"")</f>
        <v/>
      </c>
      <c r="AC193" s="616" t="str">
        <f t="shared" si="98"/>
        <v/>
      </c>
      <c r="AD193" s="457" t="str">
        <f t="shared" si="99"/>
        <v/>
      </c>
      <c r="AE193" s="450" t="str">
        <f t="shared" si="101"/>
        <v/>
      </c>
      <c r="AF193" s="637" t="str">
        <f t="shared" si="92"/>
        <v/>
      </c>
      <c r="AG193" s="944"/>
      <c r="AH193" s="950"/>
      <c r="AI193" s="462"/>
      <c r="AJ193" s="307"/>
      <c r="AM193" s="700"/>
      <c r="AN193" s="624">
        <f t="shared" si="100"/>
        <v>0</v>
      </c>
      <c r="AO193" s="624"/>
      <c r="AP193" s="698"/>
      <c r="AQ193" s="698"/>
    </row>
    <row r="194" spans="1:43" s="279" customFormat="1" ht="30" hidden="1" customHeight="1" thickBot="1" x14ac:dyDescent="0.3">
      <c r="A194" s="877"/>
      <c r="B194" s="48"/>
      <c r="C194" s="170"/>
      <c r="D194" s="64" t="str">
        <f>IFERROR(INDEX(DESEMPATE!$D$3:$D$124,MATCH('EXP ESPEC.'!B194,DESEMPATE!$C$3:$C$124,0)),"")</f>
        <v/>
      </c>
      <c r="E194" s="382"/>
      <c r="F194" s="159"/>
      <c r="G194" s="159"/>
      <c r="H194" s="159"/>
      <c r="I194" s="294"/>
      <c r="J194" s="159"/>
      <c r="K194" s="552"/>
      <c r="L194" s="552"/>
      <c r="M194" s="552"/>
      <c r="N194" s="635" t="str">
        <f t="shared" si="105"/>
        <v/>
      </c>
      <c r="O194" s="635" t="str">
        <f t="shared" si="106"/>
        <v/>
      </c>
      <c r="P194" s="635" t="str">
        <f t="shared" si="107"/>
        <v/>
      </c>
      <c r="Q194" s="552" t="str">
        <f t="shared" si="145"/>
        <v/>
      </c>
      <c r="R194" s="939"/>
      <c r="S194" s="743"/>
      <c r="T194" s="390"/>
      <c r="U194" s="390"/>
      <c r="V194" s="53" t="str">
        <f t="shared" si="96"/>
        <v/>
      </c>
      <c r="W194" s="54" t="str">
        <f>IFERROR(INDEX(PARAMETROS!$B$53:$B$79,MATCH(V194,PARAMETROS!$A$53:$A$79,0)),"")</f>
        <v/>
      </c>
      <c r="X194" s="614"/>
      <c r="Y194" s="54"/>
      <c r="Z194" s="159" t="str">
        <f>IFERROR(IF(Y194="","",IF(Y194="COP","N/A",IF(OR(Y194="USD",Y194="US"),1,IF(Y194="EUR",VLOOKUP(U194,'SH EURO'!$A$6:$B$6338,2,FALSE),"INGRESAR TASA")))),"")</f>
        <v/>
      </c>
      <c r="AA194" s="597" t="str">
        <f t="shared" si="97"/>
        <v/>
      </c>
      <c r="AB194" s="56" t="str">
        <f>IFERROR(IF(Y194="","",IF(Y194="COP",1,IF(Z194&lt;&gt;"N/A",VLOOKUP(U194,'SH TRM'!$A$9:$B$8912,2,FALSE),"REVISAR"))),"")</f>
        <v/>
      </c>
      <c r="AC194" s="617" t="str">
        <f t="shared" si="98"/>
        <v/>
      </c>
      <c r="AD194" s="458" t="str">
        <f t="shared" si="99"/>
        <v/>
      </c>
      <c r="AE194" s="449" t="str">
        <f t="shared" si="101"/>
        <v/>
      </c>
      <c r="AF194" s="460" t="str">
        <f t="shared" si="92"/>
        <v/>
      </c>
      <c r="AG194" s="945"/>
      <c r="AH194" s="951"/>
      <c r="AI194" s="471"/>
      <c r="AJ194" s="307"/>
      <c r="AM194" s="700"/>
      <c r="AN194" s="624">
        <f t="shared" si="100"/>
        <v>0</v>
      </c>
      <c r="AO194" s="624"/>
      <c r="AP194" s="698"/>
      <c r="AQ194" s="698"/>
    </row>
    <row r="195" spans="1:43" s="279" customFormat="1" ht="30" hidden="1" customHeight="1" x14ac:dyDescent="0.25">
      <c r="A195" s="875" t="s">
        <v>243</v>
      </c>
      <c r="B195" s="35"/>
      <c r="C195" s="169"/>
      <c r="D195" s="36" t="str">
        <f>IFERROR(INDEX(DESEMPATE!$D$3:$D$124,MATCH('EXP ESPEC.'!B195,DESEMPATE!$C$3:$C$124,0)),"")</f>
        <v/>
      </c>
      <c r="E195" s="380"/>
      <c r="F195" s="47"/>
      <c r="G195" s="47"/>
      <c r="H195" s="47"/>
      <c r="I195" s="293"/>
      <c r="J195" s="47"/>
      <c r="K195" s="553"/>
      <c r="L195" s="553"/>
      <c r="M195" s="553"/>
      <c r="N195" s="636" t="str">
        <f t="shared" si="105"/>
        <v/>
      </c>
      <c r="O195" s="636" t="str">
        <f t="shared" si="106"/>
        <v/>
      </c>
      <c r="P195" s="636" t="str">
        <f t="shared" si="107"/>
        <v/>
      </c>
      <c r="Q195" s="553" t="str">
        <f t="shared" si="145"/>
        <v/>
      </c>
      <c r="R195" s="872" t="s">
        <v>9</v>
      </c>
      <c r="S195" s="742"/>
      <c r="T195" s="389"/>
      <c r="U195" s="389"/>
      <c r="V195" s="42" t="str">
        <f t="shared" si="96"/>
        <v/>
      </c>
      <c r="W195" s="160" t="str">
        <f>IFERROR(INDEX(PARAMETROS!$B$53:$B$79,MATCH(V195,PARAMETROS!$A$53:$A$79,0)),"")</f>
        <v/>
      </c>
      <c r="X195" s="612"/>
      <c r="Y195" s="43"/>
      <c r="Z195" s="47" t="str">
        <f>IFERROR(IF(Y195="","",IF(Y195="COP","N/A",IF(OR(Y195="USD",Y195="US"),1,IF(Y195="EUR",VLOOKUP(U195,'SH EURO'!$A$6:$B$6338,2,FALSE),"INGRESAR TASA")))),"")</f>
        <v/>
      </c>
      <c r="AA195" s="595" t="str">
        <f t="shared" si="97"/>
        <v/>
      </c>
      <c r="AB195" s="45" t="str">
        <f>IFERROR(IF(Y195="","",IF(Y195="COP",1,IF(Z195&lt;&gt;"N/A",VLOOKUP(U195,'SH TRM'!$A$9:$B$8912,2,FALSE),"REVISAR"))),"")</f>
        <v/>
      </c>
      <c r="AC195" s="615" t="str">
        <f t="shared" si="98"/>
        <v/>
      </c>
      <c r="AD195" s="456" t="str">
        <f t="shared" si="99"/>
        <v/>
      </c>
      <c r="AE195" s="454" t="str">
        <f t="shared" si="101"/>
        <v/>
      </c>
      <c r="AF195" s="444" t="str">
        <f t="shared" ref="AF195:AF250" si="149">IFERROR(IF(AE195="","",IF(AE195&gt;=CM008EEM1,"CUMPLE","NO CUMPLE")),"")</f>
        <v/>
      </c>
      <c r="AG195" s="943" t="str">
        <f t="shared" ref="AG195" si="150">IFERROR(IF(AND(COUNTIF(N195:N198,"SI")&gt;=1,COUNTIF(O195:O198,"SI")&gt;=1,COUNTIF(P195:P198,"SI")&gt;=1,COUNTIF(R195:R198,"SI")&lt;=1,COUNTIF(J195:J198,"SI")=4,AO195="OK"),"SI","NO"),"")</f>
        <v>NO</v>
      </c>
      <c r="AH195" s="949" t="str">
        <f t="shared" ref="AH195" si="151">IFERROR(IF(OR(E195="",E195="NO"),"N/A",IF(AND(COUNTIF(AF195:AF198,"CUMPLE")=4,AG195="SI"),900,(IF(AND(COUNTIF(AF195:AF198,"CUMPLE")=3,AG195="SI"),800,IF(AND(COUNTIF(AF195:AF198,"CUMPLE")=2,AG195="SI"),700,0))))),"")</f>
        <v>N/A</v>
      </c>
      <c r="AI195" s="468"/>
      <c r="AJ195" s="307"/>
      <c r="AM195" s="700"/>
      <c r="AN195" s="624">
        <f t="shared" si="100"/>
        <v>0</v>
      </c>
      <c r="AO195" s="624" t="str">
        <f t="shared" ref="AO195" si="152">IF(OR(COUNTIF(AN195:AN198,2)=0,COUNTIF(AN195:AN198,2)&gt;1),"OK",IF(AND(COUNTIF(AN195:AN198,1)&gt;0,COUNTIF(AN195:AN198,2)&gt;0),"OK",1))</f>
        <v>OK</v>
      </c>
      <c r="AP195" s="698"/>
      <c r="AQ195" s="698"/>
    </row>
    <row r="196" spans="1:43" s="279" customFormat="1" ht="30" hidden="1" customHeight="1" x14ac:dyDescent="0.25">
      <c r="A196" s="876"/>
      <c r="B196" s="12"/>
      <c r="C196" s="168"/>
      <c r="D196" s="13" t="str">
        <f>IFERROR(INDEX(DESEMPATE!$D$3:$D$124,MATCH('EXP ESPEC.'!B196,DESEMPATE!$C$3:$C$124,0)),"")</f>
        <v/>
      </c>
      <c r="E196" s="381"/>
      <c r="F196" s="23"/>
      <c r="G196" s="23"/>
      <c r="H196" s="23"/>
      <c r="I196" s="292"/>
      <c r="J196" s="23"/>
      <c r="K196" s="551"/>
      <c r="L196" s="551"/>
      <c r="M196" s="551"/>
      <c r="N196" s="634" t="str">
        <f t="shared" si="105"/>
        <v/>
      </c>
      <c r="O196" s="634" t="str">
        <f t="shared" si="106"/>
        <v/>
      </c>
      <c r="P196" s="634" t="str">
        <f t="shared" si="107"/>
        <v/>
      </c>
      <c r="Q196" s="551" t="str">
        <f t="shared" ref="Q196:Q250" si="153">IFERROR(IF(T196="","",IF(T196&gt;=DATE(1990,1,1),"SI","NO")),"")</f>
        <v/>
      </c>
      <c r="R196" s="938"/>
      <c r="S196" s="732"/>
      <c r="T196" s="337"/>
      <c r="U196" s="337"/>
      <c r="V196" s="19" t="str">
        <f t="shared" ref="V196:V249" si="154">IFERROR(IF(U196="","",YEAR(U196)),"")</f>
        <v/>
      </c>
      <c r="W196" s="20" t="str">
        <f>IFERROR(INDEX(PARAMETROS!$B$53:$B$79,MATCH(V196,PARAMETROS!$A$53:$A$79,0)),"")</f>
        <v/>
      </c>
      <c r="X196" s="613"/>
      <c r="Y196" s="20"/>
      <c r="Z196" s="23" t="str">
        <f>IFERROR(IF(Y196="","",IF(Y196="COP","N/A",IF(OR(Y196="USD",Y196="US"),1,IF(Y196="EUR",VLOOKUP(U196,'SH EURO'!$A$6:$B$6338,2,FALSE),"INGRESAR TASA")))),"")</f>
        <v/>
      </c>
      <c r="AA196" s="596" t="str">
        <f t="shared" ref="AA196:AA250" si="155">IFERROR(IF(X196="","",IF(Z196="INGRESAR TASA","INGRESAR TASA USD",IF(Z196="N/A","N/A",X196*Z196))),"")</f>
        <v/>
      </c>
      <c r="AB196" s="22" t="str">
        <f>IFERROR(IF(Y196="","",IF(Y196="COP",1,IF(Z196&lt;&gt;"N/A",VLOOKUP(U196,'SH TRM'!$A$9:$B$8912,2,FALSE),"REVISAR"))),"")</f>
        <v/>
      </c>
      <c r="AC196" s="616" t="str">
        <f t="shared" ref="AC196:AC249" si="156">IFERROR(IF(AB196&lt;&gt;"",IF(Y196&lt;&gt;"COP",AA196*AB196,X196),""),"")</f>
        <v/>
      </c>
      <c r="AD196" s="457" t="str">
        <f t="shared" ref="AD196:AD250" si="157">IFERROR(AC196/W196,"")</f>
        <v/>
      </c>
      <c r="AE196" s="450" t="str">
        <f t="shared" si="101"/>
        <v/>
      </c>
      <c r="AF196" s="637" t="str">
        <f t="shared" si="149"/>
        <v/>
      </c>
      <c r="AG196" s="944"/>
      <c r="AH196" s="950"/>
      <c r="AI196" s="462"/>
      <c r="AJ196" s="307"/>
      <c r="AM196" s="700"/>
      <c r="AN196" s="624">
        <f t="shared" ref="AN196:AN250" si="158">COUNTIF(O196:P196,"SI")</f>
        <v>0</v>
      </c>
      <c r="AO196" s="624"/>
      <c r="AP196" s="698"/>
      <c r="AQ196" s="698"/>
    </row>
    <row r="197" spans="1:43" s="279" customFormat="1" ht="30" hidden="1" customHeight="1" x14ac:dyDescent="0.25">
      <c r="A197" s="876"/>
      <c r="B197" s="12"/>
      <c r="C197" s="168"/>
      <c r="D197" s="13" t="str">
        <f>IFERROR(INDEX(DESEMPATE!$D$3:$D$124,MATCH('EXP ESPEC.'!B197,DESEMPATE!$C$3:$C$124,0)),"")</f>
        <v/>
      </c>
      <c r="E197" s="381"/>
      <c r="F197" s="23"/>
      <c r="G197" s="23"/>
      <c r="H197" s="23"/>
      <c r="I197" s="292"/>
      <c r="J197" s="23"/>
      <c r="K197" s="551"/>
      <c r="L197" s="551"/>
      <c r="M197" s="551"/>
      <c r="N197" s="634" t="str">
        <f t="shared" si="105"/>
        <v/>
      </c>
      <c r="O197" s="634" t="str">
        <f t="shared" si="106"/>
        <v/>
      </c>
      <c r="P197" s="634" t="str">
        <f t="shared" si="107"/>
        <v/>
      </c>
      <c r="Q197" s="551" t="str">
        <f t="shared" si="153"/>
        <v/>
      </c>
      <c r="R197" s="938"/>
      <c r="S197" s="732"/>
      <c r="T197" s="337"/>
      <c r="U197" s="337"/>
      <c r="V197" s="19" t="str">
        <f t="shared" si="154"/>
        <v/>
      </c>
      <c r="W197" s="20" t="str">
        <f>IFERROR(INDEX(PARAMETROS!$B$53:$B$79,MATCH(V197,PARAMETROS!$A$53:$A$79,0)),"")</f>
        <v/>
      </c>
      <c r="X197" s="613"/>
      <c r="Y197" s="20"/>
      <c r="Z197" s="23" t="str">
        <f>IFERROR(IF(Y197="","",IF(Y197="COP","N/A",IF(OR(Y197="USD",Y197="US"),1,IF(Y197="EUR",VLOOKUP(U197,'SH EURO'!$A$6:$B$6338,2,FALSE),"INGRESAR TASA")))),"")</f>
        <v/>
      </c>
      <c r="AA197" s="596" t="str">
        <f t="shared" si="155"/>
        <v/>
      </c>
      <c r="AB197" s="22" t="str">
        <f>IFERROR(IF(Y197="","",IF(Y197="COP",1,IF(Z197&lt;&gt;"N/A",VLOOKUP(U197,'SH TRM'!$A$9:$B$8912,2,FALSE),"REVISAR"))),"")</f>
        <v/>
      </c>
      <c r="AC197" s="616" t="str">
        <f t="shared" si="156"/>
        <v/>
      </c>
      <c r="AD197" s="457" t="str">
        <f t="shared" si="157"/>
        <v/>
      </c>
      <c r="AE197" s="450" t="str">
        <f t="shared" si="101"/>
        <v/>
      </c>
      <c r="AF197" s="637" t="str">
        <f t="shared" si="149"/>
        <v/>
      </c>
      <c r="AG197" s="944"/>
      <c r="AH197" s="950"/>
      <c r="AI197" s="462"/>
      <c r="AJ197" s="307"/>
      <c r="AM197" s="700"/>
      <c r="AN197" s="624">
        <f t="shared" si="158"/>
        <v>0</v>
      </c>
      <c r="AO197" s="624"/>
      <c r="AP197" s="698"/>
      <c r="AQ197" s="698"/>
    </row>
    <row r="198" spans="1:43" s="279" customFormat="1" ht="30" hidden="1" customHeight="1" thickBot="1" x14ac:dyDescent="0.3">
      <c r="A198" s="877"/>
      <c r="B198" s="48"/>
      <c r="C198" s="170"/>
      <c r="D198" s="64" t="str">
        <f>IFERROR(INDEX(DESEMPATE!$D$3:$D$124,MATCH('EXP ESPEC.'!B198,DESEMPATE!$C$3:$C$124,0)),"")</f>
        <v/>
      </c>
      <c r="E198" s="382"/>
      <c r="F198" s="159"/>
      <c r="G198" s="159"/>
      <c r="H198" s="159"/>
      <c r="I198" s="294"/>
      <c r="J198" s="159"/>
      <c r="K198" s="552"/>
      <c r="L198" s="552"/>
      <c r="M198" s="552"/>
      <c r="N198" s="635" t="str">
        <f t="shared" si="105"/>
        <v/>
      </c>
      <c r="O198" s="635" t="str">
        <f t="shared" si="106"/>
        <v/>
      </c>
      <c r="P198" s="635" t="str">
        <f t="shared" si="107"/>
        <v/>
      </c>
      <c r="Q198" s="552" t="str">
        <f t="shared" si="153"/>
        <v/>
      </c>
      <c r="R198" s="939"/>
      <c r="S198" s="743"/>
      <c r="T198" s="390"/>
      <c r="U198" s="390"/>
      <c r="V198" s="53" t="str">
        <f t="shared" si="154"/>
        <v/>
      </c>
      <c r="W198" s="54" t="str">
        <f>IFERROR(INDEX(PARAMETROS!$B$53:$B$79,MATCH(V198,PARAMETROS!$A$53:$A$79,0)),"")</f>
        <v/>
      </c>
      <c r="X198" s="614"/>
      <c r="Y198" s="54"/>
      <c r="Z198" s="159" t="str">
        <f>IFERROR(IF(Y198="","",IF(Y198="COP","N/A",IF(OR(Y198="USD",Y198="US"),1,IF(Y198="EUR",VLOOKUP(U198,'SH EURO'!$A$6:$B$6338,2,FALSE),"INGRESAR TASA")))),"")</f>
        <v/>
      </c>
      <c r="AA198" s="597" t="str">
        <f t="shared" si="155"/>
        <v/>
      </c>
      <c r="AB198" s="56" t="str">
        <f>IFERROR(IF(Y198="","",IF(Y198="COP",1,IF(Z198&lt;&gt;"N/A",VLOOKUP(U198,'SH TRM'!$A$9:$B$8912,2,FALSE),"REVISAR"))),"")</f>
        <v/>
      </c>
      <c r="AC198" s="617" t="str">
        <f t="shared" si="156"/>
        <v/>
      </c>
      <c r="AD198" s="458" t="str">
        <f t="shared" si="157"/>
        <v/>
      </c>
      <c r="AE198" s="449" t="str">
        <f t="shared" si="101"/>
        <v/>
      </c>
      <c r="AF198" s="460" t="str">
        <f t="shared" si="149"/>
        <v/>
      </c>
      <c r="AG198" s="945"/>
      <c r="AH198" s="951"/>
      <c r="AI198" s="471"/>
      <c r="AJ198" s="307"/>
      <c r="AM198" s="700"/>
      <c r="AN198" s="624">
        <f t="shared" si="158"/>
        <v>0</v>
      </c>
      <c r="AO198" s="624"/>
      <c r="AP198" s="698"/>
      <c r="AQ198" s="698"/>
    </row>
    <row r="199" spans="1:43" s="279" customFormat="1" ht="30" hidden="1" customHeight="1" x14ac:dyDescent="0.25">
      <c r="A199" s="875" t="s">
        <v>244</v>
      </c>
      <c r="B199" s="35"/>
      <c r="C199" s="169"/>
      <c r="D199" s="36" t="str">
        <f>IFERROR(INDEX(DESEMPATE!$D$3:$D$124,MATCH('EXP ESPEC.'!B199,DESEMPATE!$C$3:$C$124,0)),"")</f>
        <v/>
      </c>
      <c r="E199" s="380"/>
      <c r="F199" s="47"/>
      <c r="G199" s="47"/>
      <c r="H199" s="47"/>
      <c r="I199" s="293"/>
      <c r="J199" s="47"/>
      <c r="K199" s="553"/>
      <c r="L199" s="553"/>
      <c r="M199" s="553"/>
      <c r="N199" s="636" t="str">
        <f t="shared" si="105"/>
        <v/>
      </c>
      <c r="O199" s="636" t="str">
        <f t="shared" si="106"/>
        <v/>
      </c>
      <c r="P199" s="636" t="str">
        <f t="shared" si="107"/>
        <v/>
      </c>
      <c r="Q199" s="553" t="str">
        <f t="shared" si="153"/>
        <v/>
      </c>
      <c r="R199" s="872" t="s">
        <v>9</v>
      </c>
      <c r="S199" s="742"/>
      <c r="T199" s="389"/>
      <c r="U199" s="389"/>
      <c r="V199" s="42" t="str">
        <f t="shared" si="154"/>
        <v/>
      </c>
      <c r="W199" s="160" t="str">
        <f>IFERROR(INDEX(PARAMETROS!$B$53:$B$79,MATCH(V199,PARAMETROS!$A$53:$A$79,0)),"")</f>
        <v/>
      </c>
      <c r="X199" s="612"/>
      <c r="Y199" s="43"/>
      <c r="Z199" s="47" t="str">
        <f>IFERROR(IF(Y199="","",IF(Y199="COP","N/A",IF(OR(Y199="USD",Y199="US"),1,IF(Y199="EUR",VLOOKUP(U199,'SH EURO'!$A$6:$B$6338,2,FALSE),"INGRESAR TASA")))),"")</f>
        <v/>
      </c>
      <c r="AA199" s="595" t="str">
        <f t="shared" si="155"/>
        <v/>
      </c>
      <c r="AB199" s="45" t="str">
        <f>IFERROR(IF(Y199="","",IF(Y199="COP",1,IF(Z199&lt;&gt;"N/A",VLOOKUP(U199,'SH TRM'!$A$9:$B$8912,2,FALSE),"REVISAR"))),"")</f>
        <v/>
      </c>
      <c r="AC199" s="615" t="str">
        <f t="shared" si="156"/>
        <v/>
      </c>
      <c r="AD199" s="456" t="str">
        <f t="shared" si="157"/>
        <v/>
      </c>
      <c r="AE199" s="454" t="str">
        <f t="shared" ref="AE199:AE250" si="159">IFERROR(IF(OR(J199="",J199="NO"),"",IF(E199="SI",IFERROR(AD199*S199,""),"")),"")</f>
        <v/>
      </c>
      <c r="AF199" s="444" t="str">
        <f t="shared" si="149"/>
        <v/>
      </c>
      <c r="AG199" s="943" t="str">
        <f t="shared" ref="AG199" si="160">IFERROR(IF(AND(COUNTIF(N199:N202,"SI")&gt;=1,COUNTIF(O199:O202,"SI")&gt;=1,COUNTIF(P199:P202,"SI")&gt;=1,COUNTIF(R199:R202,"SI")&lt;=1,COUNTIF(J199:J202,"SI")=4,AO199="OK"),"SI","NO"),"")</f>
        <v>NO</v>
      </c>
      <c r="AH199" s="949" t="str">
        <f t="shared" ref="AH199" si="161">IFERROR(IF(OR(E199="",E199="NO"),"N/A",IF(AND(COUNTIF(AF199:AF202,"CUMPLE")=4,AG199="SI"),900,(IF(AND(COUNTIF(AF199:AF202,"CUMPLE")=3,AG199="SI"),800,IF(AND(COUNTIF(AF199:AF202,"CUMPLE")=2,AG199="SI"),700,0))))),"")</f>
        <v>N/A</v>
      </c>
      <c r="AI199" s="468"/>
      <c r="AJ199" s="307"/>
      <c r="AM199" s="700"/>
      <c r="AN199" s="624">
        <f t="shared" si="158"/>
        <v>0</v>
      </c>
      <c r="AO199" s="624" t="str">
        <f t="shared" ref="AO199" si="162">IF(OR(COUNTIF(AN199:AN202,2)=0,COUNTIF(AN199:AN202,2)&gt;1),"OK",IF(AND(COUNTIF(AN199:AN202,1)&gt;0,COUNTIF(AN199:AN202,2)&gt;0),"OK",1))</f>
        <v>OK</v>
      </c>
      <c r="AP199" s="698"/>
      <c r="AQ199" s="698"/>
    </row>
    <row r="200" spans="1:43" s="279" customFormat="1" ht="30" hidden="1" customHeight="1" x14ac:dyDescent="0.25">
      <c r="A200" s="876"/>
      <c r="B200" s="12"/>
      <c r="C200" s="168"/>
      <c r="D200" s="13" t="str">
        <f>IFERROR(INDEX(DESEMPATE!$D$3:$D$124,MATCH('EXP ESPEC.'!B200,DESEMPATE!$C$3:$C$124,0)),"")</f>
        <v/>
      </c>
      <c r="E200" s="381"/>
      <c r="F200" s="23"/>
      <c r="G200" s="23"/>
      <c r="H200" s="23"/>
      <c r="I200" s="292"/>
      <c r="J200" s="23"/>
      <c r="K200" s="551"/>
      <c r="L200" s="551"/>
      <c r="M200" s="551"/>
      <c r="N200" s="634" t="str">
        <f t="shared" ref="N200:N250" si="163">IF(OR(J200="",K200=""),"",IF(J200="NO","NO",K200))</f>
        <v/>
      </c>
      <c r="O200" s="634" t="str">
        <f t="shared" ref="O200:O250" si="164">IF(OR(J200="",L200=""),"",IF(J200="NO","NO",L200))</f>
        <v/>
      </c>
      <c r="P200" s="634" t="str">
        <f t="shared" ref="P200:P250" si="165">IF(OR(J200="",M200=""),"",IF(J200="NO","NO",M200))</f>
        <v/>
      </c>
      <c r="Q200" s="551" t="str">
        <f t="shared" si="153"/>
        <v/>
      </c>
      <c r="R200" s="938"/>
      <c r="S200" s="732"/>
      <c r="T200" s="337"/>
      <c r="U200" s="337"/>
      <c r="V200" s="19" t="str">
        <f t="shared" si="154"/>
        <v/>
      </c>
      <c r="W200" s="20" t="str">
        <f>IFERROR(INDEX(PARAMETROS!$B$53:$B$79,MATCH(V200,PARAMETROS!$A$53:$A$79,0)),"")</f>
        <v/>
      </c>
      <c r="X200" s="613"/>
      <c r="Y200" s="20"/>
      <c r="Z200" s="23" t="str">
        <f>IFERROR(IF(Y200="","",IF(Y200="COP","N/A",IF(OR(Y200="USD",Y200="US"),1,IF(Y200="EUR",VLOOKUP(U200,'SH EURO'!$A$6:$B$6338,2,FALSE),"INGRESAR TASA")))),"")</f>
        <v/>
      </c>
      <c r="AA200" s="596" t="str">
        <f t="shared" si="155"/>
        <v/>
      </c>
      <c r="AB200" s="22" t="str">
        <f>IFERROR(IF(Y200="","",IF(Y200="COP",1,IF(Z200&lt;&gt;"N/A",VLOOKUP(U200,'SH TRM'!$A$9:$B$8912,2,FALSE),"REVISAR"))),"")</f>
        <v/>
      </c>
      <c r="AC200" s="616" t="str">
        <f t="shared" si="156"/>
        <v/>
      </c>
      <c r="AD200" s="457" t="str">
        <f t="shared" si="157"/>
        <v/>
      </c>
      <c r="AE200" s="450" t="str">
        <f t="shared" si="159"/>
        <v/>
      </c>
      <c r="AF200" s="637" t="str">
        <f t="shared" si="149"/>
        <v/>
      </c>
      <c r="AG200" s="944"/>
      <c r="AH200" s="950"/>
      <c r="AI200" s="462"/>
      <c r="AJ200" s="307"/>
      <c r="AM200" s="700"/>
      <c r="AN200" s="624">
        <f t="shared" si="158"/>
        <v>0</v>
      </c>
      <c r="AO200" s="624"/>
      <c r="AP200" s="698"/>
      <c r="AQ200" s="698"/>
    </row>
    <row r="201" spans="1:43" s="279" customFormat="1" ht="30" hidden="1" customHeight="1" x14ac:dyDescent="0.25">
      <c r="A201" s="876"/>
      <c r="B201" s="12"/>
      <c r="C201" s="168"/>
      <c r="D201" s="13" t="str">
        <f>IFERROR(INDEX(DESEMPATE!$D$3:$D$124,MATCH('EXP ESPEC.'!B201,DESEMPATE!$C$3:$C$124,0)),"")</f>
        <v/>
      </c>
      <c r="E201" s="381"/>
      <c r="F201" s="23"/>
      <c r="G201" s="23"/>
      <c r="H201" s="23"/>
      <c r="I201" s="292"/>
      <c r="J201" s="23"/>
      <c r="K201" s="551"/>
      <c r="L201" s="551"/>
      <c r="M201" s="551"/>
      <c r="N201" s="634" t="str">
        <f t="shared" si="163"/>
        <v/>
      </c>
      <c r="O201" s="634" t="str">
        <f t="shared" si="164"/>
        <v/>
      </c>
      <c r="P201" s="634" t="str">
        <f t="shared" si="165"/>
        <v/>
      </c>
      <c r="Q201" s="551" t="str">
        <f t="shared" si="153"/>
        <v/>
      </c>
      <c r="R201" s="938"/>
      <c r="S201" s="732"/>
      <c r="T201" s="337"/>
      <c r="U201" s="337"/>
      <c r="V201" s="19" t="str">
        <f t="shared" si="154"/>
        <v/>
      </c>
      <c r="W201" s="20" t="str">
        <f>IFERROR(INDEX(PARAMETROS!$B$53:$B$79,MATCH(V201,PARAMETROS!$A$53:$A$79,0)),"")</f>
        <v/>
      </c>
      <c r="X201" s="613"/>
      <c r="Y201" s="20"/>
      <c r="Z201" s="23" t="str">
        <f>IFERROR(IF(Y201="","",IF(Y201="COP","N/A",IF(OR(Y201="USD",Y201="US"),1,IF(Y201="EUR",VLOOKUP(U201,'SH EURO'!$A$6:$B$6338,2,FALSE),"INGRESAR TASA")))),"")</f>
        <v/>
      </c>
      <c r="AA201" s="596" t="str">
        <f t="shared" si="155"/>
        <v/>
      </c>
      <c r="AB201" s="22" t="str">
        <f>IFERROR(IF(Y201="","",IF(Y201="COP",1,IF(Z201&lt;&gt;"N/A",VLOOKUP(U201,'SH TRM'!$A$9:$B$8912,2,FALSE),"REVISAR"))),"")</f>
        <v/>
      </c>
      <c r="AC201" s="616" t="str">
        <f t="shared" si="156"/>
        <v/>
      </c>
      <c r="AD201" s="457" t="str">
        <f t="shared" si="157"/>
        <v/>
      </c>
      <c r="AE201" s="450" t="str">
        <f t="shared" si="159"/>
        <v/>
      </c>
      <c r="AF201" s="637" t="str">
        <f t="shared" si="149"/>
        <v/>
      </c>
      <c r="AG201" s="944"/>
      <c r="AH201" s="950"/>
      <c r="AI201" s="462"/>
      <c r="AJ201" s="307"/>
      <c r="AM201" s="700"/>
      <c r="AN201" s="624">
        <f t="shared" si="158"/>
        <v>0</v>
      </c>
      <c r="AO201" s="624"/>
      <c r="AP201" s="698"/>
      <c r="AQ201" s="698"/>
    </row>
    <row r="202" spans="1:43" s="279" customFormat="1" ht="30" hidden="1" customHeight="1" thickBot="1" x14ac:dyDescent="0.3">
      <c r="A202" s="877"/>
      <c r="B202" s="48"/>
      <c r="C202" s="170"/>
      <c r="D202" s="64" t="str">
        <f>IFERROR(INDEX(DESEMPATE!$D$3:$D$124,MATCH('EXP ESPEC.'!B202,DESEMPATE!$C$3:$C$124,0)),"")</f>
        <v/>
      </c>
      <c r="E202" s="382"/>
      <c r="F202" s="159"/>
      <c r="G202" s="159"/>
      <c r="H202" s="159"/>
      <c r="I202" s="294"/>
      <c r="J202" s="159"/>
      <c r="K202" s="552"/>
      <c r="L202" s="552"/>
      <c r="M202" s="552"/>
      <c r="N202" s="635" t="str">
        <f t="shared" si="163"/>
        <v/>
      </c>
      <c r="O202" s="635" t="str">
        <f t="shared" si="164"/>
        <v/>
      </c>
      <c r="P202" s="635" t="str">
        <f t="shared" si="165"/>
        <v/>
      </c>
      <c r="Q202" s="552" t="str">
        <f t="shared" si="153"/>
        <v/>
      </c>
      <c r="R202" s="939"/>
      <c r="S202" s="743"/>
      <c r="T202" s="390"/>
      <c r="U202" s="390"/>
      <c r="V202" s="53" t="str">
        <f t="shared" si="154"/>
        <v/>
      </c>
      <c r="W202" s="54" t="str">
        <f>IFERROR(INDEX(PARAMETROS!$B$53:$B$79,MATCH(V202,PARAMETROS!$A$53:$A$79,0)),"")</f>
        <v/>
      </c>
      <c r="X202" s="614"/>
      <c r="Y202" s="54"/>
      <c r="Z202" s="159" t="str">
        <f>IFERROR(IF(Y202="","",IF(Y202="COP","N/A",IF(OR(Y202="USD",Y202="US"),1,IF(Y202="EUR",VLOOKUP(U202,'SH EURO'!$A$6:$B$6338,2,FALSE),"INGRESAR TASA")))),"")</f>
        <v/>
      </c>
      <c r="AA202" s="597" t="str">
        <f t="shared" si="155"/>
        <v/>
      </c>
      <c r="AB202" s="56" t="str">
        <f>IFERROR(IF(Y202="","",IF(Y202="COP",1,IF(Z202&lt;&gt;"N/A",VLOOKUP(U202,'SH TRM'!$A$9:$B$8912,2,FALSE),"REVISAR"))),"")</f>
        <v/>
      </c>
      <c r="AC202" s="617" t="str">
        <f t="shared" si="156"/>
        <v/>
      </c>
      <c r="AD202" s="458" t="str">
        <f t="shared" si="157"/>
        <v/>
      </c>
      <c r="AE202" s="449" t="str">
        <f t="shared" si="159"/>
        <v/>
      </c>
      <c r="AF202" s="460" t="str">
        <f t="shared" si="149"/>
        <v/>
      </c>
      <c r="AG202" s="945"/>
      <c r="AH202" s="951"/>
      <c r="AI202" s="471"/>
      <c r="AJ202" s="307"/>
      <c r="AM202" s="700"/>
      <c r="AN202" s="624">
        <f t="shared" si="158"/>
        <v>0</v>
      </c>
      <c r="AO202" s="624"/>
      <c r="AP202" s="698"/>
      <c r="AQ202" s="698"/>
    </row>
    <row r="203" spans="1:43" s="279" customFormat="1" ht="30" hidden="1" customHeight="1" x14ac:dyDescent="0.25">
      <c r="A203" s="875" t="s">
        <v>245</v>
      </c>
      <c r="B203" s="35"/>
      <c r="C203" s="169"/>
      <c r="D203" s="36" t="str">
        <f>IFERROR(INDEX(DESEMPATE!$D$3:$D$124,MATCH('EXP ESPEC.'!B203,DESEMPATE!$C$3:$C$124,0)),"")</f>
        <v/>
      </c>
      <c r="E203" s="380"/>
      <c r="F203" s="47"/>
      <c r="G203" s="47"/>
      <c r="H203" s="47"/>
      <c r="I203" s="293"/>
      <c r="J203" s="47"/>
      <c r="K203" s="553"/>
      <c r="L203" s="553"/>
      <c r="M203" s="553"/>
      <c r="N203" s="636" t="str">
        <f t="shared" si="163"/>
        <v/>
      </c>
      <c r="O203" s="636" t="str">
        <f t="shared" si="164"/>
        <v/>
      </c>
      <c r="P203" s="636" t="str">
        <f t="shared" si="165"/>
        <v/>
      </c>
      <c r="Q203" s="553" t="str">
        <f t="shared" si="153"/>
        <v/>
      </c>
      <c r="R203" s="872" t="s">
        <v>9</v>
      </c>
      <c r="S203" s="742"/>
      <c r="T203" s="389"/>
      <c r="U203" s="389"/>
      <c r="V203" s="42" t="str">
        <f t="shared" si="154"/>
        <v/>
      </c>
      <c r="W203" s="160" t="str">
        <f>IFERROR(INDEX(PARAMETROS!$B$53:$B$79,MATCH(V203,PARAMETROS!$A$53:$A$79,0)),"")</f>
        <v/>
      </c>
      <c r="X203" s="612"/>
      <c r="Y203" s="43"/>
      <c r="Z203" s="47" t="str">
        <f>IFERROR(IF(Y203="","",IF(Y203="COP","N/A",IF(OR(Y203="USD",Y203="US"),1,IF(Y203="EUR",VLOOKUP(U203,'SH EURO'!$A$6:$B$6338,2,FALSE),"INGRESAR TASA")))),"")</f>
        <v/>
      </c>
      <c r="AA203" s="595" t="str">
        <f t="shared" si="155"/>
        <v/>
      </c>
      <c r="AB203" s="45" t="str">
        <f>IFERROR(IF(Y203="","",IF(Y203="COP",1,IF(Z203&lt;&gt;"N/A",VLOOKUP(U203,'SH TRM'!$A$9:$B$8912,2,FALSE),"REVISAR"))),"")</f>
        <v/>
      </c>
      <c r="AC203" s="615" t="str">
        <f t="shared" si="156"/>
        <v/>
      </c>
      <c r="AD203" s="456" t="str">
        <f t="shared" si="157"/>
        <v/>
      </c>
      <c r="AE203" s="454" t="str">
        <f t="shared" si="159"/>
        <v/>
      </c>
      <c r="AF203" s="444" t="str">
        <f t="shared" si="149"/>
        <v/>
      </c>
      <c r="AG203" s="943" t="str">
        <f t="shared" ref="AG203" si="166">IFERROR(IF(AND(COUNTIF(N203:N206,"SI")&gt;=1,COUNTIF(O203:O206,"SI")&gt;=1,COUNTIF(P203:P206,"SI")&gt;=1,COUNTIF(R203:R206,"SI")&lt;=1,COUNTIF(J203:J206,"SI")=4,AO203="OK"),"SI","NO"),"")</f>
        <v>NO</v>
      </c>
      <c r="AH203" s="949" t="str">
        <f t="shared" ref="AH203" si="167">IFERROR(IF(OR(E203="",E203="NO"),"N/A",IF(AND(COUNTIF(AF203:AF206,"CUMPLE")=4,AG203="SI"),900,(IF(AND(COUNTIF(AF203:AF206,"CUMPLE")=3,AG203="SI"),800,IF(AND(COUNTIF(AF203:AF206,"CUMPLE")=2,AG203="SI"),700,0))))),"")</f>
        <v>N/A</v>
      </c>
      <c r="AI203" s="468"/>
      <c r="AJ203" s="307"/>
      <c r="AM203" s="700"/>
      <c r="AN203" s="624">
        <f t="shared" si="158"/>
        <v>0</v>
      </c>
      <c r="AO203" s="624" t="str">
        <f t="shared" ref="AO203" si="168">IF(OR(COUNTIF(AN203:AN206,2)=0,COUNTIF(AN203:AN206,2)&gt;1),"OK",IF(AND(COUNTIF(AN203:AN206,1)&gt;0,COUNTIF(AN203:AN206,2)&gt;0),"OK",1))</f>
        <v>OK</v>
      </c>
      <c r="AP203" s="698"/>
      <c r="AQ203" s="698"/>
    </row>
    <row r="204" spans="1:43" s="279" customFormat="1" ht="30" hidden="1" customHeight="1" x14ac:dyDescent="0.25">
      <c r="A204" s="876"/>
      <c r="B204" s="12"/>
      <c r="C204" s="168"/>
      <c r="D204" s="13" t="str">
        <f>IFERROR(INDEX(DESEMPATE!$D$3:$D$124,MATCH('EXP ESPEC.'!B204,DESEMPATE!$C$3:$C$124,0)),"")</f>
        <v/>
      </c>
      <c r="E204" s="381"/>
      <c r="F204" s="23"/>
      <c r="G204" s="23"/>
      <c r="H204" s="23"/>
      <c r="I204" s="292"/>
      <c r="J204" s="23"/>
      <c r="K204" s="551"/>
      <c r="L204" s="551"/>
      <c r="M204" s="551"/>
      <c r="N204" s="634" t="str">
        <f t="shared" si="163"/>
        <v/>
      </c>
      <c r="O204" s="634" t="str">
        <f t="shared" si="164"/>
        <v/>
      </c>
      <c r="P204" s="634" t="str">
        <f t="shared" si="165"/>
        <v/>
      </c>
      <c r="Q204" s="551" t="str">
        <f t="shared" si="153"/>
        <v/>
      </c>
      <c r="R204" s="938"/>
      <c r="S204" s="732"/>
      <c r="T204" s="337"/>
      <c r="U204" s="337"/>
      <c r="V204" s="19" t="str">
        <f t="shared" si="154"/>
        <v/>
      </c>
      <c r="W204" s="20" t="str">
        <f>IFERROR(INDEX(PARAMETROS!$B$53:$B$79,MATCH(V204,PARAMETROS!$A$53:$A$79,0)),"")</f>
        <v/>
      </c>
      <c r="X204" s="613"/>
      <c r="Y204" s="20"/>
      <c r="Z204" s="23" t="str">
        <f>IFERROR(IF(Y204="","",IF(Y204="COP","N/A",IF(OR(Y204="USD",Y204="US"),1,IF(Y204="EUR",VLOOKUP(U204,'SH EURO'!$A$6:$B$6338,2,FALSE),"INGRESAR TASA")))),"")</f>
        <v/>
      </c>
      <c r="AA204" s="596" t="str">
        <f t="shared" si="155"/>
        <v/>
      </c>
      <c r="AB204" s="22" t="str">
        <f>IFERROR(IF(Y204="","",IF(Y204="COP",1,IF(Z204&lt;&gt;"N/A",VLOOKUP(U204,'SH TRM'!$A$9:$B$8912,2,FALSE),"REVISAR"))),"")</f>
        <v/>
      </c>
      <c r="AC204" s="616" t="str">
        <f t="shared" si="156"/>
        <v/>
      </c>
      <c r="AD204" s="457" t="str">
        <f t="shared" si="157"/>
        <v/>
      </c>
      <c r="AE204" s="450" t="str">
        <f t="shared" si="159"/>
        <v/>
      </c>
      <c r="AF204" s="637" t="str">
        <f t="shared" si="149"/>
        <v/>
      </c>
      <c r="AG204" s="944"/>
      <c r="AH204" s="950"/>
      <c r="AI204" s="462"/>
      <c r="AJ204" s="307"/>
      <c r="AM204" s="700"/>
      <c r="AN204" s="624">
        <f t="shared" si="158"/>
        <v>0</v>
      </c>
      <c r="AO204" s="624"/>
      <c r="AP204" s="698"/>
      <c r="AQ204" s="698"/>
    </row>
    <row r="205" spans="1:43" s="279" customFormat="1" ht="30" hidden="1" customHeight="1" x14ac:dyDescent="0.25">
      <c r="A205" s="876"/>
      <c r="B205" s="12"/>
      <c r="C205" s="168"/>
      <c r="D205" s="13" t="str">
        <f>IFERROR(INDEX(DESEMPATE!$D$3:$D$124,MATCH('EXP ESPEC.'!B205,DESEMPATE!$C$3:$C$124,0)),"")</f>
        <v/>
      </c>
      <c r="E205" s="381"/>
      <c r="F205" s="23"/>
      <c r="G205" s="23"/>
      <c r="H205" s="23"/>
      <c r="I205" s="292"/>
      <c r="J205" s="23"/>
      <c r="K205" s="551"/>
      <c r="L205" s="551"/>
      <c r="M205" s="551"/>
      <c r="N205" s="634" t="str">
        <f t="shared" si="163"/>
        <v/>
      </c>
      <c r="O205" s="634" t="str">
        <f t="shared" si="164"/>
        <v/>
      </c>
      <c r="P205" s="634" t="str">
        <f t="shared" si="165"/>
        <v/>
      </c>
      <c r="Q205" s="551" t="str">
        <f t="shared" si="153"/>
        <v/>
      </c>
      <c r="R205" s="938"/>
      <c r="S205" s="732"/>
      <c r="T205" s="337"/>
      <c r="U205" s="337"/>
      <c r="V205" s="19" t="str">
        <f t="shared" si="154"/>
        <v/>
      </c>
      <c r="W205" s="20" t="str">
        <f>IFERROR(INDEX(PARAMETROS!$B$53:$B$79,MATCH(V205,PARAMETROS!$A$53:$A$79,0)),"")</f>
        <v/>
      </c>
      <c r="X205" s="613"/>
      <c r="Y205" s="20"/>
      <c r="Z205" s="23" t="str">
        <f>IFERROR(IF(Y205="","",IF(Y205="COP","N/A",IF(OR(Y205="USD",Y205="US"),1,IF(Y205="EUR",VLOOKUP(U205,'SH EURO'!$A$6:$B$6338,2,FALSE),"INGRESAR TASA")))),"")</f>
        <v/>
      </c>
      <c r="AA205" s="596" t="str">
        <f t="shared" si="155"/>
        <v/>
      </c>
      <c r="AB205" s="22" t="str">
        <f>IFERROR(IF(Y205="","",IF(Y205="COP",1,IF(Z205&lt;&gt;"N/A",VLOOKUP(U205,'SH TRM'!$A$9:$B$8912,2,FALSE),"REVISAR"))),"")</f>
        <v/>
      </c>
      <c r="AC205" s="616" t="str">
        <f t="shared" si="156"/>
        <v/>
      </c>
      <c r="AD205" s="457" t="str">
        <f t="shared" si="157"/>
        <v/>
      </c>
      <c r="AE205" s="450" t="str">
        <f t="shared" si="159"/>
        <v/>
      </c>
      <c r="AF205" s="637" t="str">
        <f t="shared" si="149"/>
        <v/>
      </c>
      <c r="AG205" s="944"/>
      <c r="AH205" s="950"/>
      <c r="AI205" s="462"/>
      <c r="AJ205" s="307"/>
      <c r="AM205" s="700"/>
      <c r="AN205" s="624">
        <f t="shared" si="158"/>
        <v>0</v>
      </c>
      <c r="AO205" s="624"/>
      <c r="AP205" s="698"/>
      <c r="AQ205" s="698"/>
    </row>
    <row r="206" spans="1:43" s="279" customFormat="1" ht="30" hidden="1" customHeight="1" thickBot="1" x14ac:dyDescent="0.3">
      <c r="A206" s="877"/>
      <c r="B206" s="48"/>
      <c r="C206" s="170"/>
      <c r="D206" s="64" t="str">
        <f>IFERROR(INDEX(DESEMPATE!$D$3:$D$124,MATCH('EXP ESPEC.'!B206,DESEMPATE!$C$3:$C$124,0)),"")</f>
        <v/>
      </c>
      <c r="E206" s="382"/>
      <c r="F206" s="159"/>
      <c r="G206" s="159"/>
      <c r="H206" s="159"/>
      <c r="I206" s="294"/>
      <c r="J206" s="159"/>
      <c r="K206" s="552"/>
      <c r="L206" s="552"/>
      <c r="M206" s="552"/>
      <c r="N206" s="635" t="str">
        <f t="shared" si="163"/>
        <v/>
      </c>
      <c r="O206" s="635" t="str">
        <f t="shared" si="164"/>
        <v/>
      </c>
      <c r="P206" s="635" t="str">
        <f t="shared" si="165"/>
        <v/>
      </c>
      <c r="Q206" s="552" t="str">
        <f t="shared" si="153"/>
        <v/>
      </c>
      <c r="R206" s="939"/>
      <c r="S206" s="743"/>
      <c r="T206" s="390"/>
      <c r="U206" s="390"/>
      <c r="V206" s="53" t="str">
        <f t="shared" si="154"/>
        <v/>
      </c>
      <c r="W206" s="54" t="str">
        <f>IFERROR(INDEX(PARAMETROS!$B$53:$B$79,MATCH(V206,PARAMETROS!$A$53:$A$79,0)),"")</f>
        <v/>
      </c>
      <c r="X206" s="614"/>
      <c r="Y206" s="54"/>
      <c r="Z206" s="159" t="str">
        <f>IFERROR(IF(Y206="","",IF(Y206="COP","N/A",IF(OR(Y206="USD",Y206="US"),1,IF(Y206="EUR",VLOOKUP(U206,'SH EURO'!$A$6:$B$6338,2,FALSE),"INGRESAR TASA")))),"")</f>
        <v/>
      </c>
      <c r="AA206" s="597" t="str">
        <f t="shared" si="155"/>
        <v/>
      </c>
      <c r="AB206" s="56" t="str">
        <f>IFERROR(IF(Y206="","",IF(Y206="COP",1,IF(Z206&lt;&gt;"N/A",VLOOKUP(U206,'SH TRM'!$A$9:$B$8912,2,FALSE),"REVISAR"))),"")</f>
        <v/>
      </c>
      <c r="AC206" s="617" t="str">
        <f t="shared" si="156"/>
        <v/>
      </c>
      <c r="AD206" s="458" t="str">
        <f t="shared" si="157"/>
        <v/>
      </c>
      <c r="AE206" s="449" t="str">
        <f t="shared" si="159"/>
        <v/>
      </c>
      <c r="AF206" s="460" t="str">
        <f t="shared" si="149"/>
        <v/>
      </c>
      <c r="AG206" s="945"/>
      <c r="AH206" s="951"/>
      <c r="AI206" s="471"/>
      <c r="AJ206" s="307"/>
      <c r="AM206" s="700"/>
      <c r="AN206" s="624">
        <f t="shared" si="158"/>
        <v>0</v>
      </c>
      <c r="AO206" s="624"/>
      <c r="AP206" s="698"/>
      <c r="AQ206" s="698"/>
    </row>
    <row r="207" spans="1:43" s="279" customFormat="1" ht="30" hidden="1" customHeight="1" x14ac:dyDescent="0.25">
      <c r="A207" s="875" t="s">
        <v>246</v>
      </c>
      <c r="B207" s="35"/>
      <c r="C207" s="169"/>
      <c r="D207" s="36" t="str">
        <f>IFERROR(INDEX(DESEMPATE!$D$3:$D$124,MATCH('EXP ESPEC.'!B207,DESEMPATE!$C$3:$C$124,0)),"")</f>
        <v/>
      </c>
      <c r="E207" s="380"/>
      <c r="F207" s="47"/>
      <c r="G207" s="47"/>
      <c r="H207" s="47"/>
      <c r="I207" s="293"/>
      <c r="J207" s="47"/>
      <c r="K207" s="553"/>
      <c r="L207" s="553"/>
      <c r="M207" s="553"/>
      <c r="N207" s="636" t="str">
        <f t="shared" si="163"/>
        <v/>
      </c>
      <c r="O207" s="636" t="str">
        <f t="shared" si="164"/>
        <v/>
      </c>
      <c r="P207" s="636" t="str">
        <f t="shared" si="165"/>
        <v/>
      </c>
      <c r="Q207" s="553" t="str">
        <f t="shared" si="153"/>
        <v/>
      </c>
      <c r="R207" s="872" t="s">
        <v>9</v>
      </c>
      <c r="S207" s="742"/>
      <c r="T207" s="389"/>
      <c r="U207" s="389"/>
      <c r="V207" s="42" t="str">
        <f t="shared" si="154"/>
        <v/>
      </c>
      <c r="W207" s="160" t="str">
        <f>IFERROR(INDEX(PARAMETROS!$B$53:$B$79,MATCH(V207,PARAMETROS!$A$53:$A$79,0)),"")</f>
        <v/>
      </c>
      <c r="X207" s="612"/>
      <c r="Y207" s="43"/>
      <c r="Z207" s="47" t="str">
        <f>IFERROR(IF(Y207="","",IF(Y207="COP","N/A",IF(OR(Y207="USD",Y207="US"),1,IF(Y207="EUR",VLOOKUP(U207,'SH EURO'!$A$6:$B$6338,2,FALSE),"INGRESAR TASA")))),"")</f>
        <v/>
      </c>
      <c r="AA207" s="595" t="str">
        <f t="shared" si="155"/>
        <v/>
      </c>
      <c r="AB207" s="45" t="str">
        <f>IFERROR(IF(Y207="","",IF(Y207="COP",1,IF(Z207&lt;&gt;"N/A",VLOOKUP(U207,'SH TRM'!$A$9:$B$8912,2,FALSE),"REVISAR"))),"")</f>
        <v/>
      </c>
      <c r="AC207" s="615" t="str">
        <f t="shared" si="156"/>
        <v/>
      </c>
      <c r="AD207" s="456" t="str">
        <f t="shared" si="157"/>
        <v/>
      </c>
      <c r="AE207" s="454" t="str">
        <f t="shared" si="159"/>
        <v/>
      </c>
      <c r="AF207" s="444" t="str">
        <f t="shared" si="149"/>
        <v/>
      </c>
      <c r="AG207" s="943" t="str">
        <f t="shared" ref="AG207" si="169">IFERROR(IF(AND(COUNTIF(N207:N210,"SI")&gt;=1,COUNTIF(O207:O210,"SI")&gt;=1,COUNTIF(P207:P210,"SI")&gt;=1,COUNTIF(R207:R210,"SI")&lt;=1,COUNTIF(J207:J210,"SI")=4,AO207="OK"),"SI","NO"),"")</f>
        <v>NO</v>
      </c>
      <c r="AH207" s="949" t="str">
        <f t="shared" ref="AH207" si="170">IFERROR(IF(OR(E207="",E207="NO"),"N/A",IF(AND(COUNTIF(AF207:AF210,"CUMPLE")=4,AG207="SI"),900,(IF(AND(COUNTIF(AF207:AF210,"CUMPLE")=3,AG207="SI"),800,IF(AND(COUNTIF(AF207:AF210,"CUMPLE")=2,AG207="SI"),700,0))))),"")</f>
        <v>N/A</v>
      </c>
      <c r="AI207" s="468"/>
      <c r="AJ207" s="307"/>
      <c r="AM207" s="700"/>
      <c r="AN207" s="624">
        <f t="shared" si="158"/>
        <v>0</v>
      </c>
      <c r="AO207" s="624" t="str">
        <f t="shared" ref="AO207" si="171">IF(OR(COUNTIF(AN207:AN210,2)=0,COUNTIF(AN207:AN210,2)&gt;1),"OK",IF(AND(COUNTIF(AN207:AN210,1)&gt;0,COUNTIF(AN207:AN210,2)&gt;0),"OK",1))</f>
        <v>OK</v>
      </c>
      <c r="AP207" s="698"/>
      <c r="AQ207" s="698"/>
    </row>
    <row r="208" spans="1:43" s="279" customFormat="1" ht="30" hidden="1" customHeight="1" x14ac:dyDescent="0.25">
      <c r="A208" s="876"/>
      <c r="B208" s="12"/>
      <c r="C208" s="168"/>
      <c r="D208" s="13" t="str">
        <f>IFERROR(INDEX(DESEMPATE!$D$3:$D$124,MATCH('EXP ESPEC.'!B208,DESEMPATE!$C$3:$C$124,0)),"")</f>
        <v/>
      </c>
      <c r="E208" s="381"/>
      <c r="F208" s="23"/>
      <c r="G208" s="23"/>
      <c r="H208" s="23"/>
      <c r="I208" s="292"/>
      <c r="J208" s="23"/>
      <c r="K208" s="551"/>
      <c r="L208" s="551"/>
      <c r="M208" s="551"/>
      <c r="N208" s="634" t="str">
        <f t="shared" si="163"/>
        <v/>
      </c>
      <c r="O208" s="634" t="str">
        <f t="shared" si="164"/>
        <v/>
      </c>
      <c r="P208" s="634" t="str">
        <f t="shared" si="165"/>
        <v/>
      </c>
      <c r="Q208" s="551" t="str">
        <f t="shared" si="153"/>
        <v/>
      </c>
      <c r="R208" s="938"/>
      <c r="S208" s="732"/>
      <c r="T208" s="337"/>
      <c r="U208" s="337"/>
      <c r="V208" s="19" t="str">
        <f t="shared" si="154"/>
        <v/>
      </c>
      <c r="W208" s="20" t="str">
        <f>IFERROR(INDEX(PARAMETROS!$B$53:$B$79,MATCH(V208,PARAMETROS!$A$53:$A$79,0)),"")</f>
        <v/>
      </c>
      <c r="X208" s="613"/>
      <c r="Y208" s="20"/>
      <c r="Z208" s="23" t="str">
        <f>IFERROR(IF(Y208="","",IF(Y208="COP","N/A",IF(OR(Y208="USD",Y208="US"),1,IF(Y208="EUR",VLOOKUP(U208,'SH EURO'!$A$6:$B$6338,2,FALSE),"INGRESAR TASA")))),"")</f>
        <v/>
      </c>
      <c r="AA208" s="596" t="str">
        <f t="shared" si="155"/>
        <v/>
      </c>
      <c r="AB208" s="22" t="str">
        <f>IFERROR(IF(Y208="","",IF(Y208="COP",1,IF(Z208&lt;&gt;"N/A",VLOOKUP(U208,'SH TRM'!$A$9:$B$8912,2,FALSE),"REVISAR"))),"")</f>
        <v/>
      </c>
      <c r="AC208" s="616" t="str">
        <f t="shared" si="156"/>
        <v/>
      </c>
      <c r="AD208" s="457" t="str">
        <f t="shared" si="157"/>
        <v/>
      </c>
      <c r="AE208" s="450" t="str">
        <f t="shared" si="159"/>
        <v/>
      </c>
      <c r="AF208" s="637" t="str">
        <f t="shared" si="149"/>
        <v/>
      </c>
      <c r="AG208" s="944"/>
      <c r="AH208" s="950"/>
      <c r="AI208" s="462"/>
      <c r="AJ208" s="307"/>
      <c r="AM208" s="700"/>
      <c r="AN208" s="624">
        <f t="shared" si="158"/>
        <v>0</v>
      </c>
      <c r="AO208" s="624"/>
      <c r="AP208" s="698"/>
      <c r="AQ208" s="698"/>
    </row>
    <row r="209" spans="1:43" s="279" customFormat="1" ht="30" hidden="1" customHeight="1" x14ac:dyDescent="0.25">
      <c r="A209" s="876"/>
      <c r="B209" s="12"/>
      <c r="C209" s="168"/>
      <c r="D209" s="13" t="str">
        <f>IFERROR(INDEX(DESEMPATE!$D$3:$D$124,MATCH('EXP ESPEC.'!B209,DESEMPATE!$C$3:$C$124,0)),"")</f>
        <v/>
      </c>
      <c r="E209" s="381"/>
      <c r="F209" s="23"/>
      <c r="G209" s="23"/>
      <c r="H209" s="23"/>
      <c r="I209" s="292"/>
      <c r="J209" s="23"/>
      <c r="K209" s="551"/>
      <c r="L209" s="551"/>
      <c r="M209" s="551"/>
      <c r="N209" s="634" t="str">
        <f t="shared" si="163"/>
        <v/>
      </c>
      <c r="O209" s="634" t="str">
        <f t="shared" si="164"/>
        <v/>
      </c>
      <c r="P209" s="634" t="str">
        <f t="shared" si="165"/>
        <v/>
      </c>
      <c r="Q209" s="551" t="str">
        <f t="shared" si="153"/>
        <v/>
      </c>
      <c r="R209" s="938"/>
      <c r="S209" s="732"/>
      <c r="T209" s="337"/>
      <c r="U209" s="337"/>
      <c r="V209" s="19" t="str">
        <f t="shared" si="154"/>
        <v/>
      </c>
      <c r="W209" s="20" t="str">
        <f>IFERROR(INDEX(PARAMETROS!$B$53:$B$79,MATCH(V209,PARAMETROS!$A$53:$A$79,0)),"")</f>
        <v/>
      </c>
      <c r="X209" s="613"/>
      <c r="Y209" s="20"/>
      <c r="Z209" s="23" t="str">
        <f>IFERROR(IF(Y209="","",IF(Y209="COP","N/A",IF(OR(Y209="USD",Y209="US"),1,IF(Y209="EUR",VLOOKUP(U209,'SH EURO'!$A$6:$B$6338,2,FALSE),"INGRESAR TASA")))),"")</f>
        <v/>
      </c>
      <c r="AA209" s="596" t="str">
        <f t="shared" si="155"/>
        <v/>
      </c>
      <c r="AB209" s="22" t="str">
        <f>IFERROR(IF(Y209="","",IF(Y209="COP",1,IF(Z209&lt;&gt;"N/A",VLOOKUP(U209,'SH TRM'!$A$9:$B$8912,2,FALSE),"REVISAR"))),"")</f>
        <v/>
      </c>
      <c r="AC209" s="616" t="str">
        <f t="shared" si="156"/>
        <v/>
      </c>
      <c r="AD209" s="457" t="str">
        <f t="shared" si="157"/>
        <v/>
      </c>
      <c r="AE209" s="450" t="str">
        <f t="shared" si="159"/>
        <v/>
      </c>
      <c r="AF209" s="637" t="str">
        <f t="shared" si="149"/>
        <v/>
      </c>
      <c r="AG209" s="944"/>
      <c r="AH209" s="950"/>
      <c r="AI209" s="462"/>
      <c r="AJ209" s="307"/>
      <c r="AM209" s="700"/>
      <c r="AN209" s="624">
        <f t="shared" si="158"/>
        <v>0</v>
      </c>
      <c r="AO209" s="624"/>
      <c r="AP209" s="698"/>
      <c r="AQ209" s="698"/>
    </row>
    <row r="210" spans="1:43" s="279" customFormat="1" ht="30" hidden="1" customHeight="1" thickBot="1" x14ac:dyDescent="0.3">
      <c r="A210" s="877"/>
      <c r="B210" s="48"/>
      <c r="C210" s="170"/>
      <c r="D210" s="64" t="str">
        <f>IFERROR(INDEX(DESEMPATE!$D$3:$D$124,MATCH('EXP ESPEC.'!B210,DESEMPATE!$C$3:$C$124,0)),"")</f>
        <v/>
      </c>
      <c r="E210" s="382"/>
      <c r="F210" s="159"/>
      <c r="G210" s="159"/>
      <c r="H210" s="159"/>
      <c r="I210" s="294"/>
      <c r="J210" s="159"/>
      <c r="K210" s="552"/>
      <c r="L210" s="552"/>
      <c r="M210" s="552"/>
      <c r="N210" s="635" t="str">
        <f t="shared" si="163"/>
        <v/>
      </c>
      <c r="O210" s="635" t="str">
        <f t="shared" si="164"/>
        <v/>
      </c>
      <c r="P210" s="635" t="str">
        <f t="shared" si="165"/>
        <v/>
      </c>
      <c r="Q210" s="552" t="str">
        <f t="shared" si="153"/>
        <v/>
      </c>
      <c r="R210" s="939"/>
      <c r="S210" s="743"/>
      <c r="T210" s="390"/>
      <c r="U210" s="390"/>
      <c r="V210" s="53" t="str">
        <f t="shared" si="154"/>
        <v/>
      </c>
      <c r="W210" s="54" t="str">
        <f>IFERROR(INDEX(PARAMETROS!$B$53:$B$79,MATCH(V210,PARAMETROS!$A$53:$A$79,0)),"")</f>
        <v/>
      </c>
      <c r="X210" s="614"/>
      <c r="Y210" s="54"/>
      <c r="Z210" s="159" t="str">
        <f>IFERROR(IF(Y210="","",IF(Y210="COP","N/A",IF(OR(Y210="USD",Y210="US"),1,IF(Y210="EUR",VLOOKUP(U210,'SH EURO'!$A$6:$B$6338,2,FALSE),"INGRESAR TASA")))),"")</f>
        <v/>
      </c>
      <c r="AA210" s="597" t="str">
        <f t="shared" si="155"/>
        <v/>
      </c>
      <c r="AB210" s="56" t="str">
        <f>IFERROR(IF(Y210="","",IF(Y210="COP",1,IF(Z210&lt;&gt;"N/A",VLOOKUP(U210,'SH TRM'!$A$9:$B$8912,2,FALSE),"REVISAR"))),"")</f>
        <v/>
      </c>
      <c r="AC210" s="617" t="str">
        <f t="shared" si="156"/>
        <v/>
      </c>
      <c r="AD210" s="458" t="str">
        <f t="shared" si="157"/>
        <v/>
      </c>
      <c r="AE210" s="449" t="str">
        <f t="shared" si="159"/>
        <v/>
      </c>
      <c r="AF210" s="460" t="str">
        <f t="shared" si="149"/>
        <v/>
      </c>
      <c r="AG210" s="945"/>
      <c r="AH210" s="951"/>
      <c r="AI210" s="471"/>
      <c r="AJ210" s="307"/>
      <c r="AM210" s="700"/>
      <c r="AN210" s="624">
        <f t="shared" si="158"/>
        <v>0</v>
      </c>
      <c r="AO210" s="624"/>
      <c r="AP210" s="698"/>
      <c r="AQ210" s="698"/>
    </row>
    <row r="211" spans="1:43" s="279" customFormat="1" ht="30" hidden="1" customHeight="1" x14ac:dyDescent="0.25">
      <c r="A211" s="875" t="s">
        <v>247</v>
      </c>
      <c r="B211" s="35"/>
      <c r="C211" s="169"/>
      <c r="D211" s="36" t="str">
        <f>IFERROR(INDEX(DESEMPATE!$D$3:$D$124,MATCH('EXP ESPEC.'!B211,DESEMPATE!$C$3:$C$124,0)),"")</f>
        <v/>
      </c>
      <c r="E211" s="380"/>
      <c r="F211" s="47"/>
      <c r="G211" s="47"/>
      <c r="H211" s="47"/>
      <c r="I211" s="293"/>
      <c r="J211" s="47"/>
      <c r="K211" s="553"/>
      <c r="L211" s="553"/>
      <c r="M211" s="553"/>
      <c r="N211" s="636" t="str">
        <f t="shared" si="163"/>
        <v/>
      </c>
      <c r="O211" s="636" t="str">
        <f t="shared" si="164"/>
        <v/>
      </c>
      <c r="P211" s="636" t="str">
        <f t="shared" si="165"/>
        <v/>
      </c>
      <c r="Q211" s="553" t="str">
        <f t="shared" si="153"/>
        <v/>
      </c>
      <c r="R211" s="872" t="s">
        <v>9</v>
      </c>
      <c r="S211" s="742"/>
      <c r="T211" s="389"/>
      <c r="U211" s="389"/>
      <c r="V211" s="42" t="str">
        <f t="shared" si="154"/>
        <v/>
      </c>
      <c r="W211" s="160" t="str">
        <f>IFERROR(INDEX(PARAMETROS!$B$53:$B$79,MATCH(V211,PARAMETROS!$A$53:$A$79,0)),"")</f>
        <v/>
      </c>
      <c r="X211" s="612"/>
      <c r="Y211" s="43"/>
      <c r="Z211" s="47" t="str">
        <f>IFERROR(IF(Y211="","",IF(Y211="COP","N/A",IF(OR(Y211="USD",Y211="US"),1,IF(Y211="EUR",VLOOKUP(U211,'SH EURO'!$A$6:$B$6338,2,FALSE),"INGRESAR TASA")))),"")</f>
        <v/>
      </c>
      <c r="AA211" s="595" t="str">
        <f t="shared" si="155"/>
        <v/>
      </c>
      <c r="AB211" s="45" t="str">
        <f>IFERROR(IF(Y211="","",IF(Y211="COP",1,IF(Z211&lt;&gt;"N/A",VLOOKUP(U211,'SH TRM'!$A$9:$B$8912,2,FALSE),"REVISAR"))),"")</f>
        <v/>
      </c>
      <c r="AC211" s="615" t="str">
        <f t="shared" si="156"/>
        <v/>
      </c>
      <c r="AD211" s="456" t="str">
        <f t="shared" si="157"/>
        <v/>
      </c>
      <c r="AE211" s="454" t="str">
        <f t="shared" si="159"/>
        <v/>
      </c>
      <c r="AF211" s="444" t="str">
        <f t="shared" si="149"/>
        <v/>
      </c>
      <c r="AG211" s="943" t="str">
        <f t="shared" ref="AG211" si="172">IFERROR(IF(AND(COUNTIF(N211:N214,"SI")&gt;=1,COUNTIF(O211:O214,"SI")&gt;=1,COUNTIF(P211:P214,"SI")&gt;=1,COUNTIF(R211:R214,"SI")&lt;=1,COUNTIF(J211:J214,"SI")=4,AO211="OK"),"SI","NO"),"")</f>
        <v>NO</v>
      </c>
      <c r="AH211" s="949" t="str">
        <f t="shared" ref="AH211" si="173">IFERROR(IF(OR(E211="",E211="NO"),"N/A",IF(AND(COUNTIF(AF211:AF214,"CUMPLE")=4,AG211="SI"),900,(IF(AND(COUNTIF(AF211:AF214,"CUMPLE")=3,AG211="SI"),800,IF(AND(COUNTIF(AF211:AF214,"CUMPLE")=2,AG211="SI"),700,0))))),"")</f>
        <v>N/A</v>
      </c>
      <c r="AI211" s="468"/>
      <c r="AJ211" s="307"/>
      <c r="AM211" s="700"/>
      <c r="AN211" s="624">
        <f t="shared" si="158"/>
        <v>0</v>
      </c>
      <c r="AO211" s="624" t="str">
        <f t="shared" ref="AO211" si="174">IF(OR(COUNTIF(AN211:AN214,2)=0,COUNTIF(AN211:AN214,2)&gt;1),"OK",IF(AND(COUNTIF(AN211:AN214,1)&gt;0,COUNTIF(AN211:AN214,2)&gt;0),"OK",1))</f>
        <v>OK</v>
      </c>
      <c r="AP211" s="698"/>
      <c r="AQ211" s="698"/>
    </row>
    <row r="212" spans="1:43" s="279" customFormat="1" ht="30" hidden="1" customHeight="1" x14ac:dyDescent="0.25">
      <c r="A212" s="876"/>
      <c r="B212" s="12"/>
      <c r="C212" s="168"/>
      <c r="D212" s="13" t="str">
        <f>IFERROR(INDEX(DESEMPATE!$D$3:$D$124,MATCH('EXP ESPEC.'!B212,DESEMPATE!$C$3:$C$124,0)),"")</f>
        <v/>
      </c>
      <c r="E212" s="381"/>
      <c r="F212" s="23"/>
      <c r="G212" s="23"/>
      <c r="H212" s="23"/>
      <c r="I212" s="292"/>
      <c r="J212" s="23"/>
      <c r="K212" s="551"/>
      <c r="L212" s="551"/>
      <c r="M212" s="551"/>
      <c r="N212" s="634" t="str">
        <f t="shared" si="163"/>
        <v/>
      </c>
      <c r="O212" s="634" t="str">
        <f t="shared" si="164"/>
        <v/>
      </c>
      <c r="P212" s="634" t="str">
        <f t="shared" si="165"/>
        <v/>
      </c>
      <c r="Q212" s="551" t="str">
        <f t="shared" si="153"/>
        <v/>
      </c>
      <c r="R212" s="938"/>
      <c r="S212" s="732"/>
      <c r="T212" s="337"/>
      <c r="U212" s="337"/>
      <c r="V212" s="19" t="str">
        <f t="shared" si="154"/>
        <v/>
      </c>
      <c r="W212" s="20" t="str">
        <f>IFERROR(INDEX(PARAMETROS!$B$53:$B$79,MATCH(V212,PARAMETROS!$A$53:$A$79,0)),"")</f>
        <v/>
      </c>
      <c r="X212" s="613"/>
      <c r="Y212" s="20"/>
      <c r="Z212" s="23" t="str">
        <f>IFERROR(IF(Y212="","",IF(Y212="COP","N/A",IF(OR(Y212="USD",Y212="US"),1,IF(Y212="EUR",VLOOKUP(U212,'SH EURO'!$A$6:$B$6338,2,FALSE),"INGRESAR TASA")))),"")</f>
        <v/>
      </c>
      <c r="AA212" s="596" t="str">
        <f t="shared" si="155"/>
        <v/>
      </c>
      <c r="AB212" s="22" t="str">
        <f>IFERROR(IF(Y212="","",IF(Y212="COP",1,IF(Z212&lt;&gt;"N/A",VLOOKUP(U212,'SH TRM'!$A$9:$B$8912,2,FALSE),"REVISAR"))),"")</f>
        <v/>
      </c>
      <c r="AC212" s="616" t="str">
        <f t="shared" si="156"/>
        <v/>
      </c>
      <c r="AD212" s="457" t="str">
        <f t="shared" si="157"/>
        <v/>
      </c>
      <c r="AE212" s="450" t="str">
        <f t="shared" si="159"/>
        <v/>
      </c>
      <c r="AF212" s="637" t="str">
        <f t="shared" si="149"/>
        <v/>
      </c>
      <c r="AG212" s="944"/>
      <c r="AH212" s="950"/>
      <c r="AI212" s="462"/>
      <c r="AJ212" s="307"/>
      <c r="AM212" s="700"/>
      <c r="AN212" s="624">
        <f t="shared" si="158"/>
        <v>0</v>
      </c>
      <c r="AO212" s="624"/>
      <c r="AP212" s="698"/>
      <c r="AQ212" s="698"/>
    </row>
    <row r="213" spans="1:43" s="279" customFormat="1" ht="30" hidden="1" customHeight="1" x14ac:dyDescent="0.25">
      <c r="A213" s="876"/>
      <c r="B213" s="12"/>
      <c r="C213" s="168"/>
      <c r="D213" s="13" t="str">
        <f>IFERROR(INDEX(DESEMPATE!$D$3:$D$124,MATCH('EXP ESPEC.'!B213,DESEMPATE!$C$3:$C$124,0)),"")</f>
        <v/>
      </c>
      <c r="E213" s="381"/>
      <c r="F213" s="23"/>
      <c r="G213" s="23"/>
      <c r="H213" s="23"/>
      <c r="I213" s="292"/>
      <c r="J213" s="23"/>
      <c r="K213" s="551"/>
      <c r="L213" s="551"/>
      <c r="M213" s="551"/>
      <c r="N213" s="634" t="str">
        <f t="shared" si="163"/>
        <v/>
      </c>
      <c r="O213" s="634" t="str">
        <f t="shared" si="164"/>
        <v/>
      </c>
      <c r="P213" s="634" t="str">
        <f t="shared" si="165"/>
        <v/>
      </c>
      <c r="Q213" s="551" t="str">
        <f t="shared" si="153"/>
        <v/>
      </c>
      <c r="R213" s="938"/>
      <c r="S213" s="732"/>
      <c r="T213" s="337"/>
      <c r="U213" s="337"/>
      <c r="V213" s="19" t="str">
        <f t="shared" si="154"/>
        <v/>
      </c>
      <c r="W213" s="20" t="str">
        <f>IFERROR(INDEX(PARAMETROS!$B$53:$B$79,MATCH(V213,PARAMETROS!$A$53:$A$79,0)),"")</f>
        <v/>
      </c>
      <c r="X213" s="613"/>
      <c r="Y213" s="20"/>
      <c r="Z213" s="23" t="str">
        <f>IFERROR(IF(Y213="","",IF(Y213="COP","N/A",IF(OR(Y213="USD",Y213="US"),1,IF(Y213="EUR",VLOOKUP(U213,'SH EURO'!$A$6:$B$6338,2,FALSE),"INGRESAR TASA")))),"")</f>
        <v/>
      </c>
      <c r="AA213" s="596" t="str">
        <f t="shared" si="155"/>
        <v/>
      </c>
      <c r="AB213" s="22" t="str">
        <f>IFERROR(IF(Y213="","",IF(Y213="COP",1,IF(Z213&lt;&gt;"N/A",VLOOKUP(U213,'SH TRM'!$A$9:$B$8912,2,FALSE),"REVISAR"))),"")</f>
        <v/>
      </c>
      <c r="AC213" s="616" t="str">
        <f t="shared" si="156"/>
        <v/>
      </c>
      <c r="AD213" s="457" t="str">
        <f t="shared" si="157"/>
        <v/>
      </c>
      <c r="AE213" s="450" t="str">
        <f t="shared" si="159"/>
        <v/>
      </c>
      <c r="AF213" s="637" t="str">
        <f t="shared" si="149"/>
        <v/>
      </c>
      <c r="AG213" s="944"/>
      <c r="AH213" s="950"/>
      <c r="AI213" s="462"/>
      <c r="AJ213" s="307"/>
      <c r="AM213" s="700"/>
      <c r="AN213" s="624">
        <f t="shared" si="158"/>
        <v>0</v>
      </c>
      <c r="AO213" s="624"/>
      <c r="AP213" s="698"/>
      <c r="AQ213" s="698"/>
    </row>
    <row r="214" spans="1:43" s="279" customFormat="1" ht="30" hidden="1" customHeight="1" thickBot="1" x14ac:dyDescent="0.3">
      <c r="A214" s="877"/>
      <c r="B214" s="48"/>
      <c r="C214" s="170"/>
      <c r="D214" s="64" t="str">
        <f>IFERROR(INDEX(DESEMPATE!$D$3:$D$124,MATCH('EXP ESPEC.'!B214,DESEMPATE!$C$3:$C$124,0)),"")</f>
        <v/>
      </c>
      <c r="E214" s="382"/>
      <c r="F214" s="159"/>
      <c r="G214" s="159"/>
      <c r="H214" s="159"/>
      <c r="I214" s="294"/>
      <c r="J214" s="159"/>
      <c r="K214" s="552"/>
      <c r="L214" s="552"/>
      <c r="M214" s="552"/>
      <c r="N214" s="635" t="str">
        <f t="shared" si="163"/>
        <v/>
      </c>
      <c r="O214" s="635" t="str">
        <f t="shared" si="164"/>
        <v/>
      </c>
      <c r="P214" s="635" t="str">
        <f t="shared" si="165"/>
        <v/>
      </c>
      <c r="Q214" s="552" t="str">
        <f t="shared" si="153"/>
        <v/>
      </c>
      <c r="R214" s="939"/>
      <c r="S214" s="743"/>
      <c r="T214" s="390"/>
      <c r="U214" s="390"/>
      <c r="V214" s="53" t="str">
        <f t="shared" si="154"/>
        <v/>
      </c>
      <c r="W214" s="54" t="str">
        <f>IFERROR(INDEX(PARAMETROS!$B$53:$B$79,MATCH(V214,PARAMETROS!$A$53:$A$79,0)),"")</f>
        <v/>
      </c>
      <c r="X214" s="614"/>
      <c r="Y214" s="54"/>
      <c r="Z214" s="159" t="str">
        <f>IFERROR(IF(Y214="","",IF(Y214="COP","N/A",IF(OR(Y214="USD",Y214="US"),1,IF(Y214="EUR",VLOOKUP(U214,'SH EURO'!$A$6:$B$6338,2,FALSE),"INGRESAR TASA")))),"")</f>
        <v/>
      </c>
      <c r="AA214" s="597" t="str">
        <f t="shared" si="155"/>
        <v/>
      </c>
      <c r="AB214" s="56" t="str">
        <f>IFERROR(IF(Y214="","",IF(Y214="COP",1,IF(Z214&lt;&gt;"N/A",VLOOKUP(U214,'SH TRM'!$A$9:$B$8912,2,FALSE),"REVISAR"))),"")</f>
        <v/>
      </c>
      <c r="AC214" s="617" t="str">
        <f t="shared" si="156"/>
        <v/>
      </c>
      <c r="AD214" s="458" t="str">
        <f t="shared" si="157"/>
        <v/>
      </c>
      <c r="AE214" s="449" t="str">
        <f t="shared" si="159"/>
        <v/>
      </c>
      <c r="AF214" s="460" t="str">
        <f t="shared" si="149"/>
        <v/>
      </c>
      <c r="AG214" s="945"/>
      <c r="AH214" s="951"/>
      <c r="AI214" s="471"/>
      <c r="AJ214" s="307"/>
      <c r="AM214" s="700"/>
      <c r="AN214" s="624">
        <f t="shared" si="158"/>
        <v>0</v>
      </c>
      <c r="AO214" s="624"/>
      <c r="AP214" s="698"/>
      <c r="AQ214" s="698"/>
    </row>
    <row r="215" spans="1:43" s="279" customFormat="1" ht="30" hidden="1" customHeight="1" x14ac:dyDescent="0.25">
      <c r="A215" s="875" t="s">
        <v>248</v>
      </c>
      <c r="B215" s="35"/>
      <c r="C215" s="169"/>
      <c r="D215" s="36" t="str">
        <f>IFERROR(INDEX(DESEMPATE!$D$3:$D$124,MATCH('EXP ESPEC.'!B215,DESEMPATE!$C$3:$C$124,0)),"")</f>
        <v/>
      </c>
      <c r="E215" s="380"/>
      <c r="F215" s="47"/>
      <c r="G215" s="47"/>
      <c r="H215" s="47"/>
      <c r="I215" s="293"/>
      <c r="J215" s="47"/>
      <c r="K215" s="553"/>
      <c r="L215" s="553"/>
      <c r="M215" s="553"/>
      <c r="N215" s="636" t="str">
        <f t="shared" si="163"/>
        <v/>
      </c>
      <c r="O215" s="636" t="str">
        <f t="shared" si="164"/>
        <v/>
      </c>
      <c r="P215" s="636" t="str">
        <f t="shared" si="165"/>
        <v/>
      </c>
      <c r="Q215" s="553" t="str">
        <f t="shared" si="153"/>
        <v/>
      </c>
      <c r="R215" s="872" t="s">
        <v>9</v>
      </c>
      <c r="S215" s="742"/>
      <c r="T215" s="389"/>
      <c r="U215" s="389"/>
      <c r="V215" s="42" t="str">
        <f t="shared" si="154"/>
        <v/>
      </c>
      <c r="W215" s="160" t="str">
        <f>IFERROR(INDEX(PARAMETROS!$B$53:$B$79,MATCH(V215,PARAMETROS!$A$53:$A$79,0)),"")</f>
        <v/>
      </c>
      <c r="X215" s="612"/>
      <c r="Y215" s="43"/>
      <c r="Z215" s="47" t="str">
        <f>IFERROR(IF(Y215="","",IF(Y215="COP","N/A",IF(OR(Y215="USD",Y215="US"),1,IF(Y215="EUR",VLOOKUP(U215,'SH EURO'!$A$6:$B$6338,2,FALSE),"INGRESAR TASA")))),"")</f>
        <v/>
      </c>
      <c r="AA215" s="595" t="str">
        <f t="shared" si="155"/>
        <v/>
      </c>
      <c r="AB215" s="45" t="str">
        <f>IFERROR(IF(Y215="","",IF(Y215="COP",1,IF(Z215&lt;&gt;"N/A",VLOOKUP(U215,'SH TRM'!$A$9:$B$8912,2,FALSE),"REVISAR"))),"")</f>
        <v/>
      </c>
      <c r="AC215" s="615" t="str">
        <f t="shared" si="156"/>
        <v/>
      </c>
      <c r="AD215" s="456" t="str">
        <f t="shared" si="157"/>
        <v/>
      </c>
      <c r="AE215" s="454" t="str">
        <f t="shared" si="159"/>
        <v/>
      </c>
      <c r="AF215" s="444" t="str">
        <f t="shared" si="149"/>
        <v/>
      </c>
      <c r="AG215" s="943" t="str">
        <f t="shared" ref="AG215" si="175">IFERROR(IF(AND(COUNTIF(N215:N218,"SI")&gt;=1,COUNTIF(O215:O218,"SI")&gt;=1,COUNTIF(P215:P218,"SI")&gt;=1,COUNTIF(R215:R218,"SI")&lt;=1,COUNTIF(J215:J218,"SI")=4,AO215="OK"),"SI","NO"),"")</f>
        <v>NO</v>
      </c>
      <c r="AH215" s="949" t="str">
        <f t="shared" ref="AH215" si="176">IFERROR(IF(OR(E215="",E215="NO"),"N/A",IF(AND(COUNTIF(AF215:AF218,"CUMPLE")=4,AG215="SI"),900,(IF(AND(COUNTIF(AF215:AF218,"CUMPLE")=3,AG215="SI"),800,IF(AND(COUNTIF(AF215:AF218,"CUMPLE")=2,AG215="SI"),700,0))))),"")</f>
        <v>N/A</v>
      </c>
      <c r="AI215" s="468"/>
      <c r="AJ215" s="307"/>
      <c r="AM215" s="700"/>
      <c r="AN215" s="624">
        <f t="shared" si="158"/>
        <v>0</v>
      </c>
      <c r="AO215" s="624" t="str">
        <f t="shared" ref="AO215" si="177">IF(OR(COUNTIF(AN215:AN218,2)=0,COUNTIF(AN215:AN218,2)&gt;1),"OK",IF(AND(COUNTIF(AN215:AN218,1)&gt;0,COUNTIF(AN215:AN218,2)&gt;0),"OK",1))</f>
        <v>OK</v>
      </c>
      <c r="AP215" s="698"/>
      <c r="AQ215" s="698"/>
    </row>
    <row r="216" spans="1:43" s="279" customFormat="1" ht="30" hidden="1" customHeight="1" x14ac:dyDescent="0.25">
      <c r="A216" s="876"/>
      <c r="B216" s="12"/>
      <c r="C216" s="168"/>
      <c r="D216" s="13" t="str">
        <f>IFERROR(INDEX(DESEMPATE!$D$3:$D$124,MATCH('EXP ESPEC.'!B216,DESEMPATE!$C$3:$C$124,0)),"")</f>
        <v/>
      </c>
      <c r="E216" s="381"/>
      <c r="F216" s="23"/>
      <c r="G216" s="23"/>
      <c r="H216" s="23"/>
      <c r="I216" s="292"/>
      <c r="J216" s="23"/>
      <c r="K216" s="551"/>
      <c r="L216" s="551"/>
      <c r="M216" s="551"/>
      <c r="N216" s="634" t="str">
        <f t="shared" si="163"/>
        <v/>
      </c>
      <c r="O216" s="634" t="str">
        <f t="shared" si="164"/>
        <v/>
      </c>
      <c r="P216" s="634" t="str">
        <f t="shared" si="165"/>
        <v/>
      </c>
      <c r="Q216" s="551" t="str">
        <f t="shared" si="153"/>
        <v/>
      </c>
      <c r="R216" s="938"/>
      <c r="S216" s="732"/>
      <c r="T216" s="337"/>
      <c r="U216" s="337"/>
      <c r="V216" s="19" t="str">
        <f t="shared" si="154"/>
        <v/>
      </c>
      <c r="W216" s="20" t="str">
        <f>IFERROR(INDEX(PARAMETROS!$B$53:$B$79,MATCH(V216,PARAMETROS!$A$53:$A$79,0)),"")</f>
        <v/>
      </c>
      <c r="X216" s="613"/>
      <c r="Y216" s="20"/>
      <c r="Z216" s="23" t="str">
        <f>IFERROR(IF(Y216="","",IF(Y216="COP","N/A",IF(OR(Y216="USD",Y216="US"),1,IF(Y216="EUR",VLOOKUP(U216,'SH EURO'!$A$6:$B$6338,2,FALSE),"INGRESAR TASA")))),"")</f>
        <v/>
      </c>
      <c r="AA216" s="596" t="str">
        <f t="shared" si="155"/>
        <v/>
      </c>
      <c r="AB216" s="22" t="str">
        <f>IFERROR(IF(Y216="","",IF(Y216="COP",1,IF(Z216&lt;&gt;"N/A",VLOOKUP(U216,'SH TRM'!$A$9:$B$8912,2,FALSE),"REVISAR"))),"")</f>
        <v/>
      </c>
      <c r="AC216" s="616" t="str">
        <f t="shared" si="156"/>
        <v/>
      </c>
      <c r="AD216" s="457" t="str">
        <f t="shared" si="157"/>
        <v/>
      </c>
      <c r="AE216" s="450" t="str">
        <f t="shared" si="159"/>
        <v/>
      </c>
      <c r="AF216" s="637" t="str">
        <f t="shared" si="149"/>
        <v/>
      </c>
      <c r="AG216" s="944"/>
      <c r="AH216" s="950"/>
      <c r="AI216" s="462"/>
      <c r="AJ216" s="307"/>
      <c r="AM216" s="700"/>
      <c r="AN216" s="624">
        <f t="shared" si="158"/>
        <v>0</v>
      </c>
      <c r="AO216" s="624"/>
      <c r="AP216" s="698"/>
      <c r="AQ216" s="698"/>
    </row>
    <row r="217" spans="1:43" s="279" customFormat="1" ht="30" hidden="1" customHeight="1" x14ac:dyDescent="0.25">
      <c r="A217" s="876"/>
      <c r="B217" s="12"/>
      <c r="C217" s="168"/>
      <c r="D217" s="13" t="str">
        <f>IFERROR(INDEX(DESEMPATE!$D$3:$D$124,MATCH('EXP ESPEC.'!B217,DESEMPATE!$C$3:$C$124,0)),"")</f>
        <v/>
      </c>
      <c r="E217" s="381"/>
      <c r="F217" s="23"/>
      <c r="G217" s="23"/>
      <c r="H217" s="23"/>
      <c r="I217" s="292"/>
      <c r="J217" s="23"/>
      <c r="K217" s="551"/>
      <c r="L217" s="551"/>
      <c r="M217" s="551"/>
      <c r="N217" s="634" t="str">
        <f t="shared" si="163"/>
        <v/>
      </c>
      <c r="O217" s="634" t="str">
        <f t="shared" si="164"/>
        <v/>
      </c>
      <c r="P217" s="634" t="str">
        <f t="shared" si="165"/>
        <v/>
      </c>
      <c r="Q217" s="551" t="str">
        <f t="shared" si="153"/>
        <v/>
      </c>
      <c r="R217" s="938"/>
      <c r="S217" s="732"/>
      <c r="T217" s="337"/>
      <c r="U217" s="337"/>
      <c r="V217" s="19" t="str">
        <f t="shared" si="154"/>
        <v/>
      </c>
      <c r="W217" s="20" t="str">
        <f>IFERROR(INDEX(PARAMETROS!$B$53:$B$79,MATCH(V217,PARAMETROS!$A$53:$A$79,0)),"")</f>
        <v/>
      </c>
      <c r="X217" s="613"/>
      <c r="Y217" s="20"/>
      <c r="Z217" s="23" t="str">
        <f>IFERROR(IF(Y217="","",IF(Y217="COP","N/A",IF(OR(Y217="USD",Y217="US"),1,IF(Y217="EUR",VLOOKUP(U217,'SH EURO'!$A$6:$B$6338,2,FALSE),"INGRESAR TASA")))),"")</f>
        <v/>
      </c>
      <c r="AA217" s="596" t="str">
        <f t="shared" si="155"/>
        <v/>
      </c>
      <c r="AB217" s="22" t="str">
        <f>IFERROR(IF(Y217="","",IF(Y217="COP",1,IF(Z217&lt;&gt;"N/A",VLOOKUP(U217,'SH TRM'!$A$9:$B$8912,2,FALSE),"REVISAR"))),"")</f>
        <v/>
      </c>
      <c r="AC217" s="616" t="str">
        <f t="shared" si="156"/>
        <v/>
      </c>
      <c r="AD217" s="457" t="str">
        <f t="shared" si="157"/>
        <v/>
      </c>
      <c r="AE217" s="450" t="str">
        <f t="shared" si="159"/>
        <v/>
      </c>
      <c r="AF217" s="637" t="str">
        <f t="shared" si="149"/>
        <v/>
      </c>
      <c r="AG217" s="944"/>
      <c r="AH217" s="950"/>
      <c r="AI217" s="462"/>
      <c r="AJ217" s="307"/>
      <c r="AM217" s="700"/>
      <c r="AN217" s="624">
        <f t="shared" si="158"/>
        <v>0</v>
      </c>
      <c r="AO217" s="624"/>
      <c r="AP217" s="698"/>
      <c r="AQ217" s="698"/>
    </row>
    <row r="218" spans="1:43" s="279" customFormat="1" ht="30" hidden="1" customHeight="1" thickBot="1" x14ac:dyDescent="0.3">
      <c r="A218" s="877"/>
      <c r="B218" s="48"/>
      <c r="C218" s="170"/>
      <c r="D218" s="64" t="str">
        <f>IFERROR(INDEX(DESEMPATE!$D$3:$D$124,MATCH('EXP ESPEC.'!B218,DESEMPATE!$C$3:$C$124,0)),"")</f>
        <v/>
      </c>
      <c r="E218" s="382"/>
      <c r="F218" s="159"/>
      <c r="G218" s="159"/>
      <c r="H218" s="159"/>
      <c r="I218" s="294"/>
      <c r="J218" s="159"/>
      <c r="K218" s="552"/>
      <c r="L218" s="552"/>
      <c r="M218" s="552"/>
      <c r="N218" s="635" t="str">
        <f t="shared" si="163"/>
        <v/>
      </c>
      <c r="O218" s="635" t="str">
        <f t="shared" si="164"/>
        <v/>
      </c>
      <c r="P218" s="635" t="str">
        <f t="shared" si="165"/>
        <v/>
      </c>
      <c r="Q218" s="552" t="str">
        <f t="shared" si="153"/>
        <v/>
      </c>
      <c r="R218" s="939"/>
      <c r="S218" s="743"/>
      <c r="T218" s="390"/>
      <c r="U218" s="390"/>
      <c r="V218" s="53" t="str">
        <f t="shared" si="154"/>
        <v/>
      </c>
      <c r="W218" s="54" t="str">
        <f>IFERROR(INDEX(PARAMETROS!$B$53:$B$79,MATCH(V218,PARAMETROS!$A$53:$A$79,0)),"")</f>
        <v/>
      </c>
      <c r="X218" s="614"/>
      <c r="Y218" s="54"/>
      <c r="Z218" s="159" t="str">
        <f>IFERROR(IF(Y218="","",IF(Y218="COP","N/A",IF(OR(Y218="USD",Y218="US"),1,IF(Y218="EUR",VLOOKUP(U218,'SH EURO'!$A$6:$B$6338,2,FALSE),"INGRESAR TASA")))),"")</f>
        <v/>
      </c>
      <c r="AA218" s="597" t="str">
        <f t="shared" si="155"/>
        <v/>
      </c>
      <c r="AB218" s="56" t="str">
        <f>IFERROR(IF(Y218="","",IF(Y218="COP",1,IF(Z218&lt;&gt;"N/A",VLOOKUP(U218,'SH TRM'!$A$9:$B$8912,2,FALSE),"REVISAR"))),"")</f>
        <v/>
      </c>
      <c r="AC218" s="617" t="str">
        <f t="shared" si="156"/>
        <v/>
      </c>
      <c r="AD218" s="458" t="str">
        <f t="shared" si="157"/>
        <v/>
      </c>
      <c r="AE218" s="449" t="str">
        <f t="shared" si="159"/>
        <v/>
      </c>
      <c r="AF218" s="460" t="str">
        <f t="shared" si="149"/>
        <v/>
      </c>
      <c r="AG218" s="945"/>
      <c r="AH218" s="951"/>
      <c r="AI218" s="471"/>
      <c r="AJ218" s="307"/>
      <c r="AM218" s="700"/>
      <c r="AN218" s="624">
        <f t="shared" si="158"/>
        <v>0</v>
      </c>
      <c r="AO218" s="624"/>
      <c r="AP218" s="698"/>
      <c r="AQ218" s="698"/>
    </row>
    <row r="219" spans="1:43" s="279" customFormat="1" ht="30" hidden="1" customHeight="1" x14ac:dyDescent="0.25">
      <c r="A219" s="875" t="s">
        <v>249</v>
      </c>
      <c r="B219" s="35"/>
      <c r="C219" s="169"/>
      <c r="D219" s="36" t="str">
        <f>IFERROR(INDEX(DESEMPATE!$D$3:$D$124,MATCH('EXP ESPEC.'!B219,DESEMPATE!$C$3:$C$124,0)),"")</f>
        <v/>
      </c>
      <c r="E219" s="380"/>
      <c r="F219" s="47"/>
      <c r="G219" s="47"/>
      <c r="H219" s="47"/>
      <c r="I219" s="293"/>
      <c r="J219" s="47"/>
      <c r="K219" s="553"/>
      <c r="L219" s="553"/>
      <c r="M219" s="553"/>
      <c r="N219" s="636" t="str">
        <f t="shared" si="163"/>
        <v/>
      </c>
      <c r="O219" s="636" t="str">
        <f t="shared" si="164"/>
        <v/>
      </c>
      <c r="P219" s="636" t="str">
        <f t="shared" si="165"/>
        <v/>
      </c>
      <c r="Q219" s="553" t="str">
        <f t="shared" si="153"/>
        <v/>
      </c>
      <c r="R219" s="872" t="s">
        <v>9</v>
      </c>
      <c r="S219" s="742"/>
      <c r="T219" s="389"/>
      <c r="U219" s="389"/>
      <c r="V219" s="42" t="str">
        <f t="shared" si="154"/>
        <v/>
      </c>
      <c r="W219" s="160" t="str">
        <f>IFERROR(INDEX(PARAMETROS!$B$53:$B$79,MATCH(V219,PARAMETROS!$A$53:$A$79,0)),"")</f>
        <v/>
      </c>
      <c r="X219" s="612"/>
      <c r="Y219" s="43"/>
      <c r="Z219" s="47" t="str">
        <f>IFERROR(IF(Y219="","",IF(Y219="COP","N/A",IF(OR(Y219="USD",Y219="US"),1,IF(Y219="EUR",VLOOKUP(U219,'SH EURO'!$A$6:$B$6338,2,FALSE),"INGRESAR TASA")))),"")</f>
        <v/>
      </c>
      <c r="AA219" s="595" t="str">
        <f t="shared" si="155"/>
        <v/>
      </c>
      <c r="AB219" s="45" t="str">
        <f>IFERROR(IF(Y219="","",IF(Y219="COP",1,IF(Z219&lt;&gt;"N/A",VLOOKUP(U219,'SH TRM'!$A$9:$B$8912,2,FALSE),"REVISAR"))),"")</f>
        <v/>
      </c>
      <c r="AC219" s="615" t="str">
        <f t="shared" si="156"/>
        <v/>
      </c>
      <c r="AD219" s="456" t="str">
        <f t="shared" si="157"/>
        <v/>
      </c>
      <c r="AE219" s="454" t="str">
        <f t="shared" si="159"/>
        <v/>
      </c>
      <c r="AF219" s="444" t="str">
        <f t="shared" si="149"/>
        <v/>
      </c>
      <c r="AG219" s="943" t="str">
        <f t="shared" ref="AG219" si="178">IFERROR(IF(AND(COUNTIF(N219:N222,"SI")&gt;=1,COUNTIF(O219:O222,"SI")&gt;=1,COUNTIF(P219:P222,"SI")&gt;=1,COUNTIF(R219:R222,"SI")&lt;=1,COUNTIF(J219:J222,"SI")=4,AO219="OK"),"SI","NO"),"")</f>
        <v>NO</v>
      </c>
      <c r="AH219" s="949" t="str">
        <f t="shared" ref="AH219" si="179">IFERROR(IF(OR(E219="",E219="NO"),"N/A",IF(AND(COUNTIF(AF219:AF222,"CUMPLE")=4,AG219="SI"),900,(IF(AND(COUNTIF(AF219:AF222,"CUMPLE")=3,AG219="SI"),800,IF(AND(COUNTIF(AF219:AF222,"CUMPLE")=2,AG219="SI"),700,0))))),"")</f>
        <v>N/A</v>
      </c>
      <c r="AI219" s="468"/>
      <c r="AJ219" s="307"/>
      <c r="AM219" s="700"/>
      <c r="AN219" s="624">
        <f t="shared" si="158"/>
        <v>0</v>
      </c>
      <c r="AO219" s="624" t="str">
        <f t="shared" ref="AO219" si="180">IF(OR(COUNTIF(AN219:AN222,2)=0,COUNTIF(AN219:AN222,2)&gt;1),"OK",IF(AND(COUNTIF(AN219:AN222,1)&gt;0,COUNTIF(AN219:AN222,2)&gt;0),"OK",1))</f>
        <v>OK</v>
      </c>
      <c r="AP219" s="698"/>
      <c r="AQ219" s="698"/>
    </row>
    <row r="220" spans="1:43" s="279" customFormat="1" ht="30" hidden="1" customHeight="1" x14ac:dyDescent="0.25">
      <c r="A220" s="876"/>
      <c r="B220" s="12"/>
      <c r="C220" s="168"/>
      <c r="D220" s="13" t="str">
        <f>IFERROR(INDEX(DESEMPATE!$D$3:$D$124,MATCH('EXP ESPEC.'!B220,DESEMPATE!$C$3:$C$124,0)),"")</f>
        <v/>
      </c>
      <c r="E220" s="381"/>
      <c r="F220" s="23"/>
      <c r="G220" s="23"/>
      <c r="H220" s="23"/>
      <c r="I220" s="292"/>
      <c r="J220" s="23"/>
      <c r="K220" s="551"/>
      <c r="L220" s="551"/>
      <c r="M220" s="551"/>
      <c r="N220" s="634" t="str">
        <f t="shared" si="163"/>
        <v/>
      </c>
      <c r="O220" s="634" t="str">
        <f t="shared" si="164"/>
        <v/>
      </c>
      <c r="P220" s="634" t="str">
        <f t="shared" si="165"/>
        <v/>
      </c>
      <c r="Q220" s="551" t="str">
        <f t="shared" si="153"/>
        <v/>
      </c>
      <c r="R220" s="938"/>
      <c r="S220" s="732"/>
      <c r="T220" s="337"/>
      <c r="U220" s="337"/>
      <c r="V220" s="19" t="str">
        <f t="shared" si="154"/>
        <v/>
      </c>
      <c r="W220" s="20" t="str">
        <f>IFERROR(INDEX(PARAMETROS!$B$53:$B$79,MATCH(V220,PARAMETROS!$A$53:$A$79,0)),"")</f>
        <v/>
      </c>
      <c r="X220" s="613"/>
      <c r="Y220" s="20"/>
      <c r="Z220" s="23" t="str">
        <f>IFERROR(IF(Y220="","",IF(Y220="COP","N/A",IF(OR(Y220="USD",Y220="US"),1,IF(Y220="EUR",VLOOKUP(U220,'SH EURO'!$A$6:$B$6338,2,FALSE),"INGRESAR TASA")))),"")</f>
        <v/>
      </c>
      <c r="AA220" s="596" t="str">
        <f t="shared" si="155"/>
        <v/>
      </c>
      <c r="AB220" s="22" t="str">
        <f>IFERROR(IF(Y220="","",IF(Y220="COP",1,IF(Z220&lt;&gt;"N/A",VLOOKUP(U220,'SH TRM'!$A$9:$B$8912,2,FALSE),"REVISAR"))),"")</f>
        <v/>
      </c>
      <c r="AC220" s="616" t="str">
        <f t="shared" si="156"/>
        <v/>
      </c>
      <c r="AD220" s="457" t="str">
        <f t="shared" si="157"/>
        <v/>
      </c>
      <c r="AE220" s="450" t="str">
        <f t="shared" si="159"/>
        <v/>
      </c>
      <c r="AF220" s="637" t="str">
        <f t="shared" si="149"/>
        <v/>
      </c>
      <c r="AG220" s="944"/>
      <c r="AH220" s="950"/>
      <c r="AI220" s="462"/>
      <c r="AJ220" s="307"/>
      <c r="AM220" s="700"/>
      <c r="AN220" s="624">
        <f t="shared" si="158"/>
        <v>0</v>
      </c>
      <c r="AO220" s="624"/>
      <c r="AP220" s="698"/>
      <c r="AQ220" s="698"/>
    </row>
    <row r="221" spans="1:43" s="279" customFormat="1" ht="30" hidden="1" customHeight="1" x14ac:dyDescent="0.25">
      <c r="A221" s="876"/>
      <c r="B221" s="12"/>
      <c r="C221" s="168"/>
      <c r="D221" s="13" t="str">
        <f>IFERROR(INDEX(DESEMPATE!$D$3:$D$124,MATCH('EXP ESPEC.'!B221,DESEMPATE!$C$3:$C$124,0)),"")</f>
        <v/>
      </c>
      <c r="E221" s="381"/>
      <c r="F221" s="23"/>
      <c r="G221" s="23"/>
      <c r="H221" s="23"/>
      <c r="I221" s="292"/>
      <c r="J221" s="23"/>
      <c r="K221" s="551"/>
      <c r="L221" s="551"/>
      <c r="M221" s="551"/>
      <c r="N221" s="634" t="str">
        <f t="shared" si="163"/>
        <v/>
      </c>
      <c r="O221" s="634" t="str">
        <f t="shared" si="164"/>
        <v/>
      </c>
      <c r="P221" s="634" t="str">
        <f t="shared" si="165"/>
        <v/>
      </c>
      <c r="Q221" s="551" t="str">
        <f t="shared" si="153"/>
        <v/>
      </c>
      <c r="R221" s="938"/>
      <c r="S221" s="732"/>
      <c r="T221" s="337"/>
      <c r="U221" s="337"/>
      <c r="V221" s="19" t="str">
        <f t="shared" si="154"/>
        <v/>
      </c>
      <c r="W221" s="20" t="str">
        <f>IFERROR(INDEX(PARAMETROS!$B$53:$B$79,MATCH(V221,PARAMETROS!$A$53:$A$79,0)),"")</f>
        <v/>
      </c>
      <c r="X221" s="613"/>
      <c r="Y221" s="20"/>
      <c r="Z221" s="23" t="str">
        <f>IFERROR(IF(Y221="","",IF(Y221="COP","N/A",IF(OR(Y221="USD",Y221="US"),1,IF(Y221="EUR",VLOOKUP(U221,'SH EURO'!$A$6:$B$6338,2,FALSE),"INGRESAR TASA")))),"")</f>
        <v/>
      </c>
      <c r="AA221" s="596" t="str">
        <f t="shared" si="155"/>
        <v/>
      </c>
      <c r="AB221" s="22" t="str">
        <f>IFERROR(IF(Y221="","",IF(Y221="COP",1,IF(Z221&lt;&gt;"N/A",VLOOKUP(U221,'SH TRM'!$A$9:$B$8912,2,FALSE),"REVISAR"))),"")</f>
        <v/>
      </c>
      <c r="AC221" s="616" t="str">
        <f t="shared" si="156"/>
        <v/>
      </c>
      <c r="AD221" s="457" t="str">
        <f t="shared" si="157"/>
        <v/>
      </c>
      <c r="AE221" s="450" t="str">
        <f t="shared" si="159"/>
        <v/>
      </c>
      <c r="AF221" s="637" t="str">
        <f t="shared" si="149"/>
        <v/>
      </c>
      <c r="AG221" s="944"/>
      <c r="AH221" s="950"/>
      <c r="AI221" s="462"/>
      <c r="AJ221" s="307"/>
      <c r="AM221" s="700"/>
      <c r="AN221" s="624">
        <f t="shared" si="158"/>
        <v>0</v>
      </c>
      <c r="AO221" s="624"/>
      <c r="AP221" s="698"/>
      <c r="AQ221" s="698"/>
    </row>
    <row r="222" spans="1:43" s="279" customFormat="1" ht="30" hidden="1" customHeight="1" thickBot="1" x14ac:dyDescent="0.3">
      <c r="A222" s="877"/>
      <c r="B222" s="48"/>
      <c r="C222" s="170"/>
      <c r="D222" s="64" t="str">
        <f>IFERROR(INDEX(DESEMPATE!$D$3:$D$124,MATCH('EXP ESPEC.'!B222,DESEMPATE!$C$3:$C$124,0)),"")</f>
        <v/>
      </c>
      <c r="E222" s="382"/>
      <c r="F222" s="159"/>
      <c r="G222" s="159"/>
      <c r="H222" s="159"/>
      <c r="I222" s="294"/>
      <c r="J222" s="159"/>
      <c r="K222" s="552"/>
      <c r="L222" s="552"/>
      <c r="M222" s="552"/>
      <c r="N222" s="635" t="str">
        <f t="shared" si="163"/>
        <v/>
      </c>
      <c r="O222" s="635" t="str">
        <f t="shared" si="164"/>
        <v/>
      </c>
      <c r="P222" s="635" t="str">
        <f t="shared" si="165"/>
        <v/>
      </c>
      <c r="Q222" s="552" t="str">
        <f t="shared" si="153"/>
        <v/>
      </c>
      <c r="R222" s="939"/>
      <c r="S222" s="743"/>
      <c r="T222" s="390"/>
      <c r="U222" s="390"/>
      <c r="V222" s="53" t="str">
        <f t="shared" si="154"/>
        <v/>
      </c>
      <c r="W222" s="54" t="str">
        <f>IFERROR(INDEX(PARAMETROS!$B$53:$B$79,MATCH(V222,PARAMETROS!$A$53:$A$79,0)),"")</f>
        <v/>
      </c>
      <c r="X222" s="614"/>
      <c r="Y222" s="54"/>
      <c r="Z222" s="159" t="str">
        <f>IFERROR(IF(Y222="","",IF(Y222="COP","N/A",IF(OR(Y222="USD",Y222="US"),1,IF(Y222="EUR",VLOOKUP(U222,'SH EURO'!$A$6:$B$6338,2,FALSE),"INGRESAR TASA")))),"")</f>
        <v/>
      </c>
      <c r="AA222" s="597" t="str">
        <f t="shared" si="155"/>
        <v/>
      </c>
      <c r="AB222" s="56" t="str">
        <f>IFERROR(IF(Y222="","",IF(Y222="COP",1,IF(Z222&lt;&gt;"N/A",VLOOKUP(U222,'SH TRM'!$A$9:$B$8912,2,FALSE),"REVISAR"))),"")</f>
        <v/>
      </c>
      <c r="AC222" s="617" t="str">
        <f t="shared" si="156"/>
        <v/>
      </c>
      <c r="AD222" s="458" t="str">
        <f t="shared" si="157"/>
        <v/>
      </c>
      <c r="AE222" s="449" t="str">
        <f t="shared" si="159"/>
        <v/>
      </c>
      <c r="AF222" s="460" t="str">
        <f t="shared" si="149"/>
        <v/>
      </c>
      <c r="AG222" s="945"/>
      <c r="AH222" s="951"/>
      <c r="AI222" s="471"/>
      <c r="AJ222" s="307"/>
      <c r="AM222" s="700"/>
      <c r="AN222" s="624">
        <f t="shared" si="158"/>
        <v>0</v>
      </c>
      <c r="AO222" s="624"/>
      <c r="AP222" s="698"/>
      <c r="AQ222" s="698"/>
    </row>
    <row r="223" spans="1:43" s="279" customFormat="1" ht="30" hidden="1" customHeight="1" x14ac:dyDescent="0.25">
      <c r="A223" s="875" t="s">
        <v>250</v>
      </c>
      <c r="B223" s="35"/>
      <c r="C223" s="169"/>
      <c r="D223" s="36" t="str">
        <f>IFERROR(INDEX(DESEMPATE!$D$3:$D$124,MATCH('EXP ESPEC.'!B223,DESEMPATE!$C$3:$C$124,0)),"")</f>
        <v/>
      </c>
      <c r="E223" s="380"/>
      <c r="F223" s="47"/>
      <c r="G223" s="47"/>
      <c r="H223" s="47"/>
      <c r="I223" s="293"/>
      <c r="J223" s="47"/>
      <c r="K223" s="553"/>
      <c r="L223" s="553"/>
      <c r="M223" s="553"/>
      <c r="N223" s="636" t="str">
        <f t="shared" si="163"/>
        <v/>
      </c>
      <c r="O223" s="636" t="str">
        <f t="shared" si="164"/>
        <v/>
      </c>
      <c r="P223" s="636" t="str">
        <f t="shared" si="165"/>
        <v/>
      </c>
      <c r="Q223" s="553" t="str">
        <f t="shared" si="153"/>
        <v/>
      </c>
      <c r="R223" s="872" t="s">
        <v>9</v>
      </c>
      <c r="S223" s="742"/>
      <c r="T223" s="389"/>
      <c r="U223" s="389"/>
      <c r="V223" s="42" t="str">
        <f t="shared" si="154"/>
        <v/>
      </c>
      <c r="W223" s="160" t="str">
        <f>IFERROR(INDEX(PARAMETROS!$B$53:$B$79,MATCH(V223,PARAMETROS!$A$53:$A$79,0)),"")</f>
        <v/>
      </c>
      <c r="X223" s="612"/>
      <c r="Y223" s="43"/>
      <c r="Z223" s="47" t="str">
        <f>IFERROR(IF(Y223="","",IF(Y223="COP","N/A",IF(OR(Y223="USD",Y223="US"),1,IF(Y223="EUR",VLOOKUP(U223,'SH EURO'!$A$6:$B$6338,2,FALSE),"INGRESAR TASA")))),"")</f>
        <v/>
      </c>
      <c r="AA223" s="595" t="str">
        <f t="shared" si="155"/>
        <v/>
      </c>
      <c r="AB223" s="45" t="str">
        <f>IFERROR(IF(Y223="","",IF(Y223="COP",1,IF(Z223&lt;&gt;"N/A",VLOOKUP(U223,'SH TRM'!$A$9:$B$8912,2,FALSE),"REVISAR"))),"")</f>
        <v/>
      </c>
      <c r="AC223" s="615" t="str">
        <f t="shared" si="156"/>
        <v/>
      </c>
      <c r="AD223" s="456" t="str">
        <f t="shared" si="157"/>
        <v/>
      </c>
      <c r="AE223" s="454" t="str">
        <f t="shared" si="159"/>
        <v/>
      </c>
      <c r="AF223" s="444" t="str">
        <f t="shared" si="149"/>
        <v/>
      </c>
      <c r="AG223" s="943" t="str">
        <f t="shared" ref="AG223" si="181">IFERROR(IF(AND(COUNTIF(N223:N226,"SI")&gt;=1,COUNTIF(O223:O226,"SI")&gt;=1,COUNTIF(P223:P226,"SI")&gt;=1,COUNTIF(R223:R226,"SI")&lt;=1,COUNTIF(J223:J226,"SI")=4,AO223="OK"),"SI","NO"),"")</f>
        <v>NO</v>
      </c>
      <c r="AH223" s="949" t="str">
        <f t="shared" ref="AH223" si="182">IFERROR(IF(OR(E223="",E223="NO"),"N/A",IF(AND(COUNTIF(AF223:AF226,"CUMPLE")=4,AG223="SI"),900,(IF(AND(COUNTIF(AF223:AF226,"CUMPLE")=3,AG223="SI"),800,IF(AND(COUNTIF(AF223:AF226,"CUMPLE")=2,AG223="SI"),700,0))))),"")</f>
        <v>N/A</v>
      </c>
      <c r="AI223" s="468"/>
      <c r="AJ223" s="307"/>
      <c r="AM223" s="700"/>
      <c r="AN223" s="624">
        <f t="shared" si="158"/>
        <v>0</v>
      </c>
      <c r="AO223" s="624" t="str">
        <f t="shared" ref="AO223" si="183">IF(OR(COUNTIF(AN223:AN226,2)=0,COUNTIF(AN223:AN226,2)&gt;1),"OK",IF(AND(COUNTIF(AN223:AN226,1)&gt;0,COUNTIF(AN223:AN226,2)&gt;0),"OK",1))</f>
        <v>OK</v>
      </c>
      <c r="AP223" s="698"/>
      <c r="AQ223" s="698"/>
    </row>
    <row r="224" spans="1:43" s="279" customFormat="1" ht="30" hidden="1" customHeight="1" x14ac:dyDescent="0.25">
      <c r="A224" s="876"/>
      <c r="B224" s="12"/>
      <c r="C224" s="168"/>
      <c r="D224" s="13" t="str">
        <f>IFERROR(INDEX(DESEMPATE!$D$3:$D$124,MATCH('EXP ESPEC.'!B224,DESEMPATE!$C$3:$C$124,0)),"")</f>
        <v/>
      </c>
      <c r="E224" s="381"/>
      <c r="F224" s="23"/>
      <c r="G224" s="23"/>
      <c r="H224" s="23"/>
      <c r="I224" s="292"/>
      <c r="J224" s="23"/>
      <c r="K224" s="551"/>
      <c r="L224" s="551"/>
      <c r="M224" s="551"/>
      <c r="N224" s="634" t="str">
        <f t="shared" si="163"/>
        <v/>
      </c>
      <c r="O224" s="634" t="str">
        <f t="shared" si="164"/>
        <v/>
      </c>
      <c r="P224" s="634" t="str">
        <f t="shared" si="165"/>
        <v/>
      </c>
      <c r="Q224" s="551" t="str">
        <f t="shared" si="153"/>
        <v/>
      </c>
      <c r="R224" s="938"/>
      <c r="S224" s="732"/>
      <c r="T224" s="337"/>
      <c r="U224" s="337"/>
      <c r="V224" s="19" t="str">
        <f t="shared" si="154"/>
        <v/>
      </c>
      <c r="W224" s="20" t="str">
        <f>IFERROR(INDEX(PARAMETROS!$B$53:$B$79,MATCH(V224,PARAMETROS!$A$53:$A$79,0)),"")</f>
        <v/>
      </c>
      <c r="X224" s="613"/>
      <c r="Y224" s="20"/>
      <c r="Z224" s="23" t="str">
        <f>IFERROR(IF(Y224="","",IF(Y224="COP","N/A",IF(OR(Y224="USD",Y224="US"),1,IF(Y224="EUR",VLOOKUP(U224,'SH EURO'!$A$6:$B$6338,2,FALSE),"INGRESAR TASA")))),"")</f>
        <v/>
      </c>
      <c r="AA224" s="596" t="str">
        <f t="shared" si="155"/>
        <v/>
      </c>
      <c r="AB224" s="22" t="str">
        <f>IFERROR(IF(Y224="","",IF(Y224="COP",1,IF(Z224&lt;&gt;"N/A",VLOOKUP(U224,'SH TRM'!$A$9:$B$8912,2,FALSE),"REVISAR"))),"")</f>
        <v/>
      </c>
      <c r="AC224" s="616" t="str">
        <f t="shared" si="156"/>
        <v/>
      </c>
      <c r="AD224" s="457" t="str">
        <f t="shared" si="157"/>
        <v/>
      </c>
      <c r="AE224" s="450" t="str">
        <f t="shared" si="159"/>
        <v/>
      </c>
      <c r="AF224" s="637" t="str">
        <f t="shared" si="149"/>
        <v/>
      </c>
      <c r="AG224" s="944"/>
      <c r="AH224" s="950"/>
      <c r="AI224" s="462"/>
      <c r="AJ224" s="307"/>
      <c r="AM224" s="700"/>
      <c r="AN224" s="624">
        <f t="shared" si="158"/>
        <v>0</v>
      </c>
      <c r="AO224" s="624"/>
      <c r="AP224" s="698"/>
      <c r="AQ224" s="698"/>
    </row>
    <row r="225" spans="1:43" s="279" customFormat="1" ht="30" hidden="1" customHeight="1" x14ac:dyDescent="0.25">
      <c r="A225" s="876"/>
      <c r="B225" s="12"/>
      <c r="C225" s="168"/>
      <c r="D225" s="13" t="str">
        <f>IFERROR(INDEX(DESEMPATE!$D$3:$D$124,MATCH('EXP ESPEC.'!B225,DESEMPATE!$C$3:$C$124,0)),"")</f>
        <v/>
      </c>
      <c r="E225" s="381"/>
      <c r="F225" s="23"/>
      <c r="G225" s="23"/>
      <c r="H225" s="23"/>
      <c r="I225" s="292"/>
      <c r="J225" s="23"/>
      <c r="K225" s="551"/>
      <c r="L225" s="551"/>
      <c r="M225" s="551"/>
      <c r="N225" s="634" t="str">
        <f t="shared" si="163"/>
        <v/>
      </c>
      <c r="O225" s="634" t="str">
        <f t="shared" si="164"/>
        <v/>
      </c>
      <c r="P225" s="634" t="str">
        <f t="shared" si="165"/>
        <v/>
      </c>
      <c r="Q225" s="551" t="str">
        <f t="shared" si="153"/>
        <v/>
      </c>
      <c r="R225" s="938"/>
      <c r="S225" s="732"/>
      <c r="T225" s="337"/>
      <c r="U225" s="337"/>
      <c r="V225" s="19" t="str">
        <f t="shared" si="154"/>
        <v/>
      </c>
      <c r="W225" s="20" t="str">
        <f>IFERROR(INDEX(PARAMETROS!$B$53:$B$79,MATCH(V225,PARAMETROS!$A$53:$A$79,0)),"")</f>
        <v/>
      </c>
      <c r="X225" s="613"/>
      <c r="Y225" s="20"/>
      <c r="Z225" s="23" t="str">
        <f>IFERROR(IF(Y225="","",IF(Y225="COP","N/A",IF(OR(Y225="USD",Y225="US"),1,IF(Y225="EUR",VLOOKUP(U225,'SH EURO'!$A$6:$B$6338,2,FALSE),"INGRESAR TASA")))),"")</f>
        <v/>
      </c>
      <c r="AA225" s="596" t="str">
        <f t="shared" si="155"/>
        <v/>
      </c>
      <c r="AB225" s="22" t="str">
        <f>IFERROR(IF(Y225="","",IF(Y225="COP",1,IF(Z225&lt;&gt;"N/A",VLOOKUP(U225,'SH TRM'!$A$9:$B$8912,2,FALSE),"REVISAR"))),"")</f>
        <v/>
      </c>
      <c r="AC225" s="616" t="str">
        <f t="shared" si="156"/>
        <v/>
      </c>
      <c r="AD225" s="457" t="str">
        <f t="shared" si="157"/>
        <v/>
      </c>
      <c r="AE225" s="450" t="str">
        <f t="shared" si="159"/>
        <v/>
      </c>
      <c r="AF225" s="637" t="str">
        <f t="shared" si="149"/>
        <v/>
      </c>
      <c r="AG225" s="944"/>
      <c r="AH225" s="950"/>
      <c r="AI225" s="462"/>
      <c r="AJ225" s="307"/>
      <c r="AM225" s="700"/>
      <c r="AN225" s="624">
        <f t="shared" si="158"/>
        <v>0</v>
      </c>
      <c r="AO225" s="624"/>
      <c r="AP225" s="698"/>
      <c r="AQ225" s="698"/>
    </row>
    <row r="226" spans="1:43" s="279" customFormat="1" ht="30" hidden="1" customHeight="1" thickBot="1" x14ac:dyDescent="0.3">
      <c r="A226" s="877"/>
      <c r="B226" s="48"/>
      <c r="C226" s="170"/>
      <c r="D226" s="64" t="str">
        <f>IFERROR(INDEX(DESEMPATE!$D$3:$D$124,MATCH('EXP ESPEC.'!B226,DESEMPATE!$C$3:$C$124,0)),"")</f>
        <v/>
      </c>
      <c r="E226" s="382"/>
      <c r="F226" s="159"/>
      <c r="G226" s="159"/>
      <c r="H226" s="159"/>
      <c r="I226" s="294"/>
      <c r="J226" s="159"/>
      <c r="K226" s="552"/>
      <c r="L226" s="552"/>
      <c r="M226" s="552"/>
      <c r="N226" s="635" t="str">
        <f t="shared" si="163"/>
        <v/>
      </c>
      <c r="O226" s="635" t="str">
        <f t="shared" si="164"/>
        <v/>
      </c>
      <c r="P226" s="635" t="str">
        <f t="shared" si="165"/>
        <v/>
      </c>
      <c r="Q226" s="552" t="str">
        <f t="shared" si="153"/>
        <v/>
      </c>
      <c r="R226" s="939"/>
      <c r="S226" s="743"/>
      <c r="T226" s="390"/>
      <c r="U226" s="390"/>
      <c r="V226" s="53" t="str">
        <f t="shared" si="154"/>
        <v/>
      </c>
      <c r="W226" s="54" t="str">
        <f>IFERROR(INDEX(PARAMETROS!$B$53:$B$79,MATCH(V226,PARAMETROS!$A$53:$A$79,0)),"")</f>
        <v/>
      </c>
      <c r="X226" s="614"/>
      <c r="Y226" s="54"/>
      <c r="Z226" s="159" t="str">
        <f>IFERROR(IF(Y226="","",IF(Y226="COP","N/A",IF(OR(Y226="USD",Y226="US"),1,IF(Y226="EUR",VLOOKUP(U226,'SH EURO'!$A$6:$B$6338,2,FALSE),"INGRESAR TASA")))),"")</f>
        <v/>
      </c>
      <c r="AA226" s="597" t="str">
        <f t="shared" si="155"/>
        <v/>
      </c>
      <c r="AB226" s="56" t="str">
        <f>IFERROR(IF(Y226="","",IF(Y226="COP",1,IF(Z226&lt;&gt;"N/A",VLOOKUP(U226,'SH TRM'!$A$9:$B$8912,2,FALSE),"REVISAR"))),"")</f>
        <v/>
      </c>
      <c r="AC226" s="617" t="str">
        <f t="shared" si="156"/>
        <v/>
      </c>
      <c r="AD226" s="458" t="str">
        <f t="shared" si="157"/>
        <v/>
      </c>
      <c r="AE226" s="449" t="str">
        <f t="shared" si="159"/>
        <v/>
      </c>
      <c r="AF226" s="460" t="str">
        <f t="shared" si="149"/>
        <v/>
      </c>
      <c r="AG226" s="945"/>
      <c r="AH226" s="951"/>
      <c r="AI226" s="471"/>
      <c r="AJ226" s="307"/>
      <c r="AM226" s="700"/>
      <c r="AN226" s="624">
        <f t="shared" si="158"/>
        <v>0</v>
      </c>
      <c r="AO226" s="624"/>
      <c r="AP226" s="698"/>
      <c r="AQ226" s="698"/>
    </row>
    <row r="227" spans="1:43" s="279" customFormat="1" ht="30" hidden="1" customHeight="1" x14ac:dyDescent="0.25">
      <c r="A227" s="875" t="s">
        <v>251</v>
      </c>
      <c r="B227" s="35"/>
      <c r="C227" s="169"/>
      <c r="D227" s="36" t="str">
        <f>IFERROR(INDEX(DESEMPATE!$D$3:$D$124,MATCH('EXP ESPEC.'!B227,DESEMPATE!$C$3:$C$124,0)),"")</f>
        <v/>
      </c>
      <c r="E227" s="380"/>
      <c r="F227" s="47"/>
      <c r="G227" s="47"/>
      <c r="H227" s="47"/>
      <c r="I227" s="293"/>
      <c r="J227" s="47"/>
      <c r="K227" s="553"/>
      <c r="L227" s="553"/>
      <c r="M227" s="553"/>
      <c r="N227" s="636" t="str">
        <f t="shared" si="163"/>
        <v/>
      </c>
      <c r="O227" s="636" t="str">
        <f t="shared" si="164"/>
        <v/>
      </c>
      <c r="P227" s="636" t="str">
        <f t="shared" si="165"/>
        <v/>
      </c>
      <c r="Q227" s="553" t="str">
        <f t="shared" si="153"/>
        <v/>
      </c>
      <c r="R227" s="872" t="s">
        <v>9</v>
      </c>
      <c r="S227" s="742"/>
      <c r="T227" s="389"/>
      <c r="U227" s="389"/>
      <c r="V227" s="42" t="str">
        <f t="shared" si="154"/>
        <v/>
      </c>
      <c r="W227" s="160" t="str">
        <f>IFERROR(INDEX(PARAMETROS!$B$53:$B$79,MATCH(V227,PARAMETROS!$A$53:$A$79,0)),"")</f>
        <v/>
      </c>
      <c r="X227" s="612"/>
      <c r="Y227" s="43"/>
      <c r="Z227" s="47" t="str">
        <f>IFERROR(IF(Y227="","",IF(Y227="COP","N/A",IF(OR(Y227="USD",Y227="US"),1,IF(Y227="EUR",VLOOKUP(U227,'SH EURO'!$A$6:$B$6338,2,FALSE),"INGRESAR TASA")))),"")</f>
        <v/>
      </c>
      <c r="AA227" s="595" t="str">
        <f t="shared" si="155"/>
        <v/>
      </c>
      <c r="AB227" s="45" t="str">
        <f>IFERROR(IF(Y227="","",IF(Y227="COP",1,IF(Z227&lt;&gt;"N/A",VLOOKUP(U227,'SH TRM'!$A$9:$B$8912,2,FALSE),"REVISAR"))),"")</f>
        <v/>
      </c>
      <c r="AC227" s="615" t="str">
        <f t="shared" si="156"/>
        <v/>
      </c>
      <c r="AD227" s="456" t="str">
        <f t="shared" si="157"/>
        <v/>
      </c>
      <c r="AE227" s="454" t="str">
        <f t="shared" si="159"/>
        <v/>
      </c>
      <c r="AF227" s="444" t="str">
        <f t="shared" si="149"/>
        <v/>
      </c>
      <c r="AG227" s="943" t="str">
        <f t="shared" ref="AG227" si="184">IFERROR(IF(AND(COUNTIF(N227:N230,"SI")&gt;=1,COUNTIF(O227:O230,"SI")&gt;=1,COUNTIF(P227:P230,"SI")&gt;=1,COUNTIF(R227:R230,"SI")&lt;=1,COUNTIF(J227:J230,"SI")=4,AO227="OK"),"SI","NO"),"")</f>
        <v>NO</v>
      </c>
      <c r="AH227" s="949" t="str">
        <f t="shared" ref="AH227" si="185">IFERROR(IF(OR(E227="",E227="NO"),"N/A",IF(AND(COUNTIF(AF227:AF230,"CUMPLE")=4,AG227="SI"),900,(IF(AND(COUNTIF(AF227:AF230,"CUMPLE")=3,AG227="SI"),800,IF(AND(COUNTIF(AF227:AF230,"CUMPLE")=2,AG227="SI"),700,0))))),"")</f>
        <v>N/A</v>
      </c>
      <c r="AI227" s="468"/>
      <c r="AJ227" s="307"/>
      <c r="AM227" s="700"/>
      <c r="AN227" s="624">
        <f t="shared" si="158"/>
        <v>0</v>
      </c>
      <c r="AO227" s="624" t="str">
        <f t="shared" ref="AO227" si="186">IF(OR(COUNTIF(AN227:AN230,2)=0,COUNTIF(AN227:AN230,2)&gt;1),"OK",IF(AND(COUNTIF(AN227:AN230,1)&gt;0,COUNTIF(AN227:AN230,2)&gt;0),"OK",1))</f>
        <v>OK</v>
      </c>
      <c r="AP227" s="698"/>
      <c r="AQ227" s="698"/>
    </row>
    <row r="228" spans="1:43" s="279" customFormat="1" ht="30" hidden="1" customHeight="1" x14ac:dyDescent="0.25">
      <c r="A228" s="876"/>
      <c r="B228" s="12"/>
      <c r="C228" s="168"/>
      <c r="D228" s="13" t="str">
        <f>IFERROR(INDEX(DESEMPATE!$D$3:$D$124,MATCH('EXP ESPEC.'!B228,DESEMPATE!$C$3:$C$124,0)),"")</f>
        <v/>
      </c>
      <c r="E228" s="381"/>
      <c r="F228" s="23"/>
      <c r="G228" s="23"/>
      <c r="H228" s="23"/>
      <c r="I228" s="292"/>
      <c r="J228" s="23"/>
      <c r="K228" s="551"/>
      <c r="L228" s="551"/>
      <c r="M228" s="551"/>
      <c r="N228" s="634" t="str">
        <f t="shared" si="163"/>
        <v/>
      </c>
      <c r="O228" s="634" t="str">
        <f t="shared" si="164"/>
        <v/>
      </c>
      <c r="P228" s="634" t="str">
        <f t="shared" si="165"/>
        <v/>
      </c>
      <c r="Q228" s="551" t="str">
        <f t="shared" si="153"/>
        <v/>
      </c>
      <c r="R228" s="938"/>
      <c r="S228" s="732"/>
      <c r="T228" s="337"/>
      <c r="U228" s="337"/>
      <c r="V228" s="19" t="str">
        <f t="shared" si="154"/>
        <v/>
      </c>
      <c r="W228" s="20" t="str">
        <f>IFERROR(INDEX(PARAMETROS!$B$53:$B$79,MATCH(V228,PARAMETROS!$A$53:$A$79,0)),"")</f>
        <v/>
      </c>
      <c r="X228" s="613"/>
      <c r="Y228" s="20"/>
      <c r="Z228" s="23" t="str">
        <f>IFERROR(IF(Y228="","",IF(Y228="COP","N/A",IF(OR(Y228="USD",Y228="US"),1,IF(Y228="EUR",VLOOKUP(U228,'SH EURO'!$A$6:$B$6338,2,FALSE),"INGRESAR TASA")))),"")</f>
        <v/>
      </c>
      <c r="AA228" s="596" t="str">
        <f t="shared" si="155"/>
        <v/>
      </c>
      <c r="AB228" s="22" t="str">
        <f>IFERROR(IF(Y228="","",IF(Y228="COP",1,IF(Z228&lt;&gt;"N/A",VLOOKUP(U228,'SH TRM'!$A$9:$B$8912,2,FALSE),"REVISAR"))),"")</f>
        <v/>
      </c>
      <c r="AC228" s="616" t="str">
        <f t="shared" si="156"/>
        <v/>
      </c>
      <c r="AD228" s="457" t="str">
        <f t="shared" si="157"/>
        <v/>
      </c>
      <c r="AE228" s="450" t="str">
        <f t="shared" si="159"/>
        <v/>
      </c>
      <c r="AF228" s="637" t="str">
        <f t="shared" si="149"/>
        <v/>
      </c>
      <c r="AG228" s="944"/>
      <c r="AH228" s="950"/>
      <c r="AI228" s="462"/>
      <c r="AJ228" s="307"/>
      <c r="AM228" s="700"/>
      <c r="AN228" s="624">
        <f t="shared" si="158"/>
        <v>0</v>
      </c>
      <c r="AO228" s="624"/>
      <c r="AP228" s="698"/>
      <c r="AQ228" s="698"/>
    </row>
    <row r="229" spans="1:43" s="279" customFormat="1" ht="30" hidden="1" customHeight="1" x14ac:dyDescent="0.25">
      <c r="A229" s="876"/>
      <c r="B229" s="12"/>
      <c r="C229" s="168"/>
      <c r="D229" s="13" t="str">
        <f>IFERROR(INDEX(DESEMPATE!$D$3:$D$124,MATCH('EXP ESPEC.'!B229,DESEMPATE!$C$3:$C$124,0)),"")</f>
        <v/>
      </c>
      <c r="E229" s="381"/>
      <c r="F229" s="23"/>
      <c r="G229" s="23"/>
      <c r="H229" s="23"/>
      <c r="I229" s="292"/>
      <c r="J229" s="23"/>
      <c r="K229" s="551"/>
      <c r="L229" s="551"/>
      <c r="M229" s="551"/>
      <c r="N229" s="634" t="str">
        <f t="shared" si="163"/>
        <v/>
      </c>
      <c r="O229" s="634" t="str">
        <f t="shared" si="164"/>
        <v/>
      </c>
      <c r="P229" s="634" t="str">
        <f t="shared" si="165"/>
        <v/>
      </c>
      <c r="Q229" s="551" t="str">
        <f t="shared" si="153"/>
        <v/>
      </c>
      <c r="R229" s="938"/>
      <c r="S229" s="732"/>
      <c r="T229" s="337"/>
      <c r="U229" s="337"/>
      <c r="V229" s="19" t="str">
        <f t="shared" si="154"/>
        <v/>
      </c>
      <c r="W229" s="20" t="str">
        <f>IFERROR(INDEX(PARAMETROS!$B$53:$B$79,MATCH(V229,PARAMETROS!$A$53:$A$79,0)),"")</f>
        <v/>
      </c>
      <c r="X229" s="613"/>
      <c r="Y229" s="20"/>
      <c r="Z229" s="23" t="str">
        <f>IFERROR(IF(Y229="","",IF(Y229="COP","N/A",IF(OR(Y229="USD",Y229="US"),1,IF(Y229="EUR",VLOOKUP(U229,'SH EURO'!$A$6:$B$6338,2,FALSE),"INGRESAR TASA")))),"")</f>
        <v/>
      </c>
      <c r="AA229" s="596" t="str">
        <f t="shared" si="155"/>
        <v/>
      </c>
      <c r="AB229" s="22" t="str">
        <f>IFERROR(IF(Y229="","",IF(Y229="COP",1,IF(Z229&lt;&gt;"N/A",VLOOKUP(U229,'SH TRM'!$A$9:$B$8912,2,FALSE),"REVISAR"))),"")</f>
        <v/>
      </c>
      <c r="AC229" s="616" t="str">
        <f t="shared" si="156"/>
        <v/>
      </c>
      <c r="AD229" s="457" t="str">
        <f t="shared" si="157"/>
        <v/>
      </c>
      <c r="AE229" s="450" t="str">
        <f t="shared" si="159"/>
        <v/>
      </c>
      <c r="AF229" s="637" t="str">
        <f t="shared" si="149"/>
        <v/>
      </c>
      <c r="AG229" s="944"/>
      <c r="AH229" s="950"/>
      <c r="AI229" s="462"/>
      <c r="AJ229" s="307"/>
      <c r="AM229" s="700"/>
      <c r="AN229" s="624">
        <f t="shared" si="158"/>
        <v>0</v>
      </c>
      <c r="AO229" s="624"/>
      <c r="AP229" s="698"/>
      <c r="AQ229" s="698"/>
    </row>
    <row r="230" spans="1:43" s="279" customFormat="1" ht="30" hidden="1" customHeight="1" thickBot="1" x14ac:dyDescent="0.3">
      <c r="A230" s="877"/>
      <c r="B230" s="48"/>
      <c r="C230" s="170"/>
      <c r="D230" s="64" t="str">
        <f>IFERROR(INDEX(DESEMPATE!$D$3:$D$124,MATCH('EXP ESPEC.'!B230,DESEMPATE!$C$3:$C$124,0)),"")</f>
        <v/>
      </c>
      <c r="E230" s="382"/>
      <c r="F230" s="159"/>
      <c r="G230" s="159"/>
      <c r="H230" s="159"/>
      <c r="I230" s="294"/>
      <c r="J230" s="159"/>
      <c r="K230" s="552"/>
      <c r="L230" s="552"/>
      <c r="M230" s="552"/>
      <c r="N230" s="635" t="str">
        <f t="shared" si="163"/>
        <v/>
      </c>
      <c r="O230" s="635" t="str">
        <f t="shared" si="164"/>
        <v/>
      </c>
      <c r="P230" s="635" t="str">
        <f t="shared" si="165"/>
        <v/>
      </c>
      <c r="Q230" s="552" t="str">
        <f t="shared" si="153"/>
        <v/>
      </c>
      <c r="R230" s="939"/>
      <c r="S230" s="743"/>
      <c r="T230" s="390"/>
      <c r="U230" s="390"/>
      <c r="V230" s="53" t="str">
        <f t="shared" si="154"/>
        <v/>
      </c>
      <c r="W230" s="54" t="str">
        <f>IFERROR(INDEX(PARAMETROS!$B$53:$B$79,MATCH(V230,PARAMETROS!$A$53:$A$79,0)),"")</f>
        <v/>
      </c>
      <c r="X230" s="614"/>
      <c r="Y230" s="54"/>
      <c r="Z230" s="159" t="str">
        <f>IFERROR(IF(Y230="","",IF(Y230="COP","N/A",IF(OR(Y230="USD",Y230="US"),1,IF(Y230="EUR",VLOOKUP(U230,'SH EURO'!$A$6:$B$6338,2,FALSE),"INGRESAR TASA")))),"")</f>
        <v/>
      </c>
      <c r="AA230" s="597" t="str">
        <f t="shared" si="155"/>
        <v/>
      </c>
      <c r="AB230" s="56" t="str">
        <f>IFERROR(IF(Y230="","",IF(Y230="COP",1,IF(Z230&lt;&gt;"N/A",VLOOKUP(U230,'SH TRM'!$A$9:$B$8912,2,FALSE),"REVISAR"))),"")</f>
        <v/>
      </c>
      <c r="AC230" s="617" t="str">
        <f t="shared" si="156"/>
        <v/>
      </c>
      <c r="AD230" s="458" t="str">
        <f t="shared" si="157"/>
        <v/>
      </c>
      <c r="AE230" s="449" t="str">
        <f t="shared" si="159"/>
        <v/>
      </c>
      <c r="AF230" s="460" t="str">
        <f t="shared" si="149"/>
        <v/>
      </c>
      <c r="AG230" s="945"/>
      <c r="AH230" s="951"/>
      <c r="AI230" s="471"/>
      <c r="AJ230" s="307"/>
      <c r="AM230" s="700"/>
      <c r="AN230" s="624">
        <f t="shared" si="158"/>
        <v>0</v>
      </c>
      <c r="AO230" s="624"/>
      <c r="AP230" s="698"/>
      <c r="AQ230" s="698"/>
    </row>
    <row r="231" spans="1:43" s="279" customFormat="1" ht="30" hidden="1" customHeight="1" x14ac:dyDescent="0.25">
      <c r="A231" s="875" t="s">
        <v>252</v>
      </c>
      <c r="B231" s="35"/>
      <c r="C231" s="169"/>
      <c r="D231" s="36" t="str">
        <f>IFERROR(INDEX(DESEMPATE!$D$3:$D$124,MATCH('EXP ESPEC.'!B231,DESEMPATE!$C$3:$C$124,0)),"")</f>
        <v/>
      </c>
      <c r="E231" s="380"/>
      <c r="F231" s="47"/>
      <c r="G231" s="47"/>
      <c r="H231" s="47"/>
      <c r="I231" s="293"/>
      <c r="J231" s="47"/>
      <c r="K231" s="553"/>
      <c r="L231" s="553"/>
      <c r="M231" s="553"/>
      <c r="N231" s="636" t="str">
        <f t="shared" si="163"/>
        <v/>
      </c>
      <c r="O231" s="636" t="str">
        <f t="shared" si="164"/>
        <v/>
      </c>
      <c r="P231" s="636" t="str">
        <f t="shared" si="165"/>
        <v/>
      </c>
      <c r="Q231" s="553" t="str">
        <f t="shared" si="153"/>
        <v/>
      </c>
      <c r="R231" s="872" t="s">
        <v>9</v>
      </c>
      <c r="S231" s="742"/>
      <c r="T231" s="389"/>
      <c r="U231" s="389"/>
      <c r="V231" s="42" t="str">
        <f t="shared" si="154"/>
        <v/>
      </c>
      <c r="W231" s="160" t="str">
        <f>IFERROR(INDEX(PARAMETROS!$B$53:$B$79,MATCH(V231,PARAMETROS!$A$53:$A$79,0)),"")</f>
        <v/>
      </c>
      <c r="X231" s="612"/>
      <c r="Y231" s="43"/>
      <c r="Z231" s="47" t="str">
        <f>IFERROR(IF(Y231="","",IF(Y231="COP","N/A",IF(OR(Y231="USD",Y231="US"),1,IF(Y231="EUR",VLOOKUP(U231,'SH EURO'!$A$6:$B$6338,2,FALSE),"INGRESAR TASA")))),"")</f>
        <v/>
      </c>
      <c r="AA231" s="595" t="str">
        <f t="shared" si="155"/>
        <v/>
      </c>
      <c r="AB231" s="45" t="str">
        <f>IFERROR(IF(Y231="","",IF(Y231="COP",1,IF(Z231&lt;&gt;"N/A",VLOOKUP(U231,'SH TRM'!$A$9:$B$8912,2,FALSE),"REVISAR"))),"")</f>
        <v/>
      </c>
      <c r="AC231" s="615" t="str">
        <f t="shared" si="156"/>
        <v/>
      </c>
      <c r="AD231" s="456" t="str">
        <f t="shared" si="157"/>
        <v/>
      </c>
      <c r="AE231" s="454" t="str">
        <f t="shared" si="159"/>
        <v/>
      </c>
      <c r="AF231" s="444" t="str">
        <f t="shared" si="149"/>
        <v/>
      </c>
      <c r="AG231" s="943" t="str">
        <f t="shared" ref="AG231" si="187">IFERROR(IF(AND(COUNTIF(N231:N234,"SI")&gt;=1,COUNTIF(O231:O234,"SI")&gt;=1,COUNTIF(P231:P234,"SI")&gt;=1,COUNTIF(R231:R234,"SI")&lt;=1,COUNTIF(J231:J234,"SI")=4,AO231="OK"),"SI","NO"),"")</f>
        <v>NO</v>
      </c>
      <c r="AH231" s="949" t="str">
        <f t="shared" ref="AH231" si="188">IFERROR(IF(OR(E231="",E231="NO"),"N/A",IF(AND(COUNTIF(AF231:AF234,"CUMPLE")=4,AG231="SI"),900,(IF(AND(COUNTIF(AF231:AF234,"CUMPLE")=3,AG231="SI"),800,IF(AND(COUNTIF(AF231:AF234,"CUMPLE")=2,AG231="SI"),700,0))))),"")</f>
        <v>N/A</v>
      </c>
      <c r="AI231" s="468"/>
      <c r="AJ231" s="307"/>
      <c r="AM231" s="700"/>
      <c r="AN231" s="624">
        <f t="shared" si="158"/>
        <v>0</v>
      </c>
      <c r="AO231" s="624" t="str">
        <f t="shared" ref="AO231" si="189">IF(OR(COUNTIF(AN231:AN234,2)=0,COUNTIF(AN231:AN234,2)&gt;1),"OK",IF(AND(COUNTIF(AN231:AN234,1)&gt;0,COUNTIF(AN231:AN234,2)&gt;0),"OK",1))</f>
        <v>OK</v>
      </c>
      <c r="AP231" s="698"/>
      <c r="AQ231" s="698"/>
    </row>
    <row r="232" spans="1:43" s="279" customFormat="1" ht="30" hidden="1" customHeight="1" x14ac:dyDescent="0.25">
      <c r="A232" s="876"/>
      <c r="B232" s="12"/>
      <c r="C232" s="168"/>
      <c r="D232" s="13" t="str">
        <f>IFERROR(INDEX(DESEMPATE!$D$3:$D$124,MATCH('EXP ESPEC.'!B232,DESEMPATE!$C$3:$C$124,0)),"")</f>
        <v/>
      </c>
      <c r="E232" s="381"/>
      <c r="F232" s="23"/>
      <c r="G232" s="23"/>
      <c r="H232" s="23"/>
      <c r="I232" s="292"/>
      <c r="J232" s="23"/>
      <c r="K232" s="551"/>
      <c r="L232" s="551"/>
      <c r="M232" s="551"/>
      <c r="N232" s="634" t="str">
        <f t="shared" si="163"/>
        <v/>
      </c>
      <c r="O232" s="634" t="str">
        <f t="shared" si="164"/>
        <v/>
      </c>
      <c r="P232" s="634" t="str">
        <f t="shared" si="165"/>
        <v/>
      </c>
      <c r="Q232" s="551" t="str">
        <f t="shared" si="153"/>
        <v/>
      </c>
      <c r="R232" s="938"/>
      <c r="S232" s="732"/>
      <c r="T232" s="337"/>
      <c r="U232" s="337"/>
      <c r="V232" s="19" t="str">
        <f t="shared" si="154"/>
        <v/>
      </c>
      <c r="W232" s="20" t="str">
        <f>IFERROR(INDEX(PARAMETROS!$B$53:$B$79,MATCH(V232,PARAMETROS!$A$53:$A$79,0)),"")</f>
        <v/>
      </c>
      <c r="X232" s="613"/>
      <c r="Y232" s="20"/>
      <c r="Z232" s="23" t="str">
        <f>IFERROR(IF(Y232="","",IF(Y232="COP","N/A",IF(OR(Y232="USD",Y232="US"),1,IF(Y232="EUR",VLOOKUP(U232,'SH EURO'!$A$6:$B$6338,2,FALSE),"INGRESAR TASA")))),"")</f>
        <v/>
      </c>
      <c r="AA232" s="596" t="str">
        <f t="shared" si="155"/>
        <v/>
      </c>
      <c r="AB232" s="22" t="str">
        <f>IFERROR(IF(Y232="","",IF(Y232="COP",1,IF(Z232&lt;&gt;"N/A",VLOOKUP(U232,'SH TRM'!$A$9:$B$8912,2,FALSE),"REVISAR"))),"")</f>
        <v/>
      </c>
      <c r="AC232" s="616" t="str">
        <f t="shared" si="156"/>
        <v/>
      </c>
      <c r="AD232" s="457" t="str">
        <f t="shared" si="157"/>
        <v/>
      </c>
      <c r="AE232" s="450" t="str">
        <f t="shared" si="159"/>
        <v/>
      </c>
      <c r="AF232" s="637" t="str">
        <f t="shared" si="149"/>
        <v/>
      </c>
      <c r="AG232" s="944"/>
      <c r="AH232" s="950"/>
      <c r="AI232" s="462"/>
      <c r="AJ232" s="307"/>
      <c r="AM232" s="700"/>
      <c r="AN232" s="624">
        <f t="shared" si="158"/>
        <v>0</v>
      </c>
      <c r="AO232" s="624"/>
      <c r="AP232" s="698"/>
      <c r="AQ232" s="698"/>
    </row>
    <row r="233" spans="1:43" s="279" customFormat="1" ht="30" hidden="1" customHeight="1" x14ac:dyDescent="0.25">
      <c r="A233" s="876"/>
      <c r="B233" s="12"/>
      <c r="C233" s="168"/>
      <c r="D233" s="13" t="str">
        <f>IFERROR(INDEX(DESEMPATE!$D$3:$D$124,MATCH('EXP ESPEC.'!B233,DESEMPATE!$C$3:$C$124,0)),"")</f>
        <v/>
      </c>
      <c r="E233" s="381"/>
      <c r="F233" s="23"/>
      <c r="G233" s="23"/>
      <c r="H233" s="23"/>
      <c r="I233" s="292"/>
      <c r="J233" s="23"/>
      <c r="K233" s="551"/>
      <c r="L233" s="551"/>
      <c r="M233" s="551"/>
      <c r="N233" s="634" t="str">
        <f t="shared" si="163"/>
        <v/>
      </c>
      <c r="O233" s="634" t="str">
        <f t="shared" si="164"/>
        <v/>
      </c>
      <c r="P233" s="634" t="str">
        <f t="shared" si="165"/>
        <v/>
      </c>
      <c r="Q233" s="551" t="str">
        <f t="shared" si="153"/>
        <v/>
      </c>
      <c r="R233" s="938"/>
      <c r="S233" s="732"/>
      <c r="T233" s="337"/>
      <c r="U233" s="337"/>
      <c r="V233" s="19" t="str">
        <f t="shared" si="154"/>
        <v/>
      </c>
      <c r="W233" s="20" t="str">
        <f>IFERROR(INDEX(PARAMETROS!$B$53:$B$79,MATCH(V233,PARAMETROS!$A$53:$A$79,0)),"")</f>
        <v/>
      </c>
      <c r="X233" s="613"/>
      <c r="Y233" s="20"/>
      <c r="Z233" s="23" t="str">
        <f>IFERROR(IF(Y233="","",IF(Y233="COP","N/A",IF(OR(Y233="USD",Y233="US"),1,IF(Y233="EUR",VLOOKUP(U233,'SH EURO'!$A$6:$B$6338,2,FALSE),"INGRESAR TASA")))),"")</f>
        <v/>
      </c>
      <c r="AA233" s="596" t="str">
        <f t="shared" si="155"/>
        <v/>
      </c>
      <c r="AB233" s="22" t="str">
        <f>IFERROR(IF(Y233="","",IF(Y233="COP",1,IF(Z233&lt;&gt;"N/A",VLOOKUP(U233,'SH TRM'!$A$9:$B$8912,2,FALSE),"REVISAR"))),"")</f>
        <v/>
      </c>
      <c r="AC233" s="616" t="str">
        <f t="shared" si="156"/>
        <v/>
      </c>
      <c r="AD233" s="457" t="str">
        <f t="shared" si="157"/>
        <v/>
      </c>
      <c r="AE233" s="450" t="str">
        <f t="shared" si="159"/>
        <v/>
      </c>
      <c r="AF233" s="637" t="str">
        <f t="shared" si="149"/>
        <v/>
      </c>
      <c r="AG233" s="944"/>
      <c r="AH233" s="950"/>
      <c r="AI233" s="462"/>
      <c r="AJ233" s="307"/>
      <c r="AM233" s="700"/>
      <c r="AN233" s="624">
        <f t="shared" si="158"/>
        <v>0</v>
      </c>
      <c r="AO233" s="624"/>
      <c r="AP233" s="698"/>
      <c r="AQ233" s="698"/>
    </row>
    <row r="234" spans="1:43" s="279" customFormat="1" ht="30" hidden="1" customHeight="1" thickBot="1" x14ac:dyDescent="0.3">
      <c r="A234" s="877"/>
      <c r="B234" s="48"/>
      <c r="C234" s="170"/>
      <c r="D234" s="64" t="str">
        <f>IFERROR(INDEX(DESEMPATE!$D$3:$D$124,MATCH('EXP ESPEC.'!B234,DESEMPATE!$C$3:$C$124,0)),"")</f>
        <v/>
      </c>
      <c r="E234" s="382"/>
      <c r="F234" s="159"/>
      <c r="G234" s="159"/>
      <c r="H234" s="159"/>
      <c r="I234" s="294"/>
      <c r="J234" s="159"/>
      <c r="K234" s="552"/>
      <c r="L234" s="552"/>
      <c r="M234" s="552"/>
      <c r="N234" s="635" t="str">
        <f t="shared" si="163"/>
        <v/>
      </c>
      <c r="O234" s="635" t="str">
        <f t="shared" si="164"/>
        <v/>
      </c>
      <c r="P234" s="635" t="str">
        <f t="shared" si="165"/>
        <v/>
      </c>
      <c r="Q234" s="552" t="str">
        <f t="shared" si="153"/>
        <v/>
      </c>
      <c r="R234" s="939"/>
      <c r="S234" s="743"/>
      <c r="T234" s="390"/>
      <c r="U234" s="390"/>
      <c r="V234" s="53" t="str">
        <f t="shared" si="154"/>
        <v/>
      </c>
      <c r="W234" s="54" t="str">
        <f>IFERROR(INDEX(PARAMETROS!$B$53:$B$79,MATCH(V234,PARAMETROS!$A$53:$A$79,0)),"")</f>
        <v/>
      </c>
      <c r="X234" s="614"/>
      <c r="Y234" s="54"/>
      <c r="Z234" s="159" t="str">
        <f>IFERROR(IF(Y234="","",IF(Y234="COP","N/A",IF(OR(Y234="USD",Y234="US"),1,IF(Y234="EUR",VLOOKUP(U234,'SH EURO'!$A$6:$B$6338,2,FALSE),"INGRESAR TASA")))),"")</f>
        <v/>
      </c>
      <c r="AA234" s="597" t="str">
        <f t="shared" si="155"/>
        <v/>
      </c>
      <c r="AB234" s="56" t="str">
        <f>IFERROR(IF(Y234="","",IF(Y234="COP",1,IF(Z234&lt;&gt;"N/A",VLOOKUP(U234,'SH TRM'!$A$9:$B$8912,2,FALSE),"REVISAR"))),"")</f>
        <v/>
      </c>
      <c r="AC234" s="617" t="str">
        <f t="shared" si="156"/>
        <v/>
      </c>
      <c r="AD234" s="458" t="str">
        <f t="shared" si="157"/>
        <v/>
      </c>
      <c r="AE234" s="449" t="str">
        <f t="shared" si="159"/>
        <v/>
      </c>
      <c r="AF234" s="460" t="str">
        <f t="shared" si="149"/>
        <v/>
      </c>
      <c r="AG234" s="945"/>
      <c r="AH234" s="951"/>
      <c r="AI234" s="471"/>
      <c r="AJ234" s="307"/>
      <c r="AM234" s="700"/>
      <c r="AN234" s="624">
        <f t="shared" si="158"/>
        <v>0</v>
      </c>
      <c r="AO234" s="624"/>
      <c r="AP234" s="698"/>
      <c r="AQ234" s="698"/>
    </row>
    <row r="235" spans="1:43" s="279" customFormat="1" ht="30" hidden="1" customHeight="1" x14ac:dyDescent="0.25">
      <c r="A235" s="875" t="s">
        <v>253</v>
      </c>
      <c r="B235" s="35"/>
      <c r="C235" s="169"/>
      <c r="D235" s="36" t="str">
        <f>IFERROR(INDEX(DESEMPATE!$D$3:$D$124,MATCH('EXP ESPEC.'!B235,DESEMPATE!$C$3:$C$124,0)),"")</f>
        <v/>
      </c>
      <c r="E235" s="380"/>
      <c r="F235" s="47"/>
      <c r="G235" s="47"/>
      <c r="H235" s="47"/>
      <c r="I235" s="293"/>
      <c r="J235" s="47"/>
      <c r="K235" s="553"/>
      <c r="L235" s="553"/>
      <c r="M235" s="553"/>
      <c r="N235" s="636" t="str">
        <f t="shared" si="163"/>
        <v/>
      </c>
      <c r="O235" s="636" t="str">
        <f t="shared" si="164"/>
        <v/>
      </c>
      <c r="P235" s="636" t="str">
        <f t="shared" si="165"/>
        <v/>
      </c>
      <c r="Q235" s="553" t="str">
        <f t="shared" si="153"/>
        <v/>
      </c>
      <c r="R235" s="872" t="s">
        <v>9</v>
      </c>
      <c r="S235" s="742"/>
      <c r="T235" s="389"/>
      <c r="U235" s="389"/>
      <c r="V235" s="42" t="str">
        <f t="shared" si="154"/>
        <v/>
      </c>
      <c r="W235" s="160" t="str">
        <f>IFERROR(INDEX(PARAMETROS!$B$53:$B$79,MATCH(V235,PARAMETROS!$A$53:$A$79,0)),"")</f>
        <v/>
      </c>
      <c r="X235" s="612"/>
      <c r="Y235" s="43"/>
      <c r="Z235" s="47" t="str">
        <f>IFERROR(IF(Y235="","",IF(Y235="COP","N/A",IF(OR(Y235="USD",Y235="US"),1,IF(Y235="EUR",VLOOKUP(U235,'SH EURO'!$A$6:$B$6338,2,FALSE),"INGRESAR TASA")))),"")</f>
        <v/>
      </c>
      <c r="AA235" s="595" t="str">
        <f t="shared" si="155"/>
        <v/>
      </c>
      <c r="AB235" s="45" t="str">
        <f>IFERROR(IF(Y235="","",IF(Y235="COP",1,IF(Z235&lt;&gt;"N/A",VLOOKUP(U235,'SH TRM'!$A$9:$B$8912,2,FALSE),"REVISAR"))),"")</f>
        <v/>
      </c>
      <c r="AC235" s="615" t="str">
        <f t="shared" si="156"/>
        <v/>
      </c>
      <c r="AD235" s="456" t="str">
        <f t="shared" si="157"/>
        <v/>
      </c>
      <c r="AE235" s="454" t="str">
        <f t="shared" si="159"/>
        <v/>
      </c>
      <c r="AF235" s="444" t="str">
        <f t="shared" si="149"/>
        <v/>
      </c>
      <c r="AG235" s="943" t="str">
        <f t="shared" ref="AG235" si="190">IFERROR(IF(AND(COUNTIF(N235:N238,"SI")&gt;=1,COUNTIF(O235:O238,"SI")&gt;=1,COUNTIF(P235:P238,"SI")&gt;=1,COUNTIF(R235:R238,"SI")&lt;=1,COUNTIF(J235:J238,"SI")=4,AO235="OK"),"SI","NO"),"")</f>
        <v>NO</v>
      </c>
      <c r="AH235" s="949" t="str">
        <f t="shared" ref="AH235" si="191">IFERROR(IF(OR(E235="",E235="NO"),"N/A",IF(AND(COUNTIF(AF235:AF238,"CUMPLE")=4,AG235="SI"),900,(IF(AND(COUNTIF(AF235:AF238,"CUMPLE")=3,AG235="SI"),800,IF(AND(COUNTIF(AF235:AF238,"CUMPLE")=2,AG235="SI"),700,0))))),"")</f>
        <v>N/A</v>
      </c>
      <c r="AI235" s="468"/>
      <c r="AJ235" s="307"/>
      <c r="AM235" s="700"/>
      <c r="AN235" s="624">
        <f t="shared" si="158"/>
        <v>0</v>
      </c>
      <c r="AO235" s="624" t="str">
        <f t="shared" ref="AO235" si="192">IF(OR(COUNTIF(AN235:AN238,2)=0,COUNTIF(AN235:AN238,2)&gt;1),"OK",IF(AND(COUNTIF(AN235:AN238,1)&gt;0,COUNTIF(AN235:AN238,2)&gt;0),"OK",1))</f>
        <v>OK</v>
      </c>
      <c r="AP235" s="698"/>
      <c r="AQ235" s="698"/>
    </row>
    <row r="236" spans="1:43" s="279" customFormat="1" ht="30" hidden="1" customHeight="1" x14ac:dyDescent="0.25">
      <c r="A236" s="876"/>
      <c r="B236" s="12"/>
      <c r="C236" s="168"/>
      <c r="D236" s="13" t="str">
        <f>IFERROR(INDEX(DESEMPATE!$D$3:$D$124,MATCH('EXP ESPEC.'!B236,DESEMPATE!$C$3:$C$124,0)),"")</f>
        <v/>
      </c>
      <c r="E236" s="381"/>
      <c r="F236" s="23"/>
      <c r="G236" s="23"/>
      <c r="H236" s="23"/>
      <c r="I236" s="292"/>
      <c r="J236" s="23"/>
      <c r="K236" s="551"/>
      <c r="L236" s="551"/>
      <c r="M236" s="551"/>
      <c r="N236" s="634" t="str">
        <f t="shared" si="163"/>
        <v/>
      </c>
      <c r="O236" s="634" t="str">
        <f t="shared" si="164"/>
        <v/>
      </c>
      <c r="P236" s="634" t="str">
        <f t="shared" si="165"/>
        <v/>
      </c>
      <c r="Q236" s="551" t="str">
        <f t="shared" si="153"/>
        <v/>
      </c>
      <c r="R236" s="938"/>
      <c r="S236" s="732"/>
      <c r="T236" s="337"/>
      <c r="U236" s="337"/>
      <c r="V236" s="19" t="str">
        <f t="shared" si="154"/>
        <v/>
      </c>
      <c r="W236" s="20" t="str">
        <f>IFERROR(INDEX(PARAMETROS!$B$53:$B$79,MATCH(V236,PARAMETROS!$A$53:$A$79,0)),"")</f>
        <v/>
      </c>
      <c r="X236" s="613"/>
      <c r="Y236" s="20"/>
      <c r="Z236" s="23" t="str">
        <f>IFERROR(IF(Y236="","",IF(Y236="COP","N/A",IF(OR(Y236="USD",Y236="US"),1,IF(Y236="EUR",VLOOKUP(U236,'SH EURO'!$A$6:$B$6338,2,FALSE),"INGRESAR TASA")))),"")</f>
        <v/>
      </c>
      <c r="AA236" s="596" t="str">
        <f t="shared" si="155"/>
        <v/>
      </c>
      <c r="AB236" s="22" t="str">
        <f>IFERROR(IF(Y236="","",IF(Y236="COP",1,IF(Z236&lt;&gt;"N/A",VLOOKUP(U236,'SH TRM'!$A$9:$B$8912,2,FALSE),"REVISAR"))),"")</f>
        <v/>
      </c>
      <c r="AC236" s="616" t="str">
        <f t="shared" si="156"/>
        <v/>
      </c>
      <c r="AD236" s="457" t="str">
        <f t="shared" si="157"/>
        <v/>
      </c>
      <c r="AE236" s="450" t="str">
        <f t="shared" si="159"/>
        <v/>
      </c>
      <c r="AF236" s="637" t="str">
        <f t="shared" si="149"/>
        <v/>
      </c>
      <c r="AG236" s="944"/>
      <c r="AH236" s="950"/>
      <c r="AI236" s="462"/>
      <c r="AJ236" s="307"/>
      <c r="AM236" s="700"/>
      <c r="AN236" s="624">
        <f t="shared" si="158"/>
        <v>0</v>
      </c>
      <c r="AO236" s="624"/>
      <c r="AP236" s="698"/>
      <c r="AQ236" s="698"/>
    </row>
    <row r="237" spans="1:43" s="279" customFormat="1" ht="30" hidden="1" customHeight="1" x14ac:dyDescent="0.25">
      <c r="A237" s="876"/>
      <c r="B237" s="12"/>
      <c r="C237" s="168"/>
      <c r="D237" s="13" t="str">
        <f>IFERROR(INDEX(DESEMPATE!$D$3:$D$124,MATCH('EXP ESPEC.'!B237,DESEMPATE!$C$3:$C$124,0)),"")</f>
        <v/>
      </c>
      <c r="E237" s="381"/>
      <c r="F237" s="23"/>
      <c r="G237" s="23"/>
      <c r="H237" s="23"/>
      <c r="I237" s="292"/>
      <c r="J237" s="23"/>
      <c r="K237" s="551"/>
      <c r="L237" s="551"/>
      <c r="M237" s="551"/>
      <c r="N237" s="634" t="str">
        <f t="shared" si="163"/>
        <v/>
      </c>
      <c r="O237" s="634" t="str">
        <f t="shared" si="164"/>
        <v/>
      </c>
      <c r="P237" s="634" t="str">
        <f t="shared" si="165"/>
        <v/>
      </c>
      <c r="Q237" s="551" t="str">
        <f t="shared" si="153"/>
        <v/>
      </c>
      <c r="R237" s="938"/>
      <c r="S237" s="732"/>
      <c r="T237" s="337"/>
      <c r="U237" s="337"/>
      <c r="V237" s="19" t="str">
        <f t="shared" si="154"/>
        <v/>
      </c>
      <c r="W237" s="20" t="str">
        <f>IFERROR(INDEX(PARAMETROS!$B$53:$B$79,MATCH(V237,PARAMETROS!$A$53:$A$79,0)),"")</f>
        <v/>
      </c>
      <c r="X237" s="613"/>
      <c r="Y237" s="20"/>
      <c r="Z237" s="23" t="str">
        <f>IFERROR(IF(Y237="","",IF(Y237="COP","N/A",IF(OR(Y237="USD",Y237="US"),1,IF(Y237="EUR",VLOOKUP(U237,'SH EURO'!$A$6:$B$6338,2,FALSE),"INGRESAR TASA")))),"")</f>
        <v/>
      </c>
      <c r="AA237" s="596" t="str">
        <f t="shared" si="155"/>
        <v/>
      </c>
      <c r="AB237" s="22" t="str">
        <f>IFERROR(IF(Y237="","",IF(Y237="COP",1,IF(Z237&lt;&gt;"N/A",VLOOKUP(U237,'SH TRM'!$A$9:$B$8912,2,FALSE),"REVISAR"))),"")</f>
        <v/>
      </c>
      <c r="AC237" s="616" t="str">
        <f t="shared" si="156"/>
        <v/>
      </c>
      <c r="AD237" s="457" t="str">
        <f t="shared" si="157"/>
        <v/>
      </c>
      <c r="AE237" s="450" t="str">
        <f t="shared" si="159"/>
        <v/>
      </c>
      <c r="AF237" s="637" t="str">
        <f t="shared" si="149"/>
        <v/>
      </c>
      <c r="AG237" s="944"/>
      <c r="AH237" s="950"/>
      <c r="AI237" s="462"/>
      <c r="AJ237" s="307"/>
      <c r="AM237" s="700"/>
      <c r="AN237" s="624">
        <f t="shared" si="158"/>
        <v>0</v>
      </c>
      <c r="AO237" s="624"/>
      <c r="AP237" s="698"/>
      <c r="AQ237" s="698"/>
    </row>
    <row r="238" spans="1:43" s="279" customFormat="1" ht="30" hidden="1" customHeight="1" thickBot="1" x14ac:dyDescent="0.3">
      <c r="A238" s="877"/>
      <c r="B238" s="48"/>
      <c r="C238" s="170"/>
      <c r="D238" s="64" t="str">
        <f>IFERROR(INDEX(DESEMPATE!$D$3:$D$124,MATCH('EXP ESPEC.'!B238,DESEMPATE!$C$3:$C$124,0)),"")</f>
        <v/>
      </c>
      <c r="E238" s="382"/>
      <c r="F238" s="159"/>
      <c r="G238" s="159"/>
      <c r="H238" s="159"/>
      <c r="I238" s="294"/>
      <c r="J238" s="159"/>
      <c r="K238" s="552"/>
      <c r="L238" s="552"/>
      <c r="M238" s="552"/>
      <c r="N238" s="635" t="str">
        <f t="shared" si="163"/>
        <v/>
      </c>
      <c r="O238" s="635" t="str">
        <f t="shared" si="164"/>
        <v/>
      </c>
      <c r="P238" s="635" t="str">
        <f t="shared" si="165"/>
        <v/>
      </c>
      <c r="Q238" s="552" t="str">
        <f t="shared" si="153"/>
        <v/>
      </c>
      <c r="R238" s="939"/>
      <c r="S238" s="743"/>
      <c r="T238" s="390"/>
      <c r="U238" s="390"/>
      <c r="V238" s="53" t="str">
        <f t="shared" si="154"/>
        <v/>
      </c>
      <c r="W238" s="54" t="str">
        <f>IFERROR(INDEX(PARAMETROS!$B$53:$B$79,MATCH(V238,PARAMETROS!$A$53:$A$79,0)),"")</f>
        <v/>
      </c>
      <c r="X238" s="614"/>
      <c r="Y238" s="54"/>
      <c r="Z238" s="159" t="str">
        <f>IFERROR(IF(Y238="","",IF(Y238="COP","N/A",IF(OR(Y238="USD",Y238="US"),1,IF(Y238="EUR",VLOOKUP(U238,'SH EURO'!$A$6:$B$6338,2,FALSE),"INGRESAR TASA")))),"")</f>
        <v/>
      </c>
      <c r="AA238" s="597" t="str">
        <f t="shared" si="155"/>
        <v/>
      </c>
      <c r="AB238" s="56" t="str">
        <f>IFERROR(IF(Y238="","",IF(Y238="COP",1,IF(Z238&lt;&gt;"N/A",VLOOKUP(U238,'SH TRM'!$A$9:$B$8912,2,FALSE),"REVISAR"))),"")</f>
        <v/>
      </c>
      <c r="AC238" s="617" t="str">
        <f t="shared" si="156"/>
        <v/>
      </c>
      <c r="AD238" s="458" t="str">
        <f t="shared" si="157"/>
        <v/>
      </c>
      <c r="AE238" s="449" t="str">
        <f t="shared" si="159"/>
        <v/>
      </c>
      <c r="AF238" s="460" t="str">
        <f t="shared" si="149"/>
        <v/>
      </c>
      <c r="AG238" s="945"/>
      <c r="AH238" s="951"/>
      <c r="AI238" s="471"/>
      <c r="AJ238" s="307"/>
      <c r="AM238" s="700"/>
      <c r="AN238" s="624">
        <f t="shared" si="158"/>
        <v>0</v>
      </c>
      <c r="AO238" s="624"/>
      <c r="AP238" s="698"/>
      <c r="AQ238" s="698"/>
    </row>
    <row r="239" spans="1:43" s="279" customFormat="1" ht="30" hidden="1" customHeight="1" x14ac:dyDescent="0.25">
      <c r="A239" s="875" t="s">
        <v>254</v>
      </c>
      <c r="B239" s="35"/>
      <c r="C239" s="169"/>
      <c r="D239" s="36" t="str">
        <f>IFERROR(INDEX(DESEMPATE!$D$3:$D$124,MATCH('EXP ESPEC.'!B239,DESEMPATE!$C$3:$C$124,0)),"")</f>
        <v/>
      </c>
      <c r="E239" s="380"/>
      <c r="F239" s="47"/>
      <c r="G239" s="47"/>
      <c r="H239" s="47"/>
      <c r="I239" s="293"/>
      <c r="J239" s="47"/>
      <c r="K239" s="553"/>
      <c r="L239" s="553"/>
      <c r="M239" s="553"/>
      <c r="N239" s="636" t="str">
        <f t="shared" si="163"/>
        <v/>
      </c>
      <c r="O239" s="636" t="str">
        <f t="shared" si="164"/>
        <v/>
      </c>
      <c r="P239" s="636" t="str">
        <f t="shared" si="165"/>
        <v/>
      </c>
      <c r="Q239" s="553" t="str">
        <f t="shared" si="153"/>
        <v/>
      </c>
      <c r="R239" s="872" t="s">
        <v>9</v>
      </c>
      <c r="S239" s="742"/>
      <c r="T239" s="389"/>
      <c r="U239" s="389"/>
      <c r="V239" s="42" t="str">
        <f t="shared" si="154"/>
        <v/>
      </c>
      <c r="W239" s="160" t="str">
        <f>IFERROR(INDEX(PARAMETROS!$B$53:$B$79,MATCH(V239,PARAMETROS!$A$53:$A$79,0)),"")</f>
        <v/>
      </c>
      <c r="X239" s="612"/>
      <c r="Y239" s="43"/>
      <c r="Z239" s="47" t="str">
        <f>IFERROR(IF(Y239="","",IF(Y239="COP","N/A",IF(OR(Y239="USD",Y239="US"),1,IF(Y239="EUR",VLOOKUP(U239,'SH EURO'!$A$6:$B$6338,2,FALSE),"INGRESAR TASA")))),"")</f>
        <v/>
      </c>
      <c r="AA239" s="595" t="str">
        <f t="shared" si="155"/>
        <v/>
      </c>
      <c r="AB239" s="45" t="str">
        <f>IFERROR(IF(Y239="","",IF(Y239="COP",1,IF(Z239&lt;&gt;"N/A",VLOOKUP(U239,'SH TRM'!$A$9:$B$8912,2,FALSE),"REVISAR"))),"")</f>
        <v/>
      </c>
      <c r="AC239" s="615" t="str">
        <f t="shared" si="156"/>
        <v/>
      </c>
      <c r="AD239" s="456" t="str">
        <f t="shared" si="157"/>
        <v/>
      </c>
      <c r="AE239" s="454" t="str">
        <f t="shared" si="159"/>
        <v/>
      </c>
      <c r="AF239" s="444" t="str">
        <f t="shared" si="149"/>
        <v/>
      </c>
      <c r="AG239" s="943" t="str">
        <f t="shared" ref="AG239" si="193">IFERROR(IF(AND(COUNTIF(N239:N242,"SI")&gt;=1,COUNTIF(O239:O242,"SI")&gt;=1,COUNTIF(P239:P242,"SI")&gt;=1,COUNTIF(R239:R242,"SI")&lt;=1,COUNTIF(J239:J242,"SI")=4,AO239="OK"),"SI","NO"),"")</f>
        <v>NO</v>
      </c>
      <c r="AH239" s="949" t="str">
        <f t="shared" ref="AH239" si="194">IFERROR(IF(OR(E239="",E239="NO"),"N/A",IF(AND(COUNTIF(AF239:AF242,"CUMPLE")=4,AG239="SI"),900,(IF(AND(COUNTIF(AF239:AF242,"CUMPLE")=3,AG239="SI"),800,IF(AND(COUNTIF(AF239:AF242,"CUMPLE")=2,AG239="SI"),700,0))))),"")</f>
        <v>N/A</v>
      </c>
      <c r="AI239" s="468"/>
      <c r="AJ239" s="307"/>
      <c r="AM239" s="700"/>
      <c r="AN239" s="624">
        <f t="shared" si="158"/>
        <v>0</v>
      </c>
      <c r="AO239" s="624" t="str">
        <f t="shared" ref="AO239" si="195">IF(OR(COUNTIF(AN239:AN242,2)=0,COUNTIF(AN239:AN242,2)&gt;1),"OK",IF(AND(COUNTIF(AN239:AN242,1)&gt;0,COUNTIF(AN239:AN242,2)&gt;0),"OK",1))</f>
        <v>OK</v>
      </c>
      <c r="AP239" s="698"/>
      <c r="AQ239" s="698"/>
    </row>
    <row r="240" spans="1:43" s="279" customFormat="1" ht="30" hidden="1" customHeight="1" x14ac:dyDescent="0.25">
      <c r="A240" s="876"/>
      <c r="B240" s="12"/>
      <c r="C240" s="168"/>
      <c r="D240" s="13" t="str">
        <f>IFERROR(INDEX(DESEMPATE!$D$3:$D$124,MATCH('EXP ESPEC.'!B240,DESEMPATE!$C$3:$C$124,0)),"")</f>
        <v/>
      </c>
      <c r="E240" s="381"/>
      <c r="F240" s="23"/>
      <c r="G240" s="23"/>
      <c r="H240" s="23"/>
      <c r="I240" s="292"/>
      <c r="J240" s="23"/>
      <c r="K240" s="551"/>
      <c r="L240" s="551"/>
      <c r="M240" s="551"/>
      <c r="N240" s="634" t="str">
        <f t="shared" si="163"/>
        <v/>
      </c>
      <c r="O240" s="634" t="str">
        <f t="shared" si="164"/>
        <v/>
      </c>
      <c r="P240" s="634" t="str">
        <f t="shared" si="165"/>
        <v/>
      </c>
      <c r="Q240" s="551" t="str">
        <f t="shared" si="153"/>
        <v/>
      </c>
      <c r="R240" s="938"/>
      <c r="S240" s="732"/>
      <c r="T240" s="337"/>
      <c r="U240" s="337"/>
      <c r="V240" s="19" t="str">
        <f t="shared" si="154"/>
        <v/>
      </c>
      <c r="W240" s="20" t="str">
        <f>IFERROR(INDEX(PARAMETROS!$B$53:$B$79,MATCH(V240,PARAMETROS!$A$53:$A$79,0)),"")</f>
        <v/>
      </c>
      <c r="X240" s="613"/>
      <c r="Y240" s="20"/>
      <c r="Z240" s="23" t="str">
        <f>IFERROR(IF(Y240="","",IF(Y240="COP","N/A",IF(OR(Y240="USD",Y240="US"),1,IF(Y240="EUR",VLOOKUP(U240,'SH EURO'!$A$6:$B$6338,2,FALSE),"INGRESAR TASA")))),"")</f>
        <v/>
      </c>
      <c r="AA240" s="596" t="str">
        <f t="shared" si="155"/>
        <v/>
      </c>
      <c r="AB240" s="22" t="str">
        <f>IFERROR(IF(Y240="","",IF(Y240="COP",1,IF(Z240&lt;&gt;"N/A",VLOOKUP(U240,'SH TRM'!$A$9:$B$8912,2,FALSE),"REVISAR"))),"")</f>
        <v/>
      </c>
      <c r="AC240" s="616" t="str">
        <f t="shared" si="156"/>
        <v/>
      </c>
      <c r="AD240" s="457" t="str">
        <f t="shared" si="157"/>
        <v/>
      </c>
      <c r="AE240" s="450" t="str">
        <f t="shared" si="159"/>
        <v/>
      </c>
      <c r="AF240" s="637" t="str">
        <f t="shared" si="149"/>
        <v/>
      </c>
      <c r="AG240" s="944"/>
      <c r="AH240" s="950"/>
      <c r="AI240" s="462"/>
      <c r="AJ240" s="307"/>
      <c r="AM240" s="700"/>
      <c r="AN240" s="624">
        <f t="shared" si="158"/>
        <v>0</v>
      </c>
      <c r="AO240" s="624"/>
      <c r="AP240" s="698"/>
      <c r="AQ240" s="698"/>
    </row>
    <row r="241" spans="1:43" s="279" customFormat="1" ht="30" hidden="1" customHeight="1" x14ac:dyDescent="0.25">
      <c r="A241" s="876"/>
      <c r="B241" s="12"/>
      <c r="C241" s="168"/>
      <c r="D241" s="13" t="str">
        <f>IFERROR(INDEX(DESEMPATE!$D$3:$D$124,MATCH('EXP ESPEC.'!B241,DESEMPATE!$C$3:$C$124,0)),"")</f>
        <v/>
      </c>
      <c r="E241" s="381"/>
      <c r="F241" s="23"/>
      <c r="G241" s="23"/>
      <c r="H241" s="23"/>
      <c r="I241" s="292"/>
      <c r="J241" s="23"/>
      <c r="K241" s="551"/>
      <c r="L241" s="551"/>
      <c r="M241" s="551"/>
      <c r="N241" s="634" t="str">
        <f t="shared" si="163"/>
        <v/>
      </c>
      <c r="O241" s="634" t="str">
        <f t="shared" si="164"/>
        <v/>
      </c>
      <c r="P241" s="634" t="str">
        <f t="shared" si="165"/>
        <v/>
      </c>
      <c r="Q241" s="551" t="str">
        <f t="shared" si="153"/>
        <v/>
      </c>
      <c r="R241" s="938"/>
      <c r="S241" s="732"/>
      <c r="T241" s="337"/>
      <c r="U241" s="337"/>
      <c r="V241" s="19" t="str">
        <f t="shared" si="154"/>
        <v/>
      </c>
      <c r="W241" s="20" t="str">
        <f>IFERROR(INDEX(PARAMETROS!$B$53:$B$79,MATCH(V241,PARAMETROS!$A$53:$A$79,0)),"")</f>
        <v/>
      </c>
      <c r="X241" s="613"/>
      <c r="Y241" s="20"/>
      <c r="Z241" s="23" t="str">
        <f>IFERROR(IF(Y241="","",IF(Y241="COP","N/A",IF(OR(Y241="USD",Y241="US"),1,IF(Y241="EUR",VLOOKUP(U241,'SH EURO'!$A$6:$B$6338,2,FALSE),"INGRESAR TASA")))),"")</f>
        <v/>
      </c>
      <c r="AA241" s="596" t="str">
        <f t="shared" si="155"/>
        <v/>
      </c>
      <c r="AB241" s="22" t="str">
        <f>IFERROR(IF(Y241="","",IF(Y241="COP",1,IF(Z241&lt;&gt;"N/A",VLOOKUP(U241,'SH TRM'!$A$9:$B$8912,2,FALSE),"REVISAR"))),"")</f>
        <v/>
      </c>
      <c r="AC241" s="616" t="str">
        <f t="shared" si="156"/>
        <v/>
      </c>
      <c r="AD241" s="457" t="str">
        <f t="shared" si="157"/>
        <v/>
      </c>
      <c r="AE241" s="450" t="str">
        <f t="shared" si="159"/>
        <v/>
      </c>
      <c r="AF241" s="637" t="str">
        <f t="shared" si="149"/>
        <v/>
      </c>
      <c r="AG241" s="944"/>
      <c r="AH241" s="950"/>
      <c r="AI241" s="462"/>
      <c r="AJ241" s="307"/>
      <c r="AM241" s="700"/>
      <c r="AN241" s="624">
        <f t="shared" si="158"/>
        <v>0</v>
      </c>
      <c r="AO241" s="624"/>
      <c r="AP241" s="698"/>
      <c r="AQ241" s="698"/>
    </row>
    <row r="242" spans="1:43" s="279" customFormat="1" ht="30" hidden="1" customHeight="1" thickBot="1" x14ac:dyDescent="0.3">
      <c r="A242" s="877"/>
      <c r="B242" s="48"/>
      <c r="C242" s="170"/>
      <c r="D242" s="64" t="str">
        <f>IFERROR(INDEX(DESEMPATE!$D$3:$D$124,MATCH('EXP ESPEC.'!B242,DESEMPATE!$C$3:$C$124,0)),"")</f>
        <v/>
      </c>
      <c r="E242" s="382"/>
      <c r="F242" s="159"/>
      <c r="G242" s="159"/>
      <c r="H242" s="159"/>
      <c r="I242" s="294"/>
      <c r="J242" s="159"/>
      <c r="K242" s="552"/>
      <c r="L242" s="552"/>
      <c r="M242" s="552"/>
      <c r="N242" s="635" t="str">
        <f t="shared" si="163"/>
        <v/>
      </c>
      <c r="O242" s="635" t="str">
        <f t="shared" si="164"/>
        <v/>
      </c>
      <c r="P242" s="635" t="str">
        <f t="shared" si="165"/>
        <v/>
      </c>
      <c r="Q242" s="552" t="str">
        <f t="shared" si="153"/>
        <v/>
      </c>
      <c r="R242" s="939"/>
      <c r="S242" s="743"/>
      <c r="T242" s="390"/>
      <c r="U242" s="390"/>
      <c r="V242" s="53" t="str">
        <f t="shared" si="154"/>
        <v/>
      </c>
      <c r="W242" s="54" t="str">
        <f>IFERROR(INDEX(PARAMETROS!$B$53:$B$79,MATCH(V242,PARAMETROS!$A$53:$A$79,0)),"")</f>
        <v/>
      </c>
      <c r="X242" s="614"/>
      <c r="Y242" s="54"/>
      <c r="Z242" s="159" t="str">
        <f>IFERROR(IF(Y242="","",IF(Y242="COP","N/A",IF(OR(Y242="USD",Y242="US"),1,IF(Y242="EUR",VLOOKUP(U242,'SH EURO'!$A$6:$B$6338,2,FALSE),"INGRESAR TASA")))),"")</f>
        <v/>
      </c>
      <c r="AA242" s="597" t="str">
        <f t="shared" si="155"/>
        <v/>
      </c>
      <c r="AB242" s="56" t="str">
        <f>IFERROR(IF(Y242="","",IF(Y242="COP",1,IF(Z242&lt;&gt;"N/A",VLOOKUP(U242,'SH TRM'!$A$9:$B$8912,2,FALSE),"REVISAR"))),"")</f>
        <v/>
      </c>
      <c r="AC242" s="617" t="str">
        <f t="shared" si="156"/>
        <v/>
      </c>
      <c r="AD242" s="458" t="str">
        <f t="shared" si="157"/>
        <v/>
      </c>
      <c r="AE242" s="449" t="str">
        <f t="shared" si="159"/>
        <v/>
      </c>
      <c r="AF242" s="460" t="str">
        <f t="shared" si="149"/>
        <v/>
      </c>
      <c r="AG242" s="945"/>
      <c r="AH242" s="951"/>
      <c r="AI242" s="471"/>
      <c r="AJ242" s="307"/>
      <c r="AM242" s="700"/>
      <c r="AN242" s="624">
        <f t="shared" si="158"/>
        <v>0</v>
      </c>
      <c r="AO242" s="624"/>
      <c r="AP242" s="698"/>
      <c r="AQ242" s="698"/>
    </row>
    <row r="243" spans="1:43" s="279" customFormat="1" ht="30" hidden="1" customHeight="1" x14ac:dyDescent="0.25">
      <c r="A243" s="875" t="s">
        <v>255</v>
      </c>
      <c r="B243" s="35"/>
      <c r="C243" s="169"/>
      <c r="D243" s="36" t="str">
        <f>IFERROR(INDEX(DESEMPATE!$D$3:$D$124,MATCH('EXP ESPEC.'!B243,DESEMPATE!$C$3:$C$124,0)),"")</f>
        <v/>
      </c>
      <c r="E243" s="380"/>
      <c r="F243" s="47"/>
      <c r="G243" s="47"/>
      <c r="H243" s="47"/>
      <c r="I243" s="293"/>
      <c r="J243" s="47"/>
      <c r="K243" s="553"/>
      <c r="L243" s="553"/>
      <c r="M243" s="553"/>
      <c r="N243" s="636" t="str">
        <f t="shared" si="163"/>
        <v/>
      </c>
      <c r="O243" s="636" t="str">
        <f t="shared" si="164"/>
        <v/>
      </c>
      <c r="P243" s="636" t="str">
        <f t="shared" si="165"/>
        <v/>
      </c>
      <c r="Q243" s="553" t="str">
        <f t="shared" si="153"/>
        <v/>
      </c>
      <c r="R243" s="872" t="s">
        <v>9</v>
      </c>
      <c r="S243" s="742"/>
      <c r="T243" s="389"/>
      <c r="U243" s="389"/>
      <c r="V243" s="42" t="str">
        <f t="shared" si="154"/>
        <v/>
      </c>
      <c r="W243" s="160" t="str">
        <f>IFERROR(INDEX(PARAMETROS!$B$53:$B$79,MATCH(V243,PARAMETROS!$A$53:$A$79,0)),"")</f>
        <v/>
      </c>
      <c r="X243" s="612"/>
      <c r="Y243" s="43"/>
      <c r="Z243" s="47" t="str">
        <f>IFERROR(IF(Y243="","",IF(Y243="COP","N/A",IF(OR(Y243="USD",Y243="US"),1,IF(Y243="EUR",VLOOKUP(U243,'SH EURO'!$A$6:$B$6338,2,FALSE),"INGRESAR TASA")))),"")</f>
        <v/>
      </c>
      <c r="AA243" s="595" t="str">
        <f t="shared" si="155"/>
        <v/>
      </c>
      <c r="AB243" s="45" t="str">
        <f>IFERROR(IF(Y243="","",IF(Y243="COP",1,IF(Z243&lt;&gt;"N/A",VLOOKUP(U243,'SH TRM'!$A$9:$B$8912,2,FALSE),"REVISAR"))),"")</f>
        <v/>
      </c>
      <c r="AC243" s="615" t="str">
        <f t="shared" si="156"/>
        <v/>
      </c>
      <c r="AD243" s="456" t="str">
        <f t="shared" si="157"/>
        <v/>
      </c>
      <c r="AE243" s="454" t="str">
        <f t="shared" si="159"/>
        <v/>
      </c>
      <c r="AF243" s="444" t="str">
        <f t="shared" si="149"/>
        <v/>
      </c>
      <c r="AG243" s="943" t="str">
        <f t="shared" ref="AG243" si="196">IFERROR(IF(AND(COUNTIF(N243:N246,"SI")&gt;=1,COUNTIF(O243:O246,"SI")&gt;=1,COUNTIF(P243:P246,"SI")&gt;=1,COUNTIF(R243:R246,"SI")&lt;=1,COUNTIF(J243:J246,"SI")=4,AO243="OK"),"SI","NO"),"")</f>
        <v>NO</v>
      </c>
      <c r="AH243" s="949" t="str">
        <f t="shared" ref="AH243" si="197">IFERROR(IF(OR(E243="",E243="NO"),"N/A",IF(AND(COUNTIF(AF243:AF246,"CUMPLE")=4,AG243="SI"),900,(IF(AND(COUNTIF(AF243:AF246,"CUMPLE")=3,AG243="SI"),800,IF(AND(COUNTIF(AF243:AF246,"CUMPLE")=2,AG243="SI"),700,0))))),"")</f>
        <v>N/A</v>
      </c>
      <c r="AI243" s="468"/>
      <c r="AJ243" s="307"/>
      <c r="AM243" s="700"/>
      <c r="AN243" s="624">
        <f t="shared" si="158"/>
        <v>0</v>
      </c>
      <c r="AO243" s="624" t="str">
        <f t="shared" ref="AO243" si="198">IF(OR(COUNTIF(AN243:AN246,2)=0,COUNTIF(AN243:AN246,2)&gt;1),"OK",IF(AND(COUNTIF(AN243:AN246,1)&gt;0,COUNTIF(AN243:AN246,2)&gt;0),"OK",1))</f>
        <v>OK</v>
      </c>
      <c r="AP243" s="698"/>
      <c r="AQ243" s="698"/>
    </row>
    <row r="244" spans="1:43" s="279" customFormat="1" ht="30" hidden="1" customHeight="1" x14ac:dyDescent="0.25">
      <c r="A244" s="876"/>
      <c r="B244" s="12"/>
      <c r="C244" s="168"/>
      <c r="D244" s="13" t="str">
        <f>IFERROR(INDEX(DESEMPATE!$D$3:$D$124,MATCH('EXP ESPEC.'!B244,DESEMPATE!$C$3:$C$124,0)),"")</f>
        <v/>
      </c>
      <c r="E244" s="381"/>
      <c r="F244" s="23"/>
      <c r="G244" s="23"/>
      <c r="H244" s="23"/>
      <c r="I244" s="292"/>
      <c r="J244" s="23"/>
      <c r="K244" s="551"/>
      <c r="L244" s="551"/>
      <c r="M244" s="551"/>
      <c r="N244" s="634" t="str">
        <f t="shared" si="163"/>
        <v/>
      </c>
      <c r="O244" s="634" t="str">
        <f t="shared" si="164"/>
        <v/>
      </c>
      <c r="P244" s="634" t="str">
        <f t="shared" si="165"/>
        <v/>
      </c>
      <c r="Q244" s="551" t="str">
        <f t="shared" si="153"/>
        <v/>
      </c>
      <c r="R244" s="938"/>
      <c r="S244" s="732"/>
      <c r="T244" s="337"/>
      <c r="U244" s="337"/>
      <c r="V244" s="19" t="str">
        <f t="shared" si="154"/>
        <v/>
      </c>
      <c r="W244" s="20" t="str">
        <f>IFERROR(INDEX(PARAMETROS!$B$53:$B$79,MATCH(V244,PARAMETROS!$A$53:$A$79,0)),"")</f>
        <v/>
      </c>
      <c r="X244" s="613"/>
      <c r="Y244" s="20"/>
      <c r="Z244" s="23" t="str">
        <f>IFERROR(IF(Y244="","",IF(Y244="COP","N/A",IF(OR(Y244="USD",Y244="US"),1,IF(Y244="EUR",VLOOKUP(U244,'SH EURO'!$A$6:$B$6338,2,FALSE),"INGRESAR TASA")))),"")</f>
        <v/>
      </c>
      <c r="AA244" s="596" t="str">
        <f t="shared" si="155"/>
        <v/>
      </c>
      <c r="AB244" s="22" t="str">
        <f>IFERROR(IF(Y244="","",IF(Y244="COP",1,IF(Z244&lt;&gt;"N/A",VLOOKUP(U244,'SH TRM'!$A$9:$B$8912,2,FALSE),"REVISAR"))),"")</f>
        <v/>
      </c>
      <c r="AC244" s="616" t="str">
        <f t="shared" si="156"/>
        <v/>
      </c>
      <c r="AD244" s="457" t="str">
        <f t="shared" si="157"/>
        <v/>
      </c>
      <c r="AE244" s="450" t="str">
        <f t="shared" si="159"/>
        <v/>
      </c>
      <c r="AF244" s="637" t="str">
        <f t="shared" si="149"/>
        <v/>
      </c>
      <c r="AG244" s="944"/>
      <c r="AH244" s="950"/>
      <c r="AI244" s="462"/>
      <c r="AJ244" s="307"/>
      <c r="AM244" s="700"/>
      <c r="AN244" s="624">
        <f t="shared" si="158"/>
        <v>0</v>
      </c>
      <c r="AO244" s="624"/>
      <c r="AP244" s="698"/>
      <c r="AQ244" s="698"/>
    </row>
    <row r="245" spans="1:43" s="279" customFormat="1" ht="30" hidden="1" customHeight="1" x14ac:dyDescent="0.25">
      <c r="A245" s="876"/>
      <c r="B245" s="12"/>
      <c r="C245" s="168"/>
      <c r="D245" s="13" t="str">
        <f>IFERROR(INDEX(DESEMPATE!$D$3:$D$124,MATCH('EXP ESPEC.'!B245,DESEMPATE!$C$3:$C$124,0)),"")</f>
        <v/>
      </c>
      <c r="E245" s="381"/>
      <c r="F245" s="23"/>
      <c r="G245" s="23"/>
      <c r="H245" s="23"/>
      <c r="I245" s="292"/>
      <c r="J245" s="23"/>
      <c r="K245" s="551"/>
      <c r="L245" s="551"/>
      <c r="M245" s="551"/>
      <c r="N245" s="634" t="str">
        <f t="shared" si="163"/>
        <v/>
      </c>
      <c r="O245" s="634" t="str">
        <f t="shared" si="164"/>
        <v/>
      </c>
      <c r="P245" s="634" t="str">
        <f t="shared" si="165"/>
        <v/>
      </c>
      <c r="Q245" s="551" t="str">
        <f t="shared" si="153"/>
        <v/>
      </c>
      <c r="R245" s="938"/>
      <c r="S245" s="732"/>
      <c r="T245" s="337"/>
      <c r="U245" s="337"/>
      <c r="V245" s="19" t="str">
        <f t="shared" si="154"/>
        <v/>
      </c>
      <c r="W245" s="20" t="str">
        <f>IFERROR(INDEX(PARAMETROS!$B$53:$B$79,MATCH(V245,PARAMETROS!$A$53:$A$79,0)),"")</f>
        <v/>
      </c>
      <c r="X245" s="613"/>
      <c r="Y245" s="20"/>
      <c r="Z245" s="23" t="str">
        <f>IFERROR(IF(Y245="","",IF(Y245="COP","N/A",IF(OR(Y245="USD",Y245="US"),1,IF(Y245="EUR",VLOOKUP(U245,'SH EURO'!$A$6:$B$6338,2,FALSE),"INGRESAR TASA")))),"")</f>
        <v/>
      </c>
      <c r="AA245" s="596" t="str">
        <f t="shared" si="155"/>
        <v/>
      </c>
      <c r="AB245" s="22" t="str">
        <f>IFERROR(IF(Y245="","",IF(Y245="COP",1,IF(Z245&lt;&gt;"N/A",VLOOKUP(U245,'SH TRM'!$A$9:$B$8912,2,FALSE),"REVISAR"))),"")</f>
        <v/>
      </c>
      <c r="AC245" s="616" t="str">
        <f t="shared" si="156"/>
        <v/>
      </c>
      <c r="AD245" s="457" t="str">
        <f t="shared" si="157"/>
        <v/>
      </c>
      <c r="AE245" s="450" t="str">
        <f t="shared" si="159"/>
        <v/>
      </c>
      <c r="AF245" s="637" t="str">
        <f t="shared" si="149"/>
        <v/>
      </c>
      <c r="AG245" s="944"/>
      <c r="AH245" s="950"/>
      <c r="AI245" s="462"/>
      <c r="AJ245" s="307"/>
      <c r="AM245" s="700"/>
      <c r="AN245" s="624">
        <f t="shared" si="158"/>
        <v>0</v>
      </c>
      <c r="AO245" s="624"/>
      <c r="AP245" s="698"/>
      <c r="AQ245" s="698"/>
    </row>
    <row r="246" spans="1:43" s="279" customFormat="1" ht="30" hidden="1" customHeight="1" thickBot="1" x14ac:dyDescent="0.3">
      <c r="A246" s="877"/>
      <c r="B246" s="48"/>
      <c r="C246" s="170"/>
      <c r="D246" s="64" t="str">
        <f>IFERROR(INDEX(DESEMPATE!$D$3:$D$124,MATCH('EXP ESPEC.'!B246,DESEMPATE!$C$3:$C$124,0)),"")</f>
        <v/>
      </c>
      <c r="E246" s="382"/>
      <c r="F246" s="159"/>
      <c r="G246" s="159"/>
      <c r="H246" s="159"/>
      <c r="I246" s="294"/>
      <c r="J246" s="159"/>
      <c r="K246" s="552"/>
      <c r="L246" s="552"/>
      <c r="M246" s="552"/>
      <c r="N246" s="635" t="str">
        <f t="shared" si="163"/>
        <v/>
      </c>
      <c r="O246" s="635" t="str">
        <f t="shared" si="164"/>
        <v/>
      </c>
      <c r="P246" s="635" t="str">
        <f t="shared" si="165"/>
        <v/>
      </c>
      <c r="Q246" s="552" t="str">
        <f t="shared" si="153"/>
        <v/>
      </c>
      <c r="R246" s="939"/>
      <c r="S246" s="743"/>
      <c r="T246" s="390"/>
      <c r="U246" s="390"/>
      <c r="V246" s="53" t="str">
        <f t="shared" si="154"/>
        <v/>
      </c>
      <c r="W246" s="54" t="str">
        <f>IFERROR(INDEX(PARAMETROS!$B$53:$B$79,MATCH(V246,PARAMETROS!$A$53:$A$79,0)),"")</f>
        <v/>
      </c>
      <c r="X246" s="614"/>
      <c r="Y246" s="54"/>
      <c r="Z246" s="159" t="str">
        <f>IFERROR(IF(Y246="","",IF(Y246="COP","N/A",IF(OR(Y246="USD",Y246="US"),1,IF(Y246="EUR",VLOOKUP(U246,'SH EURO'!$A$6:$B$6338,2,FALSE),"INGRESAR TASA")))),"")</f>
        <v/>
      </c>
      <c r="AA246" s="597" t="str">
        <f t="shared" si="155"/>
        <v/>
      </c>
      <c r="AB246" s="56" t="str">
        <f>IFERROR(IF(Y246="","",IF(Y246="COP",1,IF(Z246&lt;&gt;"N/A",VLOOKUP(U246,'SH TRM'!$A$9:$B$8912,2,FALSE),"REVISAR"))),"")</f>
        <v/>
      </c>
      <c r="AC246" s="617" t="str">
        <f t="shared" si="156"/>
        <v/>
      </c>
      <c r="AD246" s="458" t="str">
        <f t="shared" si="157"/>
        <v/>
      </c>
      <c r="AE246" s="449" t="str">
        <f t="shared" si="159"/>
        <v/>
      </c>
      <c r="AF246" s="460" t="str">
        <f t="shared" si="149"/>
        <v/>
      </c>
      <c r="AG246" s="945"/>
      <c r="AH246" s="951"/>
      <c r="AI246" s="471"/>
      <c r="AJ246" s="307"/>
      <c r="AM246" s="700"/>
      <c r="AN246" s="624">
        <f t="shared" si="158"/>
        <v>0</v>
      </c>
      <c r="AO246" s="624"/>
      <c r="AP246" s="698"/>
      <c r="AQ246" s="698"/>
    </row>
    <row r="247" spans="1:43" s="279" customFormat="1" ht="30" hidden="1" customHeight="1" x14ac:dyDescent="0.25">
      <c r="A247" s="875" t="s">
        <v>256</v>
      </c>
      <c r="B247" s="35"/>
      <c r="C247" s="169"/>
      <c r="D247" s="36" t="str">
        <f>IFERROR(INDEX(DESEMPATE!$D$3:$D$124,MATCH('EXP ESPEC.'!B247,DESEMPATE!$C$3:$C$124,0)),"")</f>
        <v/>
      </c>
      <c r="E247" s="380"/>
      <c r="F247" s="47"/>
      <c r="G247" s="47"/>
      <c r="H247" s="47"/>
      <c r="I247" s="293"/>
      <c r="J247" s="47"/>
      <c r="K247" s="553"/>
      <c r="L247" s="553"/>
      <c r="M247" s="553"/>
      <c r="N247" s="636" t="str">
        <f t="shared" si="163"/>
        <v/>
      </c>
      <c r="O247" s="636" t="str">
        <f t="shared" si="164"/>
        <v/>
      </c>
      <c r="P247" s="636" t="str">
        <f t="shared" si="165"/>
        <v/>
      </c>
      <c r="Q247" s="553" t="str">
        <f t="shared" si="153"/>
        <v/>
      </c>
      <c r="R247" s="872" t="s">
        <v>9</v>
      </c>
      <c r="S247" s="742"/>
      <c r="T247" s="389"/>
      <c r="U247" s="389"/>
      <c r="V247" s="42" t="str">
        <f t="shared" si="154"/>
        <v/>
      </c>
      <c r="W247" s="160" t="str">
        <f>IFERROR(INDEX(PARAMETROS!$B$53:$B$79,MATCH(V247,PARAMETROS!$A$53:$A$79,0)),"")</f>
        <v/>
      </c>
      <c r="X247" s="612"/>
      <c r="Y247" s="43"/>
      <c r="Z247" s="47" t="str">
        <f>IFERROR(IF(Y247="","",IF(Y247="COP","N/A",IF(OR(Y247="USD",Y247="US"),1,IF(Y247="EUR",VLOOKUP(U247,'SH EURO'!$A$6:$B$6338,2,FALSE),"INGRESAR TASA")))),"")</f>
        <v/>
      </c>
      <c r="AA247" s="595" t="str">
        <f t="shared" si="155"/>
        <v/>
      </c>
      <c r="AB247" s="45" t="str">
        <f>IFERROR(IF(Y247="","",IF(Y247="COP",1,IF(Z247&lt;&gt;"N/A",VLOOKUP(U247,'SH TRM'!$A$9:$B$8912,2,FALSE),"REVISAR"))),"")</f>
        <v/>
      </c>
      <c r="AC247" s="615" t="str">
        <f t="shared" si="156"/>
        <v/>
      </c>
      <c r="AD247" s="456" t="str">
        <f t="shared" si="157"/>
        <v/>
      </c>
      <c r="AE247" s="454" t="str">
        <f t="shared" si="159"/>
        <v/>
      </c>
      <c r="AF247" s="444" t="str">
        <f t="shared" si="149"/>
        <v/>
      </c>
      <c r="AG247" s="943" t="str">
        <f t="shared" ref="AG247" si="199">IFERROR(IF(AND(COUNTIF(N247:N250,"SI")&gt;=1,COUNTIF(O247:O250,"SI")&gt;=1,COUNTIF(P247:P250,"SI")&gt;=1,COUNTIF(R247:R250,"SI")&lt;=1,COUNTIF(J247:J250,"SI")=4,AO247="OK"),"SI","NO"),"")</f>
        <v>NO</v>
      </c>
      <c r="AH247" s="949" t="str">
        <f t="shared" ref="AH247" si="200">IFERROR(IF(OR(E247="",E247="NO"),"N/A",IF(AND(COUNTIF(AF247:AF250,"CUMPLE")=4,AG247="SI"),900,(IF(AND(COUNTIF(AF247:AF250,"CUMPLE")=3,AG247="SI"),800,IF(AND(COUNTIF(AF247:AF250,"CUMPLE")=2,AG247="SI"),700,0))))),"")</f>
        <v>N/A</v>
      </c>
      <c r="AI247" s="468"/>
      <c r="AJ247" s="307"/>
      <c r="AM247" s="700"/>
      <c r="AN247" s="624">
        <f t="shared" si="158"/>
        <v>0</v>
      </c>
      <c r="AO247" s="624" t="str">
        <f t="shared" ref="AO247" si="201">IF(OR(COUNTIF(AN247:AN250,2)=0,COUNTIF(AN247:AN250,2)&gt;1),"OK",IF(AND(COUNTIF(AN247:AN250,1)&gt;0,COUNTIF(AN247:AN250,2)&gt;0),"OK",1))</f>
        <v>OK</v>
      </c>
      <c r="AP247" s="698"/>
      <c r="AQ247" s="698"/>
    </row>
    <row r="248" spans="1:43" s="279" customFormat="1" ht="30" hidden="1" customHeight="1" x14ac:dyDescent="0.25">
      <c r="A248" s="876"/>
      <c r="B248" s="12"/>
      <c r="C248" s="168"/>
      <c r="D248" s="13" t="str">
        <f>IFERROR(INDEX(DESEMPATE!$D$3:$D$124,MATCH('EXP ESPEC.'!B248,DESEMPATE!$C$3:$C$124,0)),"")</f>
        <v/>
      </c>
      <c r="E248" s="381"/>
      <c r="F248" s="23"/>
      <c r="G248" s="23"/>
      <c r="H248" s="23"/>
      <c r="I248" s="292"/>
      <c r="J248" s="23"/>
      <c r="K248" s="551"/>
      <c r="L248" s="551"/>
      <c r="M248" s="551"/>
      <c r="N248" s="634" t="str">
        <f t="shared" si="163"/>
        <v/>
      </c>
      <c r="O248" s="634" t="str">
        <f t="shared" si="164"/>
        <v/>
      </c>
      <c r="P248" s="634" t="str">
        <f t="shared" si="165"/>
        <v/>
      </c>
      <c r="Q248" s="551" t="str">
        <f t="shared" si="153"/>
        <v/>
      </c>
      <c r="R248" s="938"/>
      <c r="S248" s="732"/>
      <c r="T248" s="337"/>
      <c r="U248" s="337"/>
      <c r="V248" s="19" t="str">
        <f t="shared" si="154"/>
        <v/>
      </c>
      <c r="W248" s="20" t="str">
        <f>IFERROR(INDEX(PARAMETROS!$B$53:$B$79,MATCH(V248,PARAMETROS!$A$53:$A$79,0)),"")</f>
        <v/>
      </c>
      <c r="X248" s="613"/>
      <c r="Y248" s="20"/>
      <c r="Z248" s="23" t="str">
        <f>IFERROR(IF(Y248="","",IF(Y248="COP","N/A",IF(OR(Y248="USD",Y248="US"),1,IF(Y248="EUR",VLOOKUP(U248,'SH EURO'!$A$6:$B$6338,2,FALSE),"INGRESAR TASA")))),"")</f>
        <v/>
      </c>
      <c r="AA248" s="596" t="str">
        <f t="shared" si="155"/>
        <v/>
      </c>
      <c r="AB248" s="22" t="str">
        <f>IFERROR(IF(Y248="","",IF(Y248="COP",1,IF(Z248&lt;&gt;"N/A",VLOOKUP(U248,'SH TRM'!$A$9:$B$8912,2,FALSE),"REVISAR"))),"")</f>
        <v/>
      </c>
      <c r="AC248" s="616" t="str">
        <f t="shared" si="156"/>
        <v/>
      </c>
      <c r="AD248" s="457" t="str">
        <f t="shared" si="157"/>
        <v/>
      </c>
      <c r="AE248" s="450" t="str">
        <f t="shared" si="159"/>
        <v/>
      </c>
      <c r="AF248" s="637" t="str">
        <f t="shared" si="149"/>
        <v/>
      </c>
      <c r="AG248" s="944"/>
      <c r="AH248" s="950"/>
      <c r="AI248" s="462"/>
      <c r="AJ248" s="307"/>
      <c r="AM248" s="700"/>
      <c r="AN248" s="624">
        <f t="shared" si="158"/>
        <v>0</v>
      </c>
      <c r="AO248" s="624"/>
      <c r="AP248" s="698"/>
      <c r="AQ248" s="698"/>
    </row>
    <row r="249" spans="1:43" s="279" customFormat="1" ht="30" hidden="1" customHeight="1" x14ac:dyDescent="0.25">
      <c r="A249" s="876"/>
      <c r="B249" s="12"/>
      <c r="C249" s="168"/>
      <c r="D249" s="13" t="str">
        <f>IFERROR(INDEX(DESEMPATE!$D$3:$D$124,MATCH('EXP ESPEC.'!B249,DESEMPATE!$C$3:$C$124,0)),"")</f>
        <v/>
      </c>
      <c r="E249" s="381"/>
      <c r="F249" s="23"/>
      <c r="G249" s="23"/>
      <c r="H249" s="23"/>
      <c r="I249" s="292"/>
      <c r="J249" s="23"/>
      <c r="K249" s="551"/>
      <c r="L249" s="551"/>
      <c r="M249" s="551"/>
      <c r="N249" s="634" t="str">
        <f t="shared" si="163"/>
        <v/>
      </c>
      <c r="O249" s="634" t="str">
        <f t="shared" si="164"/>
        <v/>
      </c>
      <c r="P249" s="634" t="str">
        <f t="shared" si="165"/>
        <v/>
      </c>
      <c r="Q249" s="551" t="str">
        <f t="shared" si="153"/>
        <v/>
      </c>
      <c r="R249" s="938"/>
      <c r="S249" s="732"/>
      <c r="T249" s="337"/>
      <c r="U249" s="337"/>
      <c r="V249" s="19" t="str">
        <f t="shared" si="154"/>
        <v/>
      </c>
      <c r="W249" s="20" t="str">
        <f>IFERROR(INDEX(PARAMETROS!$B$53:$B$79,MATCH(V249,PARAMETROS!$A$53:$A$79,0)),"")</f>
        <v/>
      </c>
      <c r="X249" s="613"/>
      <c r="Y249" s="20"/>
      <c r="Z249" s="23" t="str">
        <f>IFERROR(IF(Y249="","",IF(Y249="COP","N/A",IF(OR(Y249="USD",Y249="US"),1,IF(Y249="EUR",VLOOKUP(U249,'SH EURO'!$A$6:$B$6338,2,FALSE),"INGRESAR TASA")))),"")</f>
        <v/>
      </c>
      <c r="AA249" s="596" t="str">
        <f t="shared" si="155"/>
        <v/>
      </c>
      <c r="AB249" s="22" t="str">
        <f>IFERROR(IF(Y249="","",IF(Y249="COP",1,IF(Z249&lt;&gt;"N/A",VLOOKUP(U249,'SH TRM'!$A$9:$B$8912,2,FALSE),"REVISAR"))),"")</f>
        <v/>
      </c>
      <c r="AC249" s="616" t="str">
        <f t="shared" si="156"/>
        <v/>
      </c>
      <c r="AD249" s="457" t="str">
        <f t="shared" si="157"/>
        <v/>
      </c>
      <c r="AE249" s="450" t="str">
        <f t="shared" si="159"/>
        <v/>
      </c>
      <c r="AF249" s="637" t="str">
        <f t="shared" si="149"/>
        <v/>
      </c>
      <c r="AG249" s="944"/>
      <c r="AH249" s="950"/>
      <c r="AI249" s="462"/>
      <c r="AJ249" s="307"/>
      <c r="AM249" s="700"/>
      <c r="AN249" s="624">
        <f t="shared" si="158"/>
        <v>0</v>
      </c>
      <c r="AO249" s="624"/>
      <c r="AP249" s="698"/>
      <c r="AQ249" s="698"/>
    </row>
    <row r="250" spans="1:43" s="279" customFormat="1" ht="30" hidden="1" customHeight="1" thickBot="1" x14ac:dyDescent="0.3">
      <c r="A250" s="877"/>
      <c r="B250" s="48"/>
      <c r="C250" s="170"/>
      <c r="D250" s="64" t="str">
        <f>IFERROR(INDEX(DESEMPATE!$D$3:$D$124,MATCH('EXP ESPEC.'!B250,DESEMPATE!$C$3:$C$124,0)),"")</f>
        <v/>
      </c>
      <c r="E250" s="382"/>
      <c r="F250" s="159"/>
      <c r="G250" s="159"/>
      <c r="H250" s="159"/>
      <c r="I250" s="294"/>
      <c r="J250" s="159"/>
      <c r="K250" s="552"/>
      <c r="L250" s="552"/>
      <c r="M250" s="552"/>
      <c r="N250" s="635" t="str">
        <f t="shared" si="163"/>
        <v/>
      </c>
      <c r="O250" s="635" t="str">
        <f t="shared" si="164"/>
        <v/>
      </c>
      <c r="P250" s="635" t="str">
        <f t="shared" si="165"/>
        <v/>
      </c>
      <c r="Q250" s="552" t="str">
        <f t="shared" si="153"/>
        <v>NO</v>
      </c>
      <c r="R250" s="939"/>
      <c r="S250" s="743"/>
      <c r="T250" s="390">
        <v>32509</v>
      </c>
      <c r="U250" s="390"/>
      <c r="V250" s="53" t="str">
        <f>IFERROR(IF(U250="","",YEAR(U250)),"")</f>
        <v/>
      </c>
      <c r="W250" s="54" t="str">
        <f>IFERROR(INDEX(PARAMETROS!$B$53:$B$79,MATCH(V250,PARAMETROS!$A$53:$A$79,0)),"")</f>
        <v/>
      </c>
      <c r="X250" s="614">
        <v>122222</v>
      </c>
      <c r="Y250" s="54" t="s">
        <v>336</v>
      </c>
      <c r="Z250" s="159" t="str">
        <f>IFERROR(IF(Y250="","",IF(Y250="COP","N/A",IF(OR(Y250="USD",Y250="US"),1,IF(Y250="EUR",VLOOKUP(U250,'SH EURO'!$A$6:$B$6338,2,FALSE),"INGRESAR TASA")))),"")</f>
        <v>INGRESAR TASA</v>
      </c>
      <c r="AA250" s="597" t="str">
        <f t="shared" si="155"/>
        <v>INGRESAR TASA USD</v>
      </c>
      <c r="AB250" s="56" t="str">
        <f>IFERROR(IF(Y250="","",IF(Y250="COP",1,IF(Z250&lt;&gt;"N/A",VLOOKUP(U250,'SH TRM'!$A$9:$B$8912,2,FALSE),"REVISAR"))),"")</f>
        <v/>
      </c>
      <c r="AC250" s="617" t="str">
        <f>IFERROR(IF(AB250&lt;&gt;"",IF(Y250&lt;&gt;"COP",AA250*AB250,X250),""),"")</f>
        <v/>
      </c>
      <c r="AD250" s="458" t="str">
        <f t="shared" si="157"/>
        <v/>
      </c>
      <c r="AE250" s="449" t="str">
        <f t="shared" si="159"/>
        <v/>
      </c>
      <c r="AF250" s="460" t="str">
        <f t="shared" si="149"/>
        <v/>
      </c>
      <c r="AG250" s="945"/>
      <c r="AH250" s="951"/>
      <c r="AI250" s="471"/>
      <c r="AJ250" s="307"/>
      <c r="AM250" s="700"/>
      <c r="AN250" s="624">
        <f t="shared" si="158"/>
        <v>0</v>
      </c>
      <c r="AO250" s="624"/>
      <c r="AP250" s="698"/>
      <c r="AQ250" s="698"/>
    </row>
    <row r="251" spans="1:43" s="279" customFormat="1" ht="30" customHeight="1" x14ac:dyDescent="0.25">
      <c r="A251" s="917"/>
      <c r="B251" s="569"/>
      <c r="C251" s="570"/>
      <c r="D251" s="575"/>
      <c r="E251" s="576"/>
      <c r="F251" s="571"/>
      <c r="G251" s="571"/>
      <c r="H251" s="571"/>
      <c r="I251" s="572"/>
      <c r="J251" s="571"/>
      <c r="K251" s="577"/>
      <c r="L251" s="577"/>
      <c r="M251" s="577"/>
      <c r="N251" s="577"/>
      <c r="O251" s="577"/>
      <c r="P251" s="577"/>
      <c r="Q251" s="577"/>
      <c r="R251" s="577"/>
      <c r="S251" s="744"/>
      <c r="T251" s="578"/>
      <c r="U251" s="578"/>
      <c r="V251" s="579"/>
      <c r="W251" s="580"/>
      <c r="X251" s="581"/>
      <c r="Y251" s="580"/>
      <c r="Z251" s="569"/>
      <c r="AA251" s="582"/>
      <c r="AB251" s="583"/>
      <c r="AC251" s="580"/>
      <c r="AD251" s="584"/>
      <c r="AE251" s="584"/>
      <c r="AF251" s="577"/>
      <c r="AG251" s="577"/>
      <c r="AH251" s="577"/>
      <c r="AI251" s="572"/>
      <c r="AJ251" s="307"/>
      <c r="AM251" s="700"/>
      <c r="AN251" s="622"/>
      <c r="AO251" s="622"/>
      <c r="AP251" s="698"/>
      <c r="AQ251" s="698"/>
    </row>
    <row r="252" spans="1:43" s="279" customFormat="1" ht="30" customHeight="1" x14ac:dyDescent="0.25">
      <c r="A252" s="916"/>
      <c r="B252" s="541"/>
      <c r="C252" s="573"/>
      <c r="D252" s="585"/>
      <c r="E252" s="586"/>
      <c r="F252" s="307"/>
      <c r="G252" s="307"/>
      <c r="H252" s="307"/>
      <c r="I252" s="544"/>
      <c r="J252" s="307"/>
      <c r="K252" s="587"/>
      <c r="L252" s="587"/>
      <c r="M252" s="587"/>
      <c r="N252" s="587"/>
      <c r="O252" s="587"/>
      <c r="P252" s="587"/>
      <c r="Q252" s="587"/>
      <c r="R252" s="587"/>
      <c r="S252" s="745"/>
      <c r="T252" s="588"/>
      <c r="U252" s="588"/>
      <c r="V252" s="589"/>
      <c r="W252" s="590"/>
      <c r="X252" s="591"/>
      <c r="Y252" s="590"/>
      <c r="Z252" s="541"/>
      <c r="AA252" s="592"/>
      <c r="AB252" s="593"/>
      <c r="AC252" s="590"/>
      <c r="AD252" s="594"/>
      <c r="AE252" s="594"/>
      <c r="AF252" s="587"/>
      <c r="AG252" s="587"/>
      <c r="AH252" s="587"/>
      <c r="AI252" s="544"/>
      <c r="AJ252" s="307"/>
      <c r="AM252" s="700"/>
      <c r="AN252" s="622"/>
      <c r="AO252" s="622"/>
      <c r="AP252" s="698"/>
      <c r="AQ252" s="698"/>
    </row>
    <row r="253" spans="1:43" s="279" customFormat="1" ht="30" customHeight="1" x14ac:dyDescent="0.25">
      <c r="A253" s="916"/>
      <c r="B253" s="541"/>
      <c r="C253" s="573"/>
      <c r="D253" s="585"/>
      <c r="E253" s="586"/>
      <c r="F253" s="307"/>
      <c r="G253" s="307"/>
      <c r="H253" s="307"/>
      <c r="I253" s="544"/>
      <c r="J253" s="307"/>
      <c r="K253" s="587"/>
      <c r="L253" s="587"/>
      <c r="M253" s="587"/>
      <c r="N253" s="587"/>
      <c r="O253" s="587"/>
      <c r="P253" s="587"/>
      <c r="Q253" s="587"/>
      <c r="R253" s="587"/>
      <c r="S253" s="745"/>
      <c r="T253" s="588"/>
      <c r="U253" s="588"/>
      <c r="V253" s="589"/>
      <c r="W253" s="590"/>
      <c r="X253" s="591"/>
      <c r="Y253" s="590"/>
      <c r="Z253" s="541"/>
      <c r="AA253" s="592"/>
      <c r="AB253" s="593"/>
      <c r="AC253" s="590"/>
      <c r="AD253" s="594"/>
      <c r="AE253" s="594"/>
      <c r="AF253" s="587"/>
      <c r="AG253" s="587"/>
      <c r="AH253" s="587"/>
      <c r="AI253" s="544"/>
      <c r="AJ253" s="307"/>
      <c r="AM253" s="700"/>
      <c r="AN253" s="622"/>
      <c r="AO253" s="622"/>
      <c r="AP253" s="698"/>
      <c r="AQ253" s="698"/>
    </row>
    <row r="254" spans="1:43" s="279" customFormat="1" ht="30" customHeight="1" x14ac:dyDescent="0.25">
      <c r="A254" s="916"/>
      <c r="B254" s="541"/>
      <c r="C254" s="573"/>
      <c r="D254" s="585"/>
      <c r="E254" s="586"/>
      <c r="F254" s="307"/>
      <c r="G254" s="307"/>
      <c r="H254" s="307"/>
      <c r="I254" s="544"/>
      <c r="J254" s="307"/>
      <c r="K254" s="587"/>
      <c r="L254" s="587"/>
      <c r="M254" s="587"/>
      <c r="N254" s="587"/>
      <c r="O254" s="587"/>
      <c r="P254" s="587"/>
      <c r="Q254" s="587"/>
      <c r="R254" s="587"/>
      <c r="S254" s="745"/>
      <c r="T254" s="588"/>
      <c r="U254" s="588"/>
      <c r="V254" s="589"/>
      <c r="W254" s="590"/>
      <c r="X254" s="591"/>
      <c r="Y254" s="590"/>
      <c r="Z254" s="541"/>
      <c r="AA254" s="592"/>
      <c r="AB254" s="593"/>
      <c r="AC254" s="590"/>
      <c r="AD254" s="594"/>
      <c r="AE254" s="594"/>
      <c r="AF254" s="587"/>
      <c r="AG254" s="587"/>
      <c r="AH254" s="587"/>
      <c r="AI254" s="544"/>
      <c r="AJ254" s="307"/>
      <c r="AM254" s="700"/>
      <c r="AN254" s="622"/>
      <c r="AO254" s="622"/>
      <c r="AP254" s="698"/>
      <c r="AQ254" s="698"/>
    </row>
    <row r="255" spans="1:43" s="279" customFormat="1" ht="30" customHeight="1" x14ac:dyDescent="0.25">
      <c r="A255" s="916"/>
      <c r="B255" s="541"/>
      <c r="C255" s="573"/>
      <c r="D255" s="585"/>
      <c r="E255" s="586"/>
      <c r="F255" s="307"/>
      <c r="G255" s="307"/>
      <c r="H255" s="307"/>
      <c r="I255" s="544"/>
      <c r="J255" s="307"/>
      <c r="K255" s="587"/>
      <c r="L255" s="587"/>
      <c r="M255" s="587"/>
      <c r="N255" s="587"/>
      <c r="O255" s="587"/>
      <c r="P255" s="587"/>
      <c r="Q255" s="587"/>
      <c r="R255" s="587"/>
      <c r="S255" s="745"/>
      <c r="T255" s="588"/>
      <c r="U255" s="588"/>
      <c r="V255" s="589"/>
      <c r="W255" s="590"/>
      <c r="X255" s="591"/>
      <c r="Y255" s="590"/>
      <c r="Z255" s="541"/>
      <c r="AA255" s="592"/>
      <c r="AB255" s="593"/>
      <c r="AC255" s="590"/>
      <c r="AD255" s="594"/>
      <c r="AE255" s="594"/>
      <c r="AF255" s="587"/>
      <c r="AG255" s="587"/>
      <c r="AH255" s="587"/>
      <c r="AI255" s="544"/>
      <c r="AJ255" s="307"/>
      <c r="AM255" s="700"/>
      <c r="AN255" s="622"/>
      <c r="AO255" s="622"/>
      <c r="AP255" s="698"/>
      <c r="AQ255" s="698"/>
    </row>
    <row r="256" spans="1:43" s="279" customFormat="1" ht="30" customHeight="1" x14ac:dyDescent="0.25">
      <c r="A256" s="916"/>
      <c r="B256" s="541"/>
      <c r="C256" s="573"/>
      <c r="D256" s="585"/>
      <c r="E256" s="586"/>
      <c r="F256" s="307"/>
      <c r="G256" s="307"/>
      <c r="H256" s="307"/>
      <c r="I256" s="544"/>
      <c r="J256" s="307"/>
      <c r="K256" s="587"/>
      <c r="L256" s="587"/>
      <c r="M256" s="587"/>
      <c r="N256" s="587"/>
      <c r="O256" s="587"/>
      <c r="P256" s="587"/>
      <c r="Q256" s="587"/>
      <c r="R256" s="587"/>
      <c r="S256" s="745"/>
      <c r="T256" s="588"/>
      <c r="U256" s="588"/>
      <c r="V256" s="589"/>
      <c r="W256" s="590"/>
      <c r="X256" s="591"/>
      <c r="Y256" s="590"/>
      <c r="Z256" s="541"/>
      <c r="AA256" s="592"/>
      <c r="AB256" s="593"/>
      <c r="AC256" s="590"/>
      <c r="AD256" s="594"/>
      <c r="AE256" s="594"/>
      <c r="AF256" s="587"/>
      <c r="AG256" s="587"/>
      <c r="AH256" s="587"/>
      <c r="AI256" s="544"/>
      <c r="AJ256" s="307"/>
      <c r="AM256" s="700"/>
      <c r="AN256" s="622"/>
      <c r="AO256" s="622"/>
      <c r="AP256" s="698"/>
      <c r="AQ256" s="698"/>
    </row>
    <row r="257" spans="1:43" s="279" customFormat="1" ht="30" customHeight="1" x14ac:dyDescent="0.25">
      <c r="A257" s="916"/>
      <c r="B257" s="541"/>
      <c r="C257" s="573"/>
      <c r="D257" s="585"/>
      <c r="E257" s="586"/>
      <c r="F257" s="307"/>
      <c r="G257" s="307"/>
      <c r="H257" s="307"/>
      <c r="I257" s="544"/>
      <c r="J257" s="307"/>
      <c r="K257" s="587"/>
      <c r="L257" s="587"/>
      <c r="M257" s="587"/>
      <c r="N257" s="587"/>
      <c r="O257" s="587"/>
      <c r="P257" s="587"/>
      <c r="Q257" s="587"/>
      <c r="R257" s="587"/>
      <c r="S257" s="745"/>
      <c r="T257" s="588"/>
      <c r="U257" s="588"/>
      <c r="V257" s="589"/>
      <c r="W257" s="590"/>
      <c r="X257" s="591"/>
      <c r="Y257" s="590"/>
      <c r="Z257" s="541"/>
      <c r="AA257" s="592"/>
      <c r="AB257" s="593"/>
      <c r="AC257" s="590"/>
      <c r="AD257" s="594"/>
      <c r="AE257" s="594"/>
      <c r="AF257" s="587"/>
      <c r="AG257" s="587"/>
      <c r="AH257" s="587"/>
      <c r="AI257" s="544"/>
      <c r="AJ257" s="307"/>
      <c r="AM257" s="700"/>
      <c r="AN257" s="622"/>
      <c r="AO257" s="622"/>
      <c r="AP257" s="698"/>
      <c r="AQ257" s="698"/>
    </row>
    <row r="258" spans="1:43" s="279" customFormat="1" ht="30" customHeight="1" x14ac:dyDescent="0.25">
      <c r="A258" s="916"/>
      <c r="B258" s="541"/>
      <c r="C258" s="573"/>
      <c r="D258" s="585"/>
      <c r="E258" s="586"/>
      <c r="F258" s="307"/>
      <c r="G258" s="307"/>
      <c r="H258" s="307"/>
      <c r="I258" s="544"/>
      <c r="J258" s="307"/>
      <c r="K258" s="587"/>
      <c r="L258" s="587"/>
      <c r="M258" s="587"/>
      <c r="N258" s="587"/>
      <c r="O258" s="587"/>
      <c r="P258" s="587"/>
      <c r="Q258" s="587"/>
      <c r="R258" s="587"/>
      <c r="S258" s="745"/>
      <c r="T258" s="588"/>
      <c r="U258" s="588"/>
      <c r="V258" s="589"/>
      <c r="W258" s="590"/>
      <c r="X258" s="591"/>
      <c r="Y258" s="590"/>
      <c r="Z258" s="541"/>
      <c r="AA258" s="592"/>
      <c r="AB258" s="593"/>
      <c r="AC258" s="590"/>
      <c r="AD258" s="594"/>
      <c r="AE258" s="594"/>
      <c r="AF258" s="587"/>
      <c r="AG258" s="587"/>
      <c r="AH258" s="587"/>
      <c r="AI258" s="544"/>
      <c r="AJ258" s="307"/>
      <c r="AM258" s="700"/>
      <c r="AN258" s="622"/>
      <c r="AO258" s="622"/>
      <c r="AP258" s="698"/>
      <c r="AQ258" s="698"/>
    </row>
    <row r="259" spans="1:43" s="279" customFormat="1" ht="30" customHeight="1" x14ac:dyDescent="0.25">
      <c r="A259" s="916"/>
      <c r="B259" s="541"/>
      <c r="C259" s="573"/>
      <c r="D259" s="585"/>
      <c r="E259" s="586"/>
      <c r="F259" s="307"/>
      <c r="G259" s="307"/>
      <c r="H259" s="307"/>
      <c r="I259" s="544"/>
      <c r="J259" s="307"/>
      <c r="K259" s="587"/>
      <c r="L259" s="587"/>
      <c r="M259" s="587"/>
      <c r="N259" s="587"/>
      <c r="O259" s="587"/>
      <c r="P259" s="587"/>
      <c r="Q259" s="587"/>
      <c r="R259" s="587"/>
      <c r="S259" s="745"/>
      <c r="T259" s="588"/>
      <c r="U259" s="588"/>
      <c r="V259" s="589"/>
      <c r="W259" s="590"/>
      <c r="X259" s="591"/>
      <c r="Y259" s="590"/>
      <c r="Z259" s="541"/>
      <c r="AA259" s="592"/>
      <c r="AB259" s="593"/>
      <c r="AC259" s="590"/>
      <c r="AD259" s="594"/>
      <c r="AE259" s="594"/>
      <c r="AF259" s="587"/>
      <c r="AG259" s="587"/>
      <c r="AH259" s="587"/>
      <c r="AI259" s="544"/>
      <c r="AJ259" s="307"/>
      <c r="AM259" s="700"/>
      <c r="AN259" s="622"/>
      <c r="AO259" s="622"/>
      <c r="AP259" s="698"/>
      <c r="AQ259" s="698"/>
    </row>
    <row r="260" spans="1:43" s="279" customFormat="1" ht="30" customHeight="1" x14ac:dyDescent="0.25">
      <c r="A260" s="916"/>
      <c r="B260" s="541"/>
      <c r="C260" s="573"/>
      <c r="D260" s="585"/>
      <c r="E260" s="586"/>
      <c r="F260" s="307"/>
      <c r="G260" s="307"/>
      <c r="H260" s="307"/>
      <c r="I260" s="544"/>
      <c r="J260" s="307"/>
      <c r="K260" s="587"/>
      <c r="L260" s="587"/>
      <c r="M260" s="587"/>
      <c r="N260" s="587"/>
      <c r="O260" s="587"/>
      <c r="P260" s="587"/>
      <c r="Q260" s="587"/>
      <c r="R260" s="587"/>
      <c r="S260" s="745"/>
      <c r="T260" s="588"/>
      <c r="U260" s="588"/>
      <c r="V260" s="589"/>
      <c r="W260" s="590"/>
      <c r="X260" s="591"/>
      <c r="Y260" s="590"/>
      <c r="Z260" s="541"/>
      <c r="AA260" s="592"/>
      <c r="AB260" s="593"/>
      <c r="AC260" s="590"/>
      <c r="AD260" s="594"/>
      <c r="AE260" s="594"/>
      <c r="AF260" s="587"/>
      <c r="AG260" s="587"/>
      <c r="AH260" s="587"/>
      <c r="AI260" s="544"/>
      <c r="AJ260" s="307"/>
      <c r="AM260" s="700"/>
      <c r="AN260" s="622"/>
      <c r="AO260" s="622"/>
      <c r="AP260" s="698"/>
      <c r="AQ260" s="698"/>
    </row>
    <row r="261" spans="1:43" s="279" customFormat="1" ht="30" customHeight="1" x14ac:dyDescent="0.25">
      <c r="A261" s="916"/>
      <c r="B261" s="541"/>
      <c r="C261" s="573"/>
      <c r="D261" s="585"/>
      <c r="E261" s="586"/>
      <c r="F261" s="307"/>
      <c r="G261" s="307"/>
      <c r="H261" s="307"/>
      <c r="I261" s="544"/>
      <c r="J261" s="307"/>
      <c r="K261" s="587"/>
      <c r="L261" s="587"/>
      <c r="M261" s="587"/>
      <c r="N261" s="587"/>
      <c r="O261" s="587"/>
      <c r="P261" s="587"/>
      <c r="Q261" s="587"/>
      <c r="R261" s="587"/>
      <c r="S261" s="745"/>
      <c r="T261" s="588"/>
      <c r="U261" s="588"/>
      <c r="V261" s="589"/>
      <c r="W261" s="590"/>
      <c r="X261" s="591"/>
      <c r="Y261" s="590"/>
      <c r="Z261" s="541"/>
      <c r="AA261" s="592"/>
      <c r="AB261" s="593"/>
      <c r="AC261" s="590"/>
      <c r="AD261" s="594"/>
      <c r="AE261" s="594"/>
      <c r="AF261" s="587"/>
      <c r="AG261" s="587"/>
      <c r="AH261" s="587"/>
      <c r="AI261" s="544"/>
      <c r="AJ261" s="307"/>
      <c r="AM261" s="700"/>
      <c r="AN261" s="622"/>
      <c r="AO261" s="622"/>
      <c r="AP261" s="698"/>
      <c r="AQ261" s="698"/>
    </row>
    <row r="262" spans="1:43" s="279" customFormat="1" ht="30" customHeight="1" x14ac:dyDescent="0.25">
      <c r="A262" s="916"/>
      <c r="B262" s="541"/>
      <c r="C262" s="573"/>
      <c r="D262" s="585"/>
      <c r="E262" s="586"/>
      <c r="F262" s="307"/>
      <c r="G262" s="307"/>
      <c r="H262" s="307"/>
      <c r="I262" s="544"/>
      <c r="J262" s="307"/>
      <c r="K262" s="587"/>
      <c r="L262" s="587"/>
      <c r="M262" s="587"/>
      <c r="N262" s="587"/>
      <c r="O262" s="587"/>
      <c r="P262" s="587"/>
      <c r="Q262" s="587"/>
      <c r="R262" s="587"/>
      <c r="S262" s="745"/>
      <c r="T262" s="588"/>
      <c r="U262" s="588"/>
      <c r="V262" s="589"/>
      <c r="W262" s="590"/>
      <c r="X262" s="591"/>
      <c r="Y262" s="590"/>
      <c r="Z262" s="541"/>
      <c r="AA262" s="592"/>
      <c r="AB262" s="593"/>
      <c r="AC262" s="590"/>
      <c r="AD262" s="594"/>
      <c r="AE262" s="594"/>
      <c r="AF262" s="587"/>
      <c r="AG262" s="587"/>
      <c r="AH262" s="587"/>
      <c r="AI262" s="544"/>
      <c r="AJ262" s="307"/>
      <c r="AM262" s="700"/>
      <c r="AN262" s="622"/>
      <c r="AO262" s="622"/>
      <c r="AP262" s="698"/>
      <c r="AQ262" s="698"/>
    </row>
    <row r="263" spans="1:43" s="279" customFormat="1" ht="30" customHeight="1" x14ac:dyDescent="0.25">
      <c r="A263" s="916"/>
      <c r="B263" s="541"/>
      <c r="C263" s="573"/>
      <c r="D263" s="585"/>
      <c r="E263" s="586"/>
      <c r="F263" s="307"/>
      <c r="G263" s="307"/>
      <c r="H263" s="307"/>
      <c r="I263" s="544"/>
      <c r="J263" s="307"/>
      <c r="K263" s="587"/>
      <c r="L263" s="587"/>
      <c r="M263" s="587"/>
      <c r="N263" s="587"/>
      <c r="O263" s="587"/>
      <c r="P263" s="587"/>
      <c r="Q263" s="587"/>
      <c r="R263" s="587"/>
      <c r="S263" s="745"/>
      <c r="T263" s="588"/>
      <c r="U263" s="588"/>
      <c r="V263" s="589"/>
      <c r="W263" s="590"/>
      <c r="X263" s="591"/>
      <c r="Y263" s="590"/>
      <c r="Z263" s="541"/>
      <c r="AA263" s="592"/>
      <c r="AB263" s="593"/>
      <c r="AC263" s="590"/>
      <c r="AD263" s="594"/>
      <c r="AE263" s="594"/>
      <c r="AF263" s="587"/>
      <c r="AG263" s="587"/>
      <c r="AH263" s="587"/>
      <c r="AI263" s="544"/>
      <c r="AJ263" s="307"/>
      <c r="AM263" s="700"/>
      <c r="AN263" s="622"/>
      <c r="AO263" s="622"/>
      <c r="AP263" s="698"/>
      <c r="AQ263" s="698"/>
    </row>
    <row r="264" spans="1:43" s="279" customFormat="1" ht="30" customHeight="1" x14ac:dyDescent="0.25">
      <c r="A264" s="916"/>
      <c r="B264" s="541"/>
      <c r="C264" s="573"/>
      <c r="D264" s="585"/>
      <c r="E264" s="586"/>
      <c r="F264" s="307"/>
      <c r="G264" s="307"/>
      <c r="H264" s="307"/>
      <c r="I264" s="544"/>
      <c r="J264" s="307"/>
      <c r="K264" s="587"/>
      <c r="L264" s="587"/>
      <c r="M264" s="587"/>
      <c r="N264" s="587"/>
      <c r="O264" s="587"/>
      <c r="P264" s="587"/>
      <c r="Q264" s="587"/>
      <c r="R264" s="587"/>
      <c r="S264" s="745"/>
      <c r="T264" s="588"/>
      <c r="U264" s="588"/>
      <c r="V264" s="589"/>
      <c r="W264" s="590"/>
      <c r="X264" s="591"/>
      <c r="Y264" s="590"/>
      <c r="Z264" s="541"/>
      <c r="AA264" s="592"/>
      <c r="AB264" s="593"/>
      <c r="AC264" s="590"/>
      <c r="AD264" s="594"/>
      <c r="AE264" s="594"/>
      <c r="AF264" s="587"/>
      <c r="AG264" s="587"/>
      <c r="AH264" s="587"/>
      <c r="AI264" s="544"/>
      <c r="AJ264" s="307"/>
      <c r="AM264" s="700"/>
      <c r="AN264" s="622"/>
      <c r="AO264" s="622"/>
      <c r="AP264" s="698"/>
      <c r="AQ264" s="698"/>
    </row>
    <row r="265" spans="1:43" s="279" customFormat="1" ht="30" customHeight="1" x14ac:dyDescent="0.25">
      <c r="A265" s="916"/>
      <c r="B265" s="541"/>
      <c r="C265" s="573"/>
      <c r="D265" s="585"/>
      <c r="E265" s="586"/>
      <c r="F265" s="307"/>
      <c r="G265" s="307"/>
      <c r="H265" s="307"/>
      <c r="I265" s="544"/>
      <c r="J265" s="307"/>
      <c r="K265" s="587"/>
      <c r="L265" s="587"/>
      <c r="M265" s="587"/>
      <c r="N265" s="587"/>
      <c r="O265" s="587"/>
      <c r="P265" s="587"/>
      <c r="Q265" s="587"/>
      <c r="R265" s="587"/>
      <c r="S265" s="745"/>
      <c r="T265" s="588"/>
      <c r="U265" s="588"/>
      <c r="V265" s="589"/>
      <c r="W265" s="590"/>
      <c r="X265" s="591"/>
      <c r="Y265" s="590"/>
      <c r="Z265" s="541"/>
      <c r="AA265" s="592"/>
      <c r="AB265" s="593"/>
      <c r="AC265" s="590"/>
      <c r="AD265" s="594"/>
      <c r="AE265" s="594"/>
      <c r="AF265" s="587"/>
      <c r="AG265" s="587"/>
      <c r="AH265" s="587"/>
      <c r="AI265" s="544"/>
      <c r="AJ265" s="307"/>
      <c r="AM265" s="700"/>
      <c r="AN265" s="622"/>
      <c r="AO265" s="622"/>
      <c r="AP265" s="698"/>
      <c r="AQ265" s="698"/>
    </row>
    <row r="266" spans="1:43" s="279" customFormat="1" ht="30" customHeight="1" x14ac:dyDescent="0.25">
      <c r="A266" s="916"/>
      <c r="B266" s="541"/>
      <c r="C266" s="573"/>
      <c r="D266" s="585"/>
      <c r="E266" s="586"/>
      <c r="F266" s="307"/>
      <c r="G266" s="307"/>
      <c r="H266" s="307"/>
      <c r="I266" s="544"/>
      <c r="J266" s="307"/>
      <c r="K266" s="587"/>
      <c r="L266" s="587"/>
      <c r="M266" s="587"/>
      <c r="N266" s="587"/>
      <c r="O266" s="587"/>
      <c r="P266" s="587"/>
      <c r="Q266" s="587"/>
      <c r="R266" s="587"/>
      <c r="S266" s="745"/>
      <c r="T266" s="588"/>
      <c r="U266" s="588"/>
      <c r="V266" s="589"/>
      <c r="W266" s="590"/>
      <c r="X266" s="591"/>
      <c r="Y266" s="590"/>
      <c r="Z266" s="541"/>
      <c r="AA266" s="592"/>
      <c r="AB266" s="593"/>
      <c r="AC266" s="590"/>
      <c r="AD266" s="594"/>
      <c r="AE266" s="594"/>
      <c r="AF266" s="587"/>
      <c r="AG266" s="587"/>
      <c r="AH266" s="587"/>
      <c r="AI266" s="544"/>
      <c r="AJ266" s="307"/>
      <c r="AM266" s="700"/>
      <c r="AN266" s="622"/>
      <c r="AO266" s="622"/>
      <c r="AP266" s="698"/>
      <c r="AQ266" s="698"/>
    </row>
    <row r="267" spans="1:43" s="279" customFormat="1" ht="30" customHeight="1" x14ac:dyDescent="0.25">
      <c r="A267" s="916"/>
      <c r="B267" s="541"/>
      <c r="C267" s="573"/>
      <c r="D267" s="585"/>
      <c r="E267" s="586"/>
      <c r="F267" s="307"/>
      <c r="G267" s="307"/>
      <c r="H267" s="307"/>
      <c r="I267" s="544"/>
      <c r="J267" s="307"/>
      <c r="K267" s="587"/>
      <c r="L267" s="587"/>
      <c r="M267" s="587"/>
      <c r="N267" s="587"/>
      <c r="O267" s="587"/>
      <c r="P267" s="587"/>
      <c r="Q267" s="587"/>
      <c r="R267" s="587"/>
      <c r="S267" s="745"/>
      <c r="T267" s="588"/>
      <c r="U267" s="588"/>
      <c r="V267" s="589"/>
      <c r="W267" s="590"/>
      <c r="X267" s="591"/>
      <c r="Y267" s="590"/>
      <c r="Z267" s="541"/>
      <c r="AA267" s="592"/>
      <c r="AB267" s="593"/>
      <c r="AC267" s="590"/>
      <c r="AD267" s="594"/>
      <c r="AE267" s="594"/>
      <c r="AF267" s="587"/>
      <c r="AG267" s="587"/>
      <c r="AH267" s="587"/>
      <c r="AI267" s="544"/>
      <c r="AJ267" s="307"/>
      <c r="AM267" s="700"/>
      <c r="AN267" s="622"/>
      <c r="AO267" s="622"/>
      <c r="AP267" s="698"/>
      <c r="AQ267" s="698"/>
    </row>
    <row r="268" spans="1:43" s="279" customFormat="1" ht="30" customHeight="1" x14ac:dyDescent="0.25">
      <c r="A268" s="916"/>
      <c r="B268" s="541"/>
      <c r="C268" s="573"/>
      <c r="D268" s="585"/>
      <c r="E268" s="586"/>
      <c r="F268" s="307"/>
      <c r="G268" s="307"/>
      <c r="H268" s="307"/>
      <c r="I268" s="544"/>
      <c r="J268" s="307"/>
      <c r="K268" s="587"/>
      <c r="L268" s="587"/>
      <c r="M268" s="587"/>
      <c r="N268" s="587"/>
      <c r="O268" s="587"/>
      <c r="P268" s="587"/>
      <c r="Q268" s="587"/>
      <c r="R268" s="587"/>
      <c r="S268" s="745"/>
      <c r="T268" s="588"/>
      <c r="U268" s="588"/>
      <c r="V268" s="589"/>
      <c r="W268" s="590"/>
      <c r="X268" s="591"/>
      <c r="Y268" s="590"/>
      <c r="Z268" s="541"/>
      <c r="AA268" s="592"/>
      <c r="AB268" s="593"/>
      <c r="AC268" s="590"/>
      <c r="AD268" s="594"/>
      <c r="AE268" s="594"/>
      <c r="AF268" s="587"/>
      <c r="AG268" s="587"/>
      <c r="AH268" s="587"/>
      <c r="AI268" s="544"/>
      <c r="AJ268" s="307"/>
      <c r="AM268" s="700"/>
      <c r="AN268" s="622"/>
      <c r="AO268" s="622"/>
      <c r="AP268" s="698"/>
      <c r="AQ268" s="698"/>
    </row>
    <row r="269" spans="1:43" s="279" customFormat="1" ht="30" customHeight="1" x14ac:dyDescent="0.25">
      <c r="A269" s="916"/>
      <c r="B269" s="541"/>
      <c r="C269" s="573"/>
      <c r="D269" s="585"/>
      <c r="E269" s="586"/>
      <c r="F269" s="307"/>
      <c r="G269" s="307"/>
      <c r="H269" s="307"/>
      <c r="I269" s="544"/>
      <c r="J269" s="307"/>
      <c r="K269" s="587"/>
      <c r="L269" s="587"/>
      <c r="M269" s="587"/>
      <c r="N269" s="587"/>
      <c r="O269" s="587"/>
      <c r="P269" s="587"/>
      <c r="Q269" s="587"/>
      <c r="R269" s="587"/>
      <c r="S269" s="745"/>
      <c r="T269" s="588"/>
      <c r="U269" s="588"/>
      <c r="V269" s="589"/>
      <c r="W269" s="590"/>
      <c r="X269" s="591"/>
      <c r="Y269" s="590"/>
      <c r="Z269" s="541"/>
      <c r="AA269" s="592"/>
      <c r="AB269" s="593"/>
      <c r="AC269" s="590"/>
      <c r="AD269" s="594"/>
      <c r="AE269" s="594"/>
      <c r="AF269" s="587"/>
      <c r="AG269" s="587"/>
      <c r="AH269" s="587"/>
      <c r="AI269" s="544"/>
      <c r="AJ269" s="307"/>
      <c r="AM269" s="700"/>
      <c r="AN269" s="622"/>
      <c r="AO269" s="622"/>
      <c r="AP269" s="698"/>
      <c r="AQ269" s="698"/>
    </row>
    <row r="270" spans="1:43" s="279" customFormat="1" ht="30" customHeight="1" x14ac:dyDescent="0.25">
      <c r="A270" s="916"/>
      <c r="B270" s="541"/>
      <c r="C270" s="573"/>
      <c r="D270" s="585"/>
      <c r="E270" s="586"/>
      <c r="F270" s="307"/>
      <c r="G270" s="307"/>
      <c r="H270" s="307"/>
      <c r="I270" s="544"/>
      <c r="J270" s="307"/>
      <c r="K270" s="587"/>
      <c r="L270" s="587"/>
      <c r="M270" s="587"/>
      <c r="N270" s="587"/>
      <c r="O270" s="587"/>
      <c r="P270" s="587"/>
      <c r="Q270" s="587"/>
      <c r="R270" s="587"/>
      <c r="S270" s="745"/>
      <c r="T270" s="588"/>
      <c r="U270" s="588"/>
      <c r="V270" s="589"/>
      <c r="W270" s="590"/>
      <c r="X270" s="591"/>
      <c r="Y270" s="590"/>
      <c r="Z270" s="541"/>
      <c r="AA270" s="592"/>
      <c r="AB270" s="593"/>
      <c r="AC270" s="590"/>
      <c r="AD270" s="594"/>
      <c r="AE270" s="594"/>
      <c r="AF270" s="587"/>
      <c r="AG270" s="587"/>
      <c r="AH270" s="587"/>
      <c r="AI270" s="544"/>
      <c r="AJ270" s="307"/>
      <c r="AM270" s="700"/>
      <c r="AN270" s="622"/>
      <c r="AO270" s="622"/>
      <c r="AP270" s="698"/>
      <c r="AQ270" s="698"/>
    </row>
    <row r="271" spans="1:43" s="279" customFormat="1" ht="30" customHeight="1" x14ac:dyDescent="0.25">
      <c r="A271" s="916"/>
      <c r="B271" s="541"/>
      <c r="C271" s="573"/>
      <c r="D271" s="585"/>
      <c r="E271" s="586"/>
      <c r="F271" s="307"/>
      <c r="G271" s="307"/>
      <c r="H271" s="307"/>
      <c r="I271" s="544"/>
      <c r="J271" s="307"/>
      <c r="K271" s="587"/>
      <c r="L271" s="587"/>
      <c r="M271" s="587"/>
      <c r="N271" s="587"/>
      <c r="O271" s="587"/>
      <c r="P271" s="587"/>
      <c r="Q271" s="587"/>
      <c r="R271" s="587"/>
      <c r="S271" s="745"/>
      <c r="T271" s="588"/>
      <c r="U271" s="588"/>
      <c r="V271" s="589"/>
      <c r="W271" s="590"/>
      <c r="X271" s="591"/>
      <c r="Y271" s="590"/>
      <c r="Z271" s="541"/>
      <c r="AA271" s="592"/>
      <c r="AB271" s="593"/>
      <c r="AC271" s="590"/>
      <c r="AD271" s="594"/>
      <c r="AE271" s="594"/>
      <c r="AF271" s="587"/>
      <c r="AG271" s="587"/>
      <c r="AH271" s="587"/>
      <c r="AI271" s="544"/>
      <c r="AJ271" s="307"/>
      <c r="AM271" s="700"/>
      <c r="AN271" s="622"/>
      <c r="AO271" s="622"/>
      <c r="AP271" s="698"/>
      <c r="AQ271" s="698"/>
    </row>
    <row r="272" spans="1:43" s="279" customFormat="1" ht="30" customHeight="1" x14ac:dyDescent="0.25">
      <c r="A272" s="916"/>
      <c r="B272" s="541"/>
      <c r="C272" s="573"/>
      <c r="D272" s="585"/>
      <c r="E272" s="586"/>
      <c r="F272" s="307"/>
      <c r="G272" s="307"/>
      <c r="H272" s="307"/>
      <c r="I272" s="544"/>
      <c r="J272" s="307"/>
      <c r="K272" s="587"/>
      <c r="L272" s="587"/>
      <c r="M272" s="587"/>
      <c r="N272" s="587"/>
      <c r="O272" s="587"/>
      <c r="P272" s="587"/>
      <c r="Q272" s="587"/>
      <c r="R272" s="587"/>
      <c r="S272" s="745"/>
      <c r="T272" s="588"/>
      <c r="U272" s="588"/>
      <c r="V272" s="589"/>
      <c r="W272" s="590"/>
      <c r="X272" s="591"/>
      <c r="Y272" s="590"/>
      <c r="Z272" s="541"/>
      <c r="AA272" s="592"/>
      <c r="AB272" s="593"/>
      <c r="AC272" s="590"/>
      <c r="AD272" s="594"/>
      <c r="AE272" s="594"/>
      <c r="AF272" s="587"/>
      <c r="AG272" s="587"/>
      <c r="AH272" s="587"/>
      <c r="AI272" s="544"/>
      <c r="AJ272" s="307"/>
      <c r="AM272" s="700"/>
      <c r="AN272" s="622"/>
      <c r="AO272" s="622"/>
      <c r="AP272" s="698"/>
      <c r="AQ272" s="698"/>
    </row>
    <row r="273" spans="1:43" s="279" customFormat="1" ht="30" customHeight="1" x14ac:dyDescent="0.25">
      <c r="A273" s="916"/>
      <c r="B273" s="541"/>
      <c r="C273" s="573"/>
      <c r="D273" s="585"/>
      <c r="E273" s="586"/>
      <c r="F273" s="307"/>
      <c r="G273" s="307"/>
      <c r="H273" s="307"/>
      <c r="I273" s="544"/>
      <c r="J273" s="307"/>
      <c r="K273" s="587"/>
      <c r="L273" s="587"/>
      <c r="M273" s="587"/>
      <c r="N273" s="587"/>
      <c r="O273" s="587"/>
      <c r="P273" s="587"/>
      <c r="Q273" s="587"/>
      <c r="R273" s="587"/>
      <c r="S273" s="745"/>
      <c r="T273" s="588"/>
      <c r="U273" s="588"/>
      <c r="V273" s="589"/>
      <c r="W273" s="590"/>
      <c r="X273" s="591"/>
      <c r="Y273" s="590"/>
      <c r="Z273" s="541"/>
      <c r="AA273" s="592"/>
      <c r="AB273" s="593"/>
      <c r="AC273" s="590"/>
      <c r="AD273" s="594"/>
      <c r="AE273" s="594"/>
      <c r="AF273" s="587"/>
      <c r="AG273" s="587"/>
      <c r="AH273" s="587"/>
      <c r="AI273" s="544"/>
      <c r="AJ273" s="307"/>
      <c r="AM273" s="700"/>
      <c r="AN273" s="622"/>
      <c r="AO273" s="622"/>
      <c r="AP273" s="698"/>
      <c r="AQ273" s="698"/>
    </row>
    <row r="274" spans="1:43" s="279" customFormat="1" ht="30" customHeight="1" x14ac:dyDescent="0.25">
      <c r="A274" s="916"/>
      <c r="B274" s="541"/>
      <c r="C274" s="573"/>
      <c r="D274" s="585"/>
      <c r="E274" s="586"/>
      <c r="F274" s="307"/>
      <c r="G274" s="307"/>
      <c r="H274" s="307"/>
      <c r="I274" s="544"/>
      <c r="J274" s="307"/>
      <c r="K274" s="587"/>
      <c r="L274" s="587"/>
      <c r="M274" s="587"/>
      <c r="N274" s="587"/>
      <c r="O274" s="587"/>
      <c r="P274" s="587"/>
      <c r="Q274" s="587"/>
      <c r="R274" s="587"/>
      <c r="S274" s="745"/>
      <c r="T274" s="588"/>
      <c r="U274" s="588"/>
      <c r="V274" s="589"/>
      <c r="W274" s="590"/>
      <c r="X274" s="591"/>
      <c r="Y274" s="590"/>
      <c r="Z274" s="541"/>
      <c r="AA274" s="592"/>
      <c r="AB274" s="593"/>
      <c r="AC274" s="590"/>
      <c r="AD274" s="594"/>
      <c r="AE274" s="594"/>
      <c r="AF274" s="587"/>
      <c r="AG274" s="587"/>
      <c r="AH274" s="587"/>
      <c r="AI274" s="544"/>
      <c r="AJ274" s="307"/>
      <c r="AM274" s="700"/>
      <c r="AN274" s="622"/>
      <c r="AO274" s="622"/>
      <c r="AP274" s="698"/>
      <c r="AQ274" s="698"/>
    </row>
    <row r="275" spans="1:43" s="279" customFormat="1" ht="30" customHeight="1" x14ac:dyDescent="0.25">
      <c r="A275" s="916"/>
      <c r="B275" s="541"/>
      <c r="C275" s="573"/>
      <c r="D275" s="585"/>
      <c r="E275" s="586"/>
      <c r="F275" s="307"/>
      <c r="G275" s="307"/>
      <c r="H275" s="307"/>
      <c r="I275" s="544"/>
      <c r="J275" s="307"/>
      <c r="K275" s="587"/>
      <c r="L275" s="587"/>
      <c r="M275" s="587"/>
      <c r="N275" s="587"/>
      <c r="O275" s="587"/>
      <c r="P275" s="587"/>
      <c r="Q275" s="587"/>
      <c r="R275" s="587"/>
      <c r="S275" s="745"/>
      <c r="T275" s="588"/>
      <c r="U275" s="588"/>
      <c r="V275" s="589"/>
      <c r="W275" s="590"/>
      <c r="X275" s="591"/>
      <c r="Y275" s="590"/>
      <c r="Z275" s="541"/>
      <c r="AA275" s="592"/>
      <c r="AB275" s="593"/>
      <c r="AC275" s="590"/>
      <c r="AD275" s="594"/>
      <c r="AE275" s="594"/>
      <c r="AF275" s="587"/>
      <c r="AG275" s="587"/>
      <c r="AH275" s="587"/>
      <c r="AI275" s="544"/>
      <c r="AJ275" s="307"/>
      <c r="AM275" s="700"/>
      <c r="AN275" s="622"/>
      <c r="AO275" s="622"/>
      <c r="AP275" s="698"/>
      <c r="AQ275" s="698"/>
    </row>
    <row r="276" spans="1:43" s="279" customFormat="1" ht="30" customHeight="1" x14ac:dyDescent="0.25">
      <c r="A276" s="916"/>
      <c r="B276" s="541"/>
      <c r="C276" s="573"/>
      <c r="D276" s="585"/>
      <c r="E276" s="586"/>
      <c r="F276" s="307"/>
      <c r="G276" s="307"/>
      <c r="H276" s="307"/>
      <c r="I276" s="544"/>
      <c r="J276" s="307"/>
      <c r="K276" s="587"/>
      <c r="L276" s="587"/>
      <c r="M276" s="587"/>
      <c r="N276" s="587"/>
      <c r="O276" s="587"/>
      <c r="P276" s="587"/>
      <c r="Q276" s="587"/>
      <c r="R276" s="587"/>
      <c r="S276" s="745"/>
      <c r="T276" s="588"/>
      <c r="U276" s="588"/>
      <c r="V276" s="589"/>
      <c r="W276" s="590"/>
      <c r="X276" s="591"/>
      <c r="Y276" s="590"/>
      <c r="Z276" s="541"/>
      <c r="AA276" s="592"/>
      <c r="AB276" s="593"/>
      <c r="AC276" s="590"/>
      <c r="AD276" s="594"/>
      <c r="AE276" s="594"/>
      <c r="AF276" s="587"/>
      <c r="AG276" s="587"/>
      <c r="AH276" s="587"/>
      <c r="AI276" s="544"/>
      <c r="AJ276" s="307"/>
      <c r="AM276" s="700"/>
      <c r="AN276" s="622"/>
      <c r="AO276" s="622"/>
      <c r="AP276" s="698"/>
      <c r="AQ276" s="698"/>
    </row>
    <row r="277" spans="1:43" s="279" customFormat="1" ht="30" customHeight="1" x14ac:dyDescent="0.25">
      <c r="A277" s="916"/>
      <c r="B277" s="541"/>
      <c r="C277" s="573"/>
      <c r="D277" s="585"/>
      <c r="E277" s="586"/>
      <c r="F277" s="307"/>
      <c r="G277" s="307"/>
      <c r="H277" s="307"/>
      <c r="I277" s="544"/>
      <c r="J277" s="307"/>
      <c r="K277" s="587"/>
      <c r="L277" s="587"/>
      <c r="M277" s="587"/>
      <c r="N277" s="587"/>
      <c r="O277" s="587"/>
      <c r="P277" s="587"/>
      <c r="Q277" s="587"/>
      <c r="R277" s="587"/>
      <c r="S277" s="745"/>
      <c r="T277" s="588"/>
      <c r="U277" s="588"/>
      <c r="V277" s="589"/>
      <c r="W277" s="590"/>
      <c r="X277" s="591"/>
      <c r="Y277" s="590"/>
      <c r="Z277" s="541"/>
      <c r="AA277" s="592"/>
      <c r="AB277" s="593"/>
      <c r="AC277" s="590"/>
      <c r="AD277" s="594"/>
      <c r="AE277" s="594"/>
      <c r="AF277" s="587"/>
      <c r="AG277" s="587"/>
      <c r="AH277" s="587"/>
      <c r="AI277" s="544"/>
      <c r="AJ277" s="307"/>
      <c r="AM277" s="700"/>
      <c r="AN277" s="622"/>
      <c r="AO277" s="622"/>
      <c r="AP277" s="698"/>
      <c r="AQ277" s="698"/>
    </row>
    <row r="278" spans="1:43" s="279" customFormat="1" ht="30" customHeight="1" x14ac:dyDescent="0.25">
      <c r="A278" s="916"/>
      <c r="B278" s="541"/>
      <c r="C278" s="573"/>
      <c r="D278" s="585"/>
      <c r="E278" s="586"/>
      <c r="F278" s="307"/>
      <c r="G278" s="307"/>
      <c r="H278" s="307"/>
      <c r="I278" s="544"/>
      <c r="J278" s="307"/>
      <c r="K278" s="587"/>
      <c r="L278" s="587"/>
      <c r="M278" s="587"/>
      <c r="N278" s="587"/>
      <c r="O278" s="587"/>
      <c r="P278" s="587"/>
      <c r="Q278" s="587"/>
      <c r="R278" s="587"/>
      <c r="S278" s="745"/>
      <c r="T278" s="588"/>
      <c r="U278" s="588"/>
      <c r="V278" s="589"/>
      <c r="W278" s="590"/>
      <c r="X278" s="591"/>
      <c r="Y278" s="590"/>
      <c r="Z278" s="541"/>
      <c r="AA278" s="592"/>
      <c r="AB278" s="593"/>
      <c r="AC278" s="590"/>
      <c r="AD278" s="594"/>
      <c r="AE278" s="594"/>
      <c r="AF278" s="587"/>
      <c r="AG278" s="587"/>
      <c r="AH278" s="587"/>
      <c r="AI278" s="544"/>
      <c r="AJ278" s="307"/>
      <c r="AM278" s="700"/>
      <c r="AN278" s="622"/>
      <c r="AO278" s="622"/>
      <c r="AP278" s="698"/>
      <c r="AQ278" s="698"/>
    </row>
    <row r="279" spans="1:43" s="279" customFormat="1" ht="30" customHeight="1" x14ac:dyDescent="0.25">
      <c r="A279" s="916"/>
      <c r="B279" s="541"/>
      <c r="C279" s="573"/>
      <c r="D279" s="585"/>
      <c r="E279" s="586"/>
      <c r="F279" s="307"/>
      <c r="G279" s="307"/>
      <c r="H279" s="307"/>
      <c r="I279" s="544"/>
      <c r="J279" s="307"/>
      <c r="K279" s="587"/>
      <c r="L279" s="587"/>
      <c r="M279" s="587"/>
      <c r="N279" s="587"/>
      <c r="O279" s="587"/>
      <c r="P279" s="587"/>
      <c r="Q279" s="587"/>
      <c r="R279" s="587"/>
      <c r="S279" s="745"/>
      <c r="T279" s="588"/>
      <c r="U279" s="588"/>
      <c r="V279" s="589"/>
      <c r="W279" s="590"/>
      <c r="X279" s="591"/>
      <c r="Y279" s="590"/>
      <c r="Z279" s="541"/>
      <c r="AA279" s="592"/>
      <c r="AB279" s="593"/>
      <c r="AC279" s="590"/>
      <c r="AD279" s="594"/>
      <c r="AE279" s="594"/>
      <c r="AF279" s="587"/>
      <c r="AG279" s="587"/>
      <c r="AH279" s="587"/>
      <c r="AI279" s="544"/>
      <c r="AJ279" s="307"/>
      <c r="AM279" s="700"/>
      <c r="AN279" s="622"/>
      <c r="AO279" s="622"/>
      <c r="AP279" s="698"/>
      <c r="AQ279" s="698"/>
    </row>
    <row r="280" spans="1:43" s="279" customFormat="1" ht="30" customHeight="1" x14ac:dyDescent="0.25">
      <c r="A280" s="916"/>
      <c r="B280" s="541"/>
      <c r="C280" s="573"/>
      <c r="D280" s="585"/>
      <c r="E280" s="586"/>
      <c r="F280" s="307"/>
      <c r="G280" s="307"/>
      <c r="H280" s="307"/>
      <c r="I280" s="544"/>
      <c r="J280" s="307"/>
      <c r="K280" s="587"/>
      <c r="L280" s="587"/>
      <c r="M280" s="587"/>
      <c r="N280" s="587"/>
      <c r="O280" s="587"/>
      <c r="P280" s="587"/>
      <c r="Q280" s="587"/>
      <c r="R280" s="587"/>
      <c r="S280" s="745"/>
      <c r="T280" s="588"/>
      <c r="U280" s="588"/>
      <c r="V280" s="589"/>
      <c r="W280" s="590"/>
      <c r="X280" s="591"/>
      <c r="Y280" s="590"/>
      <c r="Z280" s="541"/>
      <c r="AA280" s="592"/>
      <c r="AB280" s="593"/>
      <c r="AC280" s="590"/>
      <c r="AD280" s="594"/>
      <c r="AE280" s="594"/>
      <c r="AF280" s="587"/>
      <c r="AG280" s="587"/>
      <c r="AH280" s="587"/>
      <c r="AI280" s="544"/>
      <c r="AJ280" s="307"/>
      <c r="AM280" s="700"/>
      <c r="AN280" s="622"/>
      <c r="AO280" s="622"/>
      <c r="AP280" s="698"/>
      <c r="AQ280" s="698"/>
    </row>
    <row r="281" spans="1:43" s="279" customFormat="1" ht="30" customHeight="1" x14ac:dyDescent="0.25">
      <c r="A281" s="916"/>
      <c r="B281" s="541"/>
      <c r="C281" s="573"/>
      <c r="D281" s="585"/>
      <c r="E281" s="586"/>
      <c r="F281" s="307"/>
      <c r="G281" s="307"/>
      <c r="H281" s="307"/>
      <c r="I281" s="544"/>
      <c r="J281" s="307"/>
      <c r="K281" s="587"/>
      <c r="L281" s="587"/>
      <c r="M281" s="587"/>
      <c r="N281" s="587"/>
      <c r="O281" s="587"/>
      <c r="P281" s="587"/>
      <c r="Q281" s="587"/>
      <c r="R281" s="587"/>
      <c r="S281" s="745"/>
      <c r="T281" s="588"/>
      <c r="U281" s="588"/>
      <c r="V281" s="589"/>
      <c r="W281" s="590"/>
      <c r="X281" s="591"/>
      <c r="Y281" s="590"/>
      <c r="Z281" s="541"/>
      <c r="AA281" s="592"/>
      <c r="AB281" s="593"/>
      <c r="AC281" s="590"/>
      <c r="AD281" s="594"/>
      <c r="AE281" s="594"/>
      <c r="AF281" s="587"/>
      <c r="AG281" s="587"/>
      <c r="AH281" s="587"/>
      <c r="AI281" s="544"/>
      <c r="AJ281" s="307"/>
      <c r="AM281" s="700"/>
      <c r="AN281" s="622"/>
      <c r="AO281" s="622"/>
      <c r="AP281" s="698"/>
      <c r="AQ281" s="698"/>
    </row>
    <row r="282" spans="1:43" s="279" customFormat="1" ht="30" customHeight="1" x14ac:dyDescent="0.25">
      <c r="A282" s="916"/>
      <c r="B282" s="541"/>
      <c r="C282" s="573"/>
      <c r="D282" s="585"/>
      <c r="E282" s="586"/>
      <c r="F282" s="307"/>
      <c r="G282" s="307"/>
      <c r="H282" s="307"/>
      <c r="I282" s="544"/>
      <c r="J282" s="307"/>
      <c r="K282" s="587"/>
      <c r="L282" s="587"/>
      <c r="M282" s="587"/>
      <c r="N282" s="587"/>
      <c r="O282" s="587"/>
      <c r="P282" s="587"/>
      <c r="Q282" s="587"/>
      <c r="R282" s="587"/>
      <c r="S282" s="745"/>
      <c r="T282" s="588"/>
      <c r="U282" s="588"/>
      <c r="V282" s="589"/>
      <c r="W282" s="590"/>
      <c r="X282" s="591"/>
      <c r="Y282" s="590"/>
      <c r="Z282" s="541"/>
      <c r="AA282" s="592"/>
      <c r="AB282" s="593"/>
      <c r="AC282" s="590"/>
      <c r="AD282" s="594"/>
      <c r="AE282" s="594"/>
      <c r="AF282" s="587"/>
      <c r="AG282" s="587"/>
      <c r="AH282" s="587"/>
      <c r="AI282" s="544"/>
      <c r="AJ282" s="307"/>
      <c r="AM282" s="700"/>
      <c r="AN282" s="622"/>
      <c r="AO282" s="622"/>
      <c r="AP282" s="698"/>
      <c r="AQ282" s="698"/>
    </row>
    <row r="283" spans="1:43" x14ac:dyDescent="0.25">
      <c r="A283" s="545"/>
      <c r="B283" s="541"/>
      <c r="C283" s="573"/>
      <c r="D283" s="307"/>
      <c r="E283" s="307"/>
      <c r="F283" s="307"/>
      <c r="G283" s="307"/>
      <c r="H283" s="307"/>
      <c r="I283" s="544"/>
      <c r="J283" s="544"/>
      <c r="K283" s="548"/>
      <c r="L283" s="548"/>
      <c r="M283" s="548"/>
      <c r="N283" s="548"/>
      <c r="O283" s="548"/>
      <c r="P283" s="548"/>
      <c r="Q283" s="548"/>
      <c r="R283" s="548"/>
      <c r="S283" s="736"/>
      <c r="T283" s="536"/>
      <c r="U283" s="537"/>
      <c r="V283" s="538"/>
      <c r="W283" s="539"/>
      <c r="X283" s="539"/>
      <c r="Y283" s="539"/>
      <c r="Z283" s="539"/>
      <c r="AA283" s="539"/>
      <c r="AB283" s="539"/>
      <c r="AC283" s="539"/>
      <c r="AD283" s="539"/>
      <c r="AE283" s="540"/>
      <c r="AF283" s="541"/>
      <c r="AG283" s="541"/>
      <c r="AH283" s="541"/>
      <c r="AI283" s="574"/>
      <c r="AJ283" s="308"/>
    </row>
    <row r="284" spans="1:43" x14ac:dyDescent="0.25">
      <c r="A284" s="545"/>
      <c r="B284" s="541"/>
      <c r="C284" s="573"/>
      <c r="D284" s="307"/>
      <c r="E284" s="307"/>
      <c r="F284" s="307"/>
      <c r="G284" s="307"/>
      <c r="H284" s="307"/>
      <c r="I284" s="544"/>
      <c r="J284" s="544"/>
      <c r="K284" s="548"/>
      <c r="L284" s="548"/>
      <c r="M284" s="548"/>
      <c r="N284" s="548"/>
      <c r="O284" s="548"/>
      <c r="P284" s="548"/>
      <c r="Q284" s="548"/>
      <c r="R284" s="548"/>
      <c r="S284" s="736"/>
      <c r="T284" s="536"/>
      <c r="U284" s="537"/>
      <c r="V284" s="538"/>
      <c r="W284" s="539"/>
      <c r="X284" s="539"/>
      <c r="Y284" s="539"/>
      <c r="Z284" s="539"/>
      <c r="AA284" s="539"/>
      <c r="AB284" s="539"/>
      <c r="AC284" s="539"/>
      <c r="AD284" s="539"/>
      <c r="AE284" s="540"/>
      <c r="AF284" s="541"/>
      <c r="AG284" s="541"/>
      <c r="AH284" s="541"/>
      <c r="AI284" s="574"/>
      <c r="AJ284" s="308"/>
    </row>
    <row r="285" spans="1:43" x14ac:dyDescent="0.25">
      <c r="A285" s="545"/>
      <c r="B285" s="541"/>
      <c r="C285" s="573"/>
      <c r="D285" s="307"/>
      <c r="E285" s="307"/>
      <c r="F285" s="307"/>
      <c r="G285" s="307"/>
      <c r="H285" s="307"/>
      <c r="I285" s="544"/>
      <c r="J285" s="544"/>
      <c r="K285" s="548"/>
      <c r="L285" s="548"/>
      <c r="M285" s="548"/>
      <c r="N285" s="548"/>
      <c r="O285" s="548"/>
      <c r="P285" s="548"/>
      <c r="Q285" s="548"/>
      <c r="R285" s="548"/>
      <c r="S285" s="736"/>
      <c r="T285" s="536"/>
      <c r="U285" s="537"/>
      <c r="V285" s="538"/>
      <c r="W285" s="539"/>
      <c r="X285" s="539"/>
      <c r="Y285" s="539"/>
      <c r="Z285" s="539"/>
      <c r="AA285" s="539"/>
      <c r="AB285" s="539"/>
      <c r="AC285" s="539"/>
      <c r="AD285" s="539"/>
      <c r="AE285" s="540"/>
      <c r="AF285" s="541"/>
      <c r="AG285" s="541"/>
      <c r="AH285" s="541"/>
      <c r="AI285" s="574"/>
      <c r="AJ285" s="308"/>
    </row>
    <row r="286" spans="1:43" x14ac:dyDescent="0.25">
      <c r="A286" s="545"/>
      <c r="B286" s="541"/>
      <c r="C286" s="573"/>
      <c r="D286" s="307"/>
      <c r="E286" s="307"/>
      <c r="F286" s="307"/>
      <c r="G286" s="307"/>
      <c r="H286" s="307"/>
      <c r="I286" s="544"/>
      <c r="J286" s="544"/>
      <c r="K286" s="548"/>
      <c r="L286" s="548"/>
      <c r="M286" s="548"/>
      <c r="N286" s="548"/>
      <c r="O286" s="548"/>
      <c r="P286" s="548"/>
      <c r="Q286" s="548"/>
      <c r="R286" s="548"/>
      <c r="S286" s="736"/>
      <c r="T286" s="536"/>
      <c r="U286" s="537"/>
      <c r="V286" s="538"/>
      <c r="W286" s="539"/>
      <c r="X286" s="539"/>
      <c r="Y286" s="539"/>
      <c r="Z286" s="539"/>
      <c r="AA286" s="539"/>
      <c r="AB286" s="539"/>
      <c r="AC286" s="539"/>
      <c r="AD286" s="539"/>
      <c r="AE286" s="540"/>
      <c r="AF286" s="541"/>
      <c r="AG286" s="541"/>
      <c r="AH286" s="541"/>
      <c r="AI286" s="574"/>
      <c r="AJ286" s="308"/>
    </row>
    <row r="287" spans="1:43" x14ac:dyDescent="0.25">
      <c r="A287" s="545"/>
      <c r="B287" s="541"/>
      <c r="C287" s="573"/>
      <c r="D287" s="307"/>
      <c r="E287" s="307"/>
      <c r="F287" s="307"/>
      <c r="G287" s="307"/>
      <c r="H287" s="307"/>
      <c r="I287" s="544"/>
      <c r="J287" s="544"/>
      <c r="K287" s="548"/>
      <c r="L287" s="548"/>
      <c r="M287" s="548"/>
      <c r="N287" s="548"/>
      <c r="O287" s="548"/>
      <c r="P287" s="548"/>
      <c r="Q287" s="548"/>
      <c r="R287" s="548"/>
      <c r="S287" s="736"/>
      <c r="T287" s="536"/>
      <c r="U287" s="537"/>
      <c r="V287" s="538"/>
      <c r="W287" s="539"/>
      <c r="X287" s="539"/>
      <c r="Y287" s="539"/>
      <c r="Z287" s="539"/>
      <c r="AA287" s="539"/>
      <c r="AB287" s="539"/>
      <c r="AC287" s="539"/>
      <c r="AD287" s="539"/>
      <c r="AE287" s="540"/>
      <c r="AF287" s="541"/>
      <c r="AG287" s="541"/>
      <c r="AH287" s="541"/>
      <c r="AI287" s="574"/>
      <c r="AJ287" s="308"/>
    </row>
    <row r="288" spans="1:43" x14ac:dyDescent="0.25">
      <c r="A288" s="545"/>
      <c r="B288" s="541"/>
      <c r="C288" s="573"/>
      <c r="D288" s="307"/>
      <c r="E288" s="307"/>
      <c r="F288" s="307"/>
      <c r="G288" s="307"/>
      <c r="H288" s="307"/>
      <c r="I288" s="544"/>
      <c r="J288" s="544"/>
      <c r="K288" s="548"/>
      <c r="L288" s="548"/>
      <c r="M288" s="548"/>
      <c r="N288" s="548"/>
      <c r="O288" s="548"/>
      <c r="P288" s="548"/>
      <c r="Q288" s="548"/>
      <c r="R288" s="548"/>
      <c r="S288" s="736"/>
      <c r="T288" s="536"/>
      <c r="U288" s="537"/>
      <c r="V288" s="538"/>
      <c r="W288" s="539"/>
      <c r="X288" s="539"/>
      <c r="Y288" s="539"/>
      <c r="Z288" s="539"/>
      <c r="AA288" s="539"/>
      <c r="AB288" s="539"/>
      <c r="AC288" s="539"/>
      <c r="AD288" s="539"/>
      <c r="AE288" s="540"/>
      <c r="AF288" s="541"/>
      <c r="AG288" s="541"/>
      <c r="AH288" s="541"/>
      <c r="AI288" s="574"/>
      <c r="AJ288" s="308"/>
    </row>
    <row r="289" spans="1:36" x14ac:dyDescent="0.25">
      <c r="A289" s="545"/>
      <c r="B289" s="541"/>
      <c r="C289" s="573"/>
      <c r="D289" s="307"/>
      <c r="E289" s="307"/>
      <c r="F289" s="307"/>
      <c r="G289" s="307"/>
      <c r="H289" s="307"/>
      <c r="I289" s="544"/>
      <c r="J289" s="544"/>
      <c r="K289" s="548"/>
      <c r="L289" s="548"/>
      <c r="M289" s="548"/>
      <c r="N289" s="548"/>
      <c r="O289" s="548"/>
      <c r="P289" s="548"/>
      <c r="Q289" s="548"/>
      <c r="R289" s="548"/>
      <c r="S289" s="736"/>
      <c r="T289" s="536"/>
      <c r="U289" s="537"/>
      <c r="V289" s="538"/>
      <c r="W289" s="539"/>
      <c r="X289" s="539"/>
      <c r="Y289" s="539"/>
      <c r="Z289" s="539"/>
      <c r="AA289" s="539"/>
      <c r="AB289" s="539"/>
      <c r="AC289" s="539"/>
      <c r="AD289" s="539"/>
      <c r="AE289" s="540"/>
      <c r="AF289" s="541"/>
      <c r="AG289" s="541"/>
      <c r="AH289" s="541"/>
      <c r="AI289" s="574"/>
      <c r="AJ289" s="308"/>
    </row>
    <row r="290" spans="1:36" x14ac:dyDescent="0.25">
      <c r="A290" s="545"/>
      <c r="B290" s="541"/>
      <c r="C290" s="573"/>
      <c r="D290" s="307"/>
      <c r="E290" s="307"/>
      <c r="F290" s="307"/>
      <c r="G290" s="307"/>
      <c r="H290" s="307"/>
      <c r="I290" s="544"/>
      <c r="J290" s="544"/>
      <c r="K290" s="548"/>
      <c r="L290" s="548"/>
      <c r="M290" s="548"/>
      <c r="N290" s="548"/>
      <c r="O290" s="548"/>
      <c r="P290" s="548"/>
      <c r="Q290" s="548"/>
      <c r="R290" s="548"/>
      <c r="S290" s="736"/>
      <c r="T290" s="536"/>
      <c r="U290" s="537"/>
      <c r="V290" s="538"/>
      <c r="W290" s="539"/>
      <c r="X290" s="539"/>
      <c r="Y290" s="539"/>
      <c r="Z290" s="539"/>
      <c r="AA290" s="539"/>
      <c r="AB290" s="539"/>
      <c r="AC290" s="539"/>
      <c r="AD290" s="539"/>
      <c r="AE290" s="540"/>
      <c r="AF290" s="541"/>
      <c r="AG290" s="541"/>
      <c r="AH290" s="541"/>
      <c r="AI290" s="574"/>
      <c r="AJ290" s="308"/>
    </row>
    <row r="291" spans="1:36" x14ac:dyDescent="0.25">
      <c r="A291" s="545"/>
      <c r="B291" s="541"/>
      <c r="C291" s="573"/>
      <c r="D291" s="307"/>
      <c r="E291" s="307"/>
      <c r="F291" s="307"/>
      <c r="G291" s="307"/>
      <c r="H291" s="307"/>
      <c r="I291" s="544"/>
      <c r="J291" s="544"/>
      <c r="K291" s="548"/>
      <c r="L291" s="548"/>
      <c r="M291" s="548"/>
      <c r="N291" s="548"/>
      <c r="O291" s="548"/>
      <c r="P291" s="548"/>
      <c r="Q291" s="548"/>
      <c r="R291" s="548"/>
      <c r="S291" s="736"/>
      <c r="T291" s="536"/>
      <c r="U291" s="537"/>
      <c r="V291" s="538"/>
      <c r="W291" s="539"/>
      <c r="X291" s="539"/>
      <c r="Y291" s="539"/>
      <c r="Z291" s="539"/>
      <c r="AA291" s="539"/>
      <c r="AB291" s="539"/>
      <c r="AC291" s="539"/>
      <c r="AD291" s="539"/>
      <c r="AE291" s="540"/>
      <c r="AF291" s="541"/>
      <c r="AG291" s="541"/>
      <c r="AH291" s="541"/>
      <c r="AI291" s="574"/>
      <c r="AJ291" s="308"/>
    </row>
    <row r="292" spans="1:36" x14ac:dyDescent="0.25">
      <c r="A292" s="545"/>
      <c r="B292" s="541"/>
      <c r="C292" s="573"/>
      <c r="D292" s="307"/>
      <c r="E292" s="307"/>
      <c r="F292" s="307"/>
      <c r="G292" s="307"/>
      <c r="H292" s="307"/>
      <c r="I292" s="544"/>
      <c r="J292" s="544"/>
      <c r="K292" s="548"/>
      <c r="L292" s="548"/>
      <c r="M292" s="548"/>
      <c r="N292" s="548"/>
      <c r="O292" s="548"/>
      <c r="P292" s="548"/>
      <c r="Q292" s="548"/>
      <c r="R292" s="548"/>
      <c r="S292" s="736"/>
      <c r="T292" s="536"/>
      <c r="U292" s="537"/>
      <c r="V292" s="538"/>
      <c r="W292" s="539"/>
      <c r="X292" s="539"/>
      <c r="Y292" s="539"/>
      <c r="Z292" s="539"/>
      <c r="AA292" s="539"/>
      <c r="AB292" s="539"/>
      <c r="AC292" s="539"/>
      <c r="AD292" s="539"/>
      <c r="AE292" s="540"/>
      <c r="AF292" s="541"/>
      <c r="AG292" s="541"/>
      <c r="AH292" s="541"/>
      <c r="AI292" s="574"/>
      <c r="AJ292" s="308"/>
    </row>
    <row r="293" spans="1:36" x14ac:dyDescent="0.25">
      <c r="A293" s="545"/>
      <c r="B293" s="541"/>
      <c r="C293" s="573"/>
      <c r="D293" s="307"/>
      <c r="E293" s="307"/>
      <c r="F293" s="307"/>
      <c r="G293" s="307"/>
      <c r="H293" s="307"/>
      <c r="I293" s="544"/>
      <c r="J293" s="544"/>
      <c r="K293" s="548"/>
      <c r="L293" s="548"/>
      <c r="M293" s="548"/>
      <c r="N293" s="548"/>
      <c r="O293" s="548"/>
      <c r="P293" s="548"/>
      <c r="Q293" s="548"/>
      <c r="R293" s="548"/>
      <c r="S293" s="736"/>
      <c r="T293" s="536"/>
      <c r="U293" s="537"/>
      <c r="V293" s="538"/>
      <c r="W293" s="539"/>
      <c r="X293" s="539"/>
      <c r="Y293" s="539"/>
      <c r="Z293" s="539"/>
      <c r="AA293" s="539"/>
      <c r="AB293" s="539"/>
      <c r="AC293" s="539"/>
      <c r="AD293" s="539"/>
      <c r="AE293" s="540"/>
      <c r="AF293" s="541"/>
      <c r="AG293" s="541"/>
      <c r="AH293" s="541"/>
      <c r="AI293" s="574"/>
      <c r="AJ293" s="308"/>
    </row>
    <row r="294" spans="1:36" x14ac:dyDescent="0.25">
      <c r="A294" s="545"/>
      <c r="B294" s="541"/>
      <c r="C294" s="573"/>
      <c r="D294" s="307"/>
      <c r="E294" s="307"/>
      <c r="F294" s="307"/>
      <c r="G294" s="307"/>
      <c r="H294" s="307"/>
      <c r="I294" s="544"/>
      <c r="J294" s="544"/>
      <c r="K294" s="548"/>
      <c r="L294" s="548"/>
      <c r="M294" s="548"/>
      <c r="N294" s="548"/>
      <c r="O294" s="548"/>
      <c r="P294" s="548"/>
      <c r="Q294" s="548"/>
      <c r="R294" s="548"/>
      <c r="S294" s="736"/>
      <c r="T294" s="536"/>
      <c r="U294" s="537"/>
      <c r="V294" s="538"/>
      <c r="W294" s="539"/>
      <c r="X294" s="539"/>
      <c r="Y294" s="539"/>
      <c r="Z294" s="539"/>
      <c r="AA294" s="539"/>
      <c r="AB294" s="539"/>
      <c r="AC294" s="539"/>
      <c r="AD294" s="539"/>
      <c r="AE294" s="540"/>
      <c r="AF294" s="541"/>
      <c r="AG294" s="541"/>
      <c r="AH294" s="541"/>
      <c r="AI294" s="574"/>
      <c r="AJ294" s="308"/>
    </row>
    <row r="295" spans="1:36" x14ac:dyDescent="0.25">
      <c r="A295" s="545"/>
      <c r="B295" s="541"/>
      <c r="C295" s="573"/>
      <c r="D295" s="307"/>
      <c r="E295" s="307"/>
      <c r="F295" s="307"/>
      <c r="G295" s="307"/>
      <c r="H295" s="307"/>
      <c r="I295" s="544"/>
      <c r="J295" s="544"/>
      <c r="K295" s="548"/>
      <c r="L295" s="548"/>
      <c r="M295" s="548"/>
      <c r="N295" s="548"/>
      <c r="O295" s="548"/>
      <c r="P295" s="548"/>
      <c r="Q295" s="548"/>
      <c r="R295" s="548"/>
      <c r="S295" s="736"/>
      <c r="T295" s="536"/>
      <c r="U295" s="537"/>
      <c r="V295" s="538"/>
      <c r="W295" s="539"/>
      <c r="X295" s="539"/>
      <c r="Y295" s="539"/>
      <c r="Z295" s="539"/>
      <c r="AA295" s="539"/>
      <c r="AB295" s="539"/>
      <c r="AC295" s="539"/>
      <c r="AD295" s="539"/>
      <c r="AE295" s="540"/>
      <c r="AF295" s="541"/>
      <c r="AG295" s="541"/>
      <c r="AH295" s="541"/>
      <c r="AI295" s="574"/>
      <c r="AJ295" s="308"/>
    </row>
    <row r="296" spans="1:36" x14ac:dyDescent="0.25">
      <c r="A296" s="545"/>
      <c r="B296" s="541"/>
      <c r="C296" s="573"/>
      <c r="D296" s="307"/>
      <c r="E296" s="307"/>
      <c r="F296" s="307"/>
      <c r="G296" s="307"/>
      <c r="H296" s="307"/>
      <c r="I296" s="544"/>
      <c r="J296" s="544"/>
      <c r="K296" s="548"/>
      <c r="L296" s="548"/>
      <c r="M296" s="548"/>
      <c r="N296" s="548"/>
      <c r="O296" s="548"/>
      <c r="P296" s="548"/>
      <c r="Q296" s="548"/>
      <c r="R296" s="548"/>
      <c r="S296" s="736"/>
      <c r="T296" s="536"/>
      <c r="U296" s="537"/>
      <c r="V296" s="538"/>
      <c r="W296" s="539"/>
      <c r="X296" s="539"/>
      <c r="Y296" s="539"/>
      <c r="Z296" s="539"/>
      <c r="AA296" s="539"/>
      <c r="AB296" s="539"/>
      <c r="AC296" s="539"/>
      <c r="AD296" s="539"/>
      <c r="AE296" s="540"/>
      <c r="AF296" s="541"/>
      <c r="AG296" s="541"/>
      <c r="AH296" s="541"/>
      <c r="AI296" s="574"/>
      <c r="AJ296" s="308"/>
    </row>
    <row r="297" spans="1:36" x14ac:dyDescent="0.25">
      <c r="A297" s="545"/>
      <c r="B297" s="541"/>
      <c r="C297" s="573"/>
      <c r="D297" s="307"/>
      <c r="E297" s="307"/>
      <c r="F297" s="307"/>
      <c r="G297" s="307"/>
      <c r="H297" s="307"/>
      <c r="I297" s="544"/>
      <c r="J297" s="544"/>
      <c r="K297" s="548"/>
      <c r="L297" s="548"/>
      <c r="M297" s="548"/>
      <c r="N297" s="548"/>
      <c r="O297" s="548"/>
      <c r="P297" s="548"/>
      <c r="Q297" s="548"/>
      <c r="R297" s="548"/>
      <c r="S297" s="736"/>
      <c r="T297" s="536"/>
      <c r="U297" s="537"/>
      <c r="V297" s="538"/>
      <c r="W297" s="539"/>
      <c r="X297" s="539"/>
      <c r="Y297" s="539"/>
      <c r="Z297" s="539"/>
      <c r="AA297" s="539"/>
      <c r="AB297" s="539"/>
      <c r="AC297" s="539"/>
      <c r="AD297" s="539"/>
      <c r="AE297" s="540"/>
      <c r="AF297" s="541"/>
      <c r="AG297" s="541"/>
      <c r="AH297" s="541"/>
      <c r="AI297" s="574"/>
      <c r="AJ297" s="308"/>
    </row>
    <row r="298" spans="1:36" x14ac:dyDescent="0.25">
      <c r="A298" s="545"/>
      <c r="B298" s="541"/>
      <c r="C298" s="573"/>
      <c r="D298" s="307"/>
      <c r="E298" s="307"/>
      <c r="F298" s="307"/>
      <c r="G298" s="307"/>
      <c r="H298" s="307"/>
      <c r="I298" s="544"/>
      <c r="J298" s="544"/>
      <c r="K298" s="548"/>
      <c r="L298" s="548"/>
      <c r="M298" s="548"/>
      <c r="N298" s="548"/>
      <c r="O298" s="548"/>
      <c r="P298" s="548"/>
      <c r="Q298" s="548"/>
      <c r="R298" s="548"/>
      <c r="S298" s="736"/>
      <c r="T298" s="536"/>
      <c r="U298" s="537"/>
      <c r="V298" s="538"/>
      <c r="W298" s="539"/>
      <c r="X298" s="539"/>
      <c r="Y298" s="539"/>
      <c r="Z298" s="539"/>
      <c r="AA298" s="539"/>
      <c r="AB298" s="539"/>
      <c r="AC298" s="539"/>
      <c r="AD298" s="539"/>
      <c r="AE298" s="540"/>
      <c r="AF298" s="541"/>
      <c r="AG298" s="541"/>
      <c r="AH298" s="541"/>
      <c r="AI298" s="574"/>
      <c r="AJ298" s="308"/>
    </row>
    <row r="299" spans="1:36" x14ac:dyDescent="0.25">
      <c r="A299" s="545"/>
      <c r="B299" s="541"/>
      <c r="C299" s="573"/>
      <c r="D299" s="307"/>
      <c r="E299" s="307"/>
      <c r="F299" s="307"/>
      <c r="G299" s="307"/>
      <c r="H299" s="307"/>
      <c r="I299" s="544"/>
      <c r="J299" s="544"/>
      <c r="K299" s="548"/>
      <c r="L299" s="548"/>
      <c r="M299" s="548"/>
      <c r="N299" s="548"/>
      <c r="O299" s="548"/>
      <c r="P299" s="548"/>
      <c r="Q299" s="548"/>
      <c r="R299" s="548"/>
      <c r="S299" s="736"/>
      <c r="T299" s="536"/>
      <c r="U299" s="537"/>
      <c r="V299" s="538"/>
      <c r="W299" s="539"/>
      <c r="X299" s="539"/>
      <c r="Y299" s="539"/>
      <c r="Z299" s="539"/>
      <c r="AA299" s="539"/>
      <c r="AB299" s="539"/>
      <c r="AC299" s="539"/>
      <c r="AD299" s="539"/>
      <c r="AE299" s="540"/>
      <c r="AF299" s="541"/>
      <c r="AG299" s="541"/>
      <c r="AH299" s="541"/>
      <c r="AI299" s="574"/>
      <c r="AJ299" s="308"/>
    </row>
    <row r="300" spans="1:36" x14ac:dyDescent="0.25">
      <c r="A300" s="545"/>
      <c r="B300" s="541"/>
      <c r="C300" s="573"/>
      <c r="D300" s="307"/>
      <c r="E300" s="307"/>
      <c r="F300" s="307"/>
      <c r="G300" s="307"/>
      <c r="H300" s="307"/>
      <c r="I300" s="544"/>
      <c r="J300" s="544"/>
      <c r="K300" s="548"/>
      <c r="L300" s="548"/>
      <c r="M300" s="548"/>
      <c r="N300" s="548"/>
      <c r="O300" s="548"/>
      <c r="P300" s="548"/>
      <c r="Q300" s="548"/>
      <c r="R300" s="548"/>
      <c r="S300" s="736"/>
      <c r="T300" s="536"/>
      <c r="U300" s="537"/>
      <c r="V300" s="538"/>
      <c r="W300" s="539"/>
      <c r="X300" s="539"/>
      <c r="Y300" s="539"/>
      <c r="Z300" s="539"/>
      <c r="AA300" s="539"/>
      <c r="AB300" s="539"/>
      <c r="AC300" s="539"/>
      <c r="AD300" s="539"/>
      <c r="AE300" s="540"/>
      <c r="AF300" s="541"/>
      <c r="AG300" s="541"/>
      <c r="AH300" s="541"/>
      <c r="AI300" s="574"/>
      <c r="AJ300" s="308"/>
    </row>
  </sheetData>
  <mergeCells count="290">
    <mergeCell ref="R219:R222"/>
    <mergeCell ref="R223:R226"/>
    <mergeCell ref="R227:R230"/>
    <mergeCell ref="R231:R234"/>
    <mergeCell ref="R235:R238"/>
    <mergeCell ref="R239:R242"/>
    <mergeCell ref="R243:R246"/>
    <mergeCell ref="R247:R250"/>
    <mergeCell ref="N1:N2"/>
    <mergeCell ref="O1:O2"/>
    <mergeCell ref="P1:P2"/>
    <mergeCell ref="R183:R186"/>
    <mergeCell ref="R187:R190"/>
    <mergeCell ref="R191:R194"/>
    <mergeCell ref="R195:R198"/>
    <mergeCell ref="R199:R202"/>
    <mergeCell ref="R203:R206"/>
    <mergeCell ref="R207:R210"/>
    <mergeCell ref="R211:R214"/>
    <mergeCell ref="R215:R218"/>
    <mergeCell ref="R147:R150"/>
    <mergeCell ref="R151:R154"/>
    <mergeCell ref="R155:R158"/>
    <mergeCell ref="R159:R162"/>
    <mergeCell ref="R103:R106"/>
    <mergeCell ref="R107:R110"/>
    <mergeCell ref="R163:R166"/>
    <mergeCell ref="R167:R170"/>
    <mergeCell ref="R171:R174"/>
    <mergeCell ref="R175:R178"/>
    <mergeCell ref="R179:R182"/>
    <mergeCell ref="R111:R114"/>
    <mergeCell ref="R115:R118"/>
    <mergeCell ref="R119:R122"/>
    <mergeCell ref="R123:R126"/>
    <mergeCell ref="R127:R130"/>
    <mergeCell ref="R131:R134"/>
    <mergeCell ref="R135:R138"/>
    <mergeCell ref="R139:R142"/>
    <mergeCell ref="R143:R146"/>
    <mergeCell ref="R67:R70"/>
    <mergeCell ref="R71:R74"/>
    <mergeCell ref="R75:R78"/>
    <mergeCell ref="R79:R82"/>
    <mergeCell ref="R83:R86"/>
    <mergeCell ref="R87:R90"/>
    <mergeCell ref="R91:R94"/>
    <mergeCell ref="R95:R98"/>
    <mergeCell ref="R99:R102"/>
    <mergeCell ref="R31:R34"/>
    <mergeCell ref="R35:R38"/>
    <mergeCell ref="R39:R42"/>
    <mergeCell ref="R43:R46"/>
    <mergeCell ref="R47:R50"/>
    <mergeCell ref="R51:R54"/>
    <mergeCell ref="R55:R58"/>
    <mergeCell ref="R59:R62"/>
    <mergeCell ref="R63:R66"/>
    <mergeCell ref="AH231:AH234"/>
    <mergeCell ref="AH235:AH238"/>
    <mergeCell ref="AH239:AH242"/>
    <mergeCell ref="AH243:AH246"/>
    <mergeCell ref="AH247:AH250"/>
    <mergeCell ref="AH211:AH214"/>
    <mergeCell ref="AH215:AH218"/>
    <mergeCell ref="AH219:AH222"/>
    <mergeCell ref="AH223:AH226"/>
    <mergeCell ref="AH227:AH230"/>
    <mergeCell ref="AH191:AH194"/>
    <mergeCell ref="AH195:AH198"/>
    <mergeCell ref="AH199:AH202"/>
    <mergeCell ref="AH203:AH206"/>
    <mergeCell ref="AH207:AH210"/>
    <mergeCell ref="AH171:AH174"/>
    <mergeCell ref="AH175:AH178"/>
    <mergeCell ref="AH179:AH182"/>
    <mergeCell ref="AH183:AH186"/>
    <mergeCell ref="AH187:AH190"/>
    <mergeCell ref="AH151:AH154"/>
    <mergeCell ref="AH155:AH158"/>
    <mergeCell ref="AH159:AH162"/>
    <mergeCell ref="AH163:AH166"/>
    <mergeCell ref="AH167:AH170"/>
    <mergeCell ref="AH131:AH134"/>
    <mergeCell ref="AH135:AH138"/>
    <mergeCell ref="AH139:AH142"/>
    <mergeCell ref="AH143:AH146"/>
    <mergeCell ref="AH147:AH150"/>
    <mergeCell ref="AH111:AH114"/>
    <mergeCell ref="AH115:AH118"/>
    <mergeCell ref="AH119:AH122"/>
    <mergeCell ref="AH123:AH126"/>
    <mergeCell ref="AH127:AH130"/>
    <mergeCell ref="AH91:AH94"/>
    <mergeCell ref="AH95:AH98"/>
    <mergeCell ref="AH99:AH102"/>
    <mergeCell ref="AH103:AH106"/>
    <mergeCell ref="AH107:AH110"/>
    <mergeCell ref="AH71:AH74"/>
    <mergeCell ref="AH75:AH78"/>
    <mergeCell ref="AH79:AH82"/>
    <mergeCell ref="AH83:AH86"/>
    <mergeCell ref="AH87:AH90"/>
    <mergeCell ref="AH55:AH58"/>
    <mergeCell ref="AH59:AH62"/>
    <mergeCell ref="AH63:AH66"/>
    <mergeCell ref="AH67:AH70"/>
    <mergeCell ref="AG247:AG250"/>
    <mergeCell ref="AH7:AH10"/>
    <mergeCell ref="AH11:AH14"/>
    <mergeCell ref="AH15:AH18"/>
    <mergeCell ref="AH19:AH22"/>
    <mergeCell ref="AH23:AH26"/>
    <mergeCell ref="AH27:AH30"/>
    <mergeCell ref="AH31:AH34"/>
    <mergeCell ref="AH35:AH38"/>
    <mergeCell ref="AH39:AH42"/>
    <mergeCell ref="AH43:AH46"/>
    <mergeCell ref="AH47:AH50"/>
    <mergeCell ref="AH51:AH54"/>
    <mergeCell ref="AG211:AG214"/>
    <mergeCell ref="AG215:AG218"/>
    <mergeCell ref="AG219:AG222"/>
    <mergeCell ref="AG223:AG226"/>
    <mergeCell ref="AG227:AG230"/>
    <mergeCell ref="AG231:AG234"/>
    <mergeCell ref="AG235:AG238"/>
    <mergeCell ref="AG239:AG242"/>
    <mergeCell ref="AG243:AG246"/>
    <mergeCell ref="AG175:AG178"/>
    <mergeCell ref="AG179:AG182"/>
    <mergeCell ref="AG183:AG186"/>
    <mergeCell ref="AG187:AG190"/>
    <mergeCell ref="AG191:AG194"/>
    <mergeCell ref="AG195:AG198"/>
    <mergeCell ref="AG199:AG202"/>
    <mergeCell ref="AG203:AG206"/>
    <mergeCell ref="AG207:AG210"/>
    <mergeCell ref="AG139:AG142"/>
    <mergeCell ref="AG143:AG146"/>
    <mergeCell ref="AG147:AG150"/>
    <mergeCell ref="AG151:AG154"/>
    <mergeCell ref="AG155:AG158"/>
    <mergeCell ref="AG159:AG162"/>
    <mergeCell ref="AG163:AG166"/>
    <mergeCell ref="AG167:AG170"/>
    <mergeCell ref="AG171:AG174"/>
    <mergeCell ref="AG103:AG106"/>
    <mergeCell ref="AG107:AG110"/>
    <mergeCell ref="AG111:AG114"/>
    <mergeCell ref="AG115:AG118"/>
    <mergeCell ref="AG119:AG122"/>
    <mergeCell ref="AG123:AG126"/>
    <mergeCell ref="AG127:AG130"/>
    <mergeCell ref="AG131:AG134"/>
    <mergeCell ref="AG135:AG138"/>
    <mergeCell ref="AG67:AG70"/>
    <mergeCell ref="AG71:AG74"/>
    <mergeCell ref="AG75:AG78"/>
    <mergeCell ref="AG79:AG82"/>
    <mergeCell ref="AG83:AG86"/>
    <mergeCell ref="AG87:AG90"/>
    <mergeCell ref="AG91:AG94"/>
    <mergeCell ref="AG95:AG98"/>
    <mergeCell ref="AG99:AG102"/>
    <mergeCell ref="AG31:AG34"/>
    <mergeCell ref="AG35:AG38"/>
    <mergeCell ref="AG39:AG42"/>
    <mergeCell ref="AG43:AG46"/>
    <mergeCell ref="AG47:AG50"/>
    <mergeCell ref="AG51:AG54"/>
    <mergeCell ref="AG55:AG58"/>
    <mergeCell ref="AG59:AG62"/>
    <mergeCell ref="AG63:AG66"/>
    <mergeCell ref="AG3:AG6"/>
    <mergeCell ref="AH3:AH6"/>
    <mergeCell ref="AG7:AG10"/>
    <mergeCell ref="AG11:AG14"/>
    <mergeCell ref="AG15:AG18"/>
    <mergeCell ref="AG19:AG22"/>
    <mergeCell ref="AG23:AG26"/>
    <mergeCell ref="AG27:AG30"/>
    <mergeCell ref="F1:F2"/>
    <mergeCell ref="G1:G2"/>
    <mergeCell ref="H1:H2"/>
    <mergeCell ref="I1:I2"/>
    <mergeCell ref="J1:J2"/>
    <mergeCell ref="X1:X2"/>
    <mergeCell ref="Y1:Y2"/>
    <mergeCell ref="AF1:AF2"/>
    <mergeCell ref="R3:R6"/>
    <mergeCell ref="R7:R10"/>
    <mergeCell ref="R11:R14"/>
    <mergeCell ref="R15:R18"/>
    <mergeCell ref="R19:R22"/>
    <mergeCell ref="R23:R26"/>
    <mergeCell ref="R27:R30"/>
    <mergeCell ref="AI1:AI2"/>
    <mergeCell ref="Z1:Z2"/>
    <mergeCell ref="AA1:AA2"/>
    <mergeCell ref="AB1:AB2"/>
    <mergeCell ref="AC1:AC2"/>
    <mergeCell ref="AD1:AD2"/>
    <mergeCell ref="AE1:AE2"/>
    <mergeCell ref="AG1:AH1"/>
    <mergeCell ref="A27:A30"/>
    <mergeCell ref="A1:A2"/>
    <mergeCell ref="B1:B2"/>
    <mergeCell ref="C1:C2"/>
    <mergeCell ref="D1:D2"/>
    <mergeCell ref="E1:E2"/>
    <mergeCell ref="T1:T2"/>
    <mergeCell ref="U1:U2"/>
    <mergeCell ref="V1:V2"/>
    <mergeCell ref="W1:W2"/>
    <mergeCell ref="K1:K2"/>
    <mergeCell ref="L1:L2"/>
    <mergeCell ref="M1:M2"/>
    <mergeCell ref="Q1:Q2"/>
    <mergeCell ref="R1:R2"/>
    <mergeCell ref="S1:S2"/>
    <mergeCell ref="A31:A34"/>
    <mergeCell ref="A35:A38"/>
    <mergeCell ref="A39:A42"/>
    <mergeCell ref="A43:A46"/>
    <mergeCell ref="A47:A50"/>
    <mergeCell ref="A3:A6"/>
    <mergeCell ref="A7:A10"/>
    <mergeCell ref="A11:A14"/>
    <mergeCell ref="A15:A18"/>
    <mergeCell ref="A19:A22"/>
    <mergeCell ref="A23:A26"/>
    <mergeCell ref="A75:A78"/>
    <mergeCell ref="A79:A82"/>
    <mergeCell ref="A83:A86"/>
    <mergeCell ref="A87:A90"/>
    <mergeCell ref="A91:A94"/>
    <mergeCell ref="A95:A98"/>
    <mergeCell ref="A51:A54"/>
    <mergeCell ref="A55:A58"/>
    <mergeCell ref="A59:A62"/>
    <mergeCell ref="A63:A66"/>
    <mergeCell ref="A67:A70"/>
    <mergeCell ref="A71:A74"/>
    <mergeCell ref="A123:A126"/>
    <mergeCell ref="A127:A130"/>
    <mergeCell ref="A131:A134"/>
    <mergeCell ref="A135:A138"/>
    <mergeCell ref="A139:A142"/>
    <mergeCell ref="A143:A146"/>
    <mergeCell ref="A99:A102"/>
    <mergeCell ref="A103:A106"/>
    <mergeCell ref="A107:A110"/>
    <mergeCell ref="A111:A114"/>
    <mergeCell ref="A115:A118"/>
    <mergeCell ref="A119:A122"/>
    <mergeCell ref="A171:A174"/>
    <mergeCell ref="A175:A178"/>
    <mergeCell ref="A179:A182"/>
    <mergeCell ref="A183:A186"/>
    <mergeCell ref="A187:A190"/>
    <mergeCell ref="A191:A194"/>
    <mergeCell ref="A147:A150"/>
    <mergeCell ref="A151:A154"/>
    <mergeCell ref="A155:A158"/>
    <mergeCell ref="A159:A162"/>
    <mergeCell ref="A163:A166"/>
    <mergeCell ref="A167:A170"/>
    <mergeCell ref="A219:A222"/>
    <mergeCell ref="A223:A226"/>
    <mergeCell ref="A227:A230"/>
    <mergeCell ref="A231:A234"/>
    <mergeCell ref="A235:A238"/>
    <mergeCell ref="A239:A242"/>
    <mergeCell ref="A195:A198"/>
    <mergeCell ref="A199:A202"/>
    <mergeCell ref="A203:A206"/>
    <mergeCell ref="A207:A210"/>
    <mergeCell ref="A211:A214"/>
    <mergeCell ref="A215:A218"/>
    <mergeCell ref="A267:A270"/>
    <mergeCell ref="A271:A274"/>
    <mergeCell ref="A275:A278"/>
    <mergeCell ref="A279:A282"/>
    <mergeCell ref="A243:A246"/>
    <mergeCell ref="A247:A250"/>
    <mergeCell ref="A251:A254"/>
    <mergeCell ref="A255:A258"/>
    <mergeCell ref="A259:A262"/>
    <mergeCell ref="A263:A266"/>
  </mergeCells>
  <conditionalFormatting sqref="K3:R3 K4:M54 Q4:Q30">
    <cfRule type="containsText" dxfId="215" priority="288" operator="containsText" text="NO">
      <formula>NOT(ISERROR(SEARCH("NO",K3)))</formula>
    </cfRule>
  </conditionalFormatting>
  <conditionalFormatting sqref="AF251:AH282 AF3:AF6">
    <cfRule type="containsText" dxfId="214" priority="287" operator="containsText" text="NO CUMPLE">
      <formula>NOT(ISERROR(SEARCH("NO CUMPLE",AF3)))</formula>
    </cfRule>
  </conditionalFormatting>
  <conditionalFormatting sqref="J3:J5">
    <cfRule type="cellIs" dxfId="213" priority="286" operator="equal">
      <formula>"NO"</formula>
    </cfRule>
  </conditionalFormatting>
  <conditionalFormatting sqref="J6">
    <cfRule type="cellIs" dxfId="212" priority="285" operator="equal">
      <formula>"NO"</formula>
    </cfRule>
  </conditionalFormatting>
  <conditionalFormatting sqref="J7:J9">
    <cfRule type="cellIs" dxfId="211" priority="284" operator="equal">
      <formula>"NO"</formula>
    </cfRule>
  </conditionalFormatting>
  <conditionalFormatting sqref="J10">
    <cfRule type="cellIs" dxfId="210" priority="283" operator="equal">
      <formula>"NO"</formula>
    </cfRule>
  </conditionalFormatting>
  <conditionalFormatting sqref="J11:J13">
    <cfRule type="cellIs" dxfId="209" priority="282" operator="equal">
      <formula>"NO"</formula>
    </cfRule>
  </conditionalFormatting>
  <conditionalFormatting sqref="J14">
    <cfRule type="cellIs" dxfId="208" priority="281" operator="equal">
      <formula>"NO"</formula>
    </cfRule>
  </conditionalFormatting>
  <conditionalFormatting sqref="J15:J17">
    <cfRule type="cellIs" dxfId="207" priority="280" operator="equal">
      <formula>"NO"</formula>
    </cfRule>
  </conditionalFormatting>
  <conditionalFormatting sqref="J18">
    <cfRule type="cellIs" dxfId="206" priority="279" operator="equal">
      <formula>"NO"</formula>
    </cfRule>
  </conditionalFormatting>
  <conditionalFormatting sqref="J19:J21">
    <cfRule type="cellIs" dxfId="205" priority="278" operator="equal">
      <formula>"NO"</formula>
    </cfRule>
  </conditionalFormatting>
  <conditionalFormatting sqref="J22">
    <cfRule type="cellIs" dxfId="204" priority="277" operator="equal">
      <formula>"NO"</formula>
    </cfRule>
  </conditionalFormatting>
  <conditionalFormatting sqref="J23:J25">
    <cfRule type="cellIs" dxfId="203" priority="276" operator="equal">
      <formula>"NO"</formula>
    </cfRule>
  </conditionalFormatting>
  <conditionalFormatting sqref="J26">
    <cfRule type="cellIs" dxfId="202" priority="275" operator="equal">
      <formula>"NO"</formula>
    </cfRule>
  </conditionalFormatting>
  <conditionalFormatting sqref="J27:J29">
    <cfRule type="cellIs" dxfId="201" priority="274" operator="equal">
      <formula>"NO"</formula>
    </cfRule>
  </conditionalFormatting>
  <conditionalFormatting sqref="J30">
    <cfRule type="cellIs" dxfId="200" priority="273" operator="equal">
      <formula>"NO"</formula>
    </cfRule>
  </conditionalFormatting>
  <conditionalFormatting sqref="J31:J33">
    <cfRule type="cellIs" dxfId="199" priority="272" operator="equal">
      <formula>"NO"</formula>
    </cfRule>
  </conditionalFormatting>
  <conditionalFormatting sqref="J34">
    <cfRule type="cellIs" dxfId="198" priority="271" operator="equal">
      <formula>"NO"</formula>
    </cfRule>
  </conditionalFormatting>
  <conditionalFormatting sqref="J35:J37">
    <cfRule type="cellIs" dxfId="197" priority="270" operator="equal">
      <formula>"NO"</formula>
    </cfRule>
  </conditionalFormatting>
  <conditionalFormatting sqref="J38">
    <cfRule type="cellIs" dxfId="196" priority="269" operator="equal">
      <formula>"NO"</formula>
    </cfRule>
  </conditionalFormatting>
  <conditionalFormatting sqref="J39 J41">
    <cfRule type="cellIs" dxfId="195" priority="268" operator="equal">
      <formula>"NO"</formula>
    </cfRule>
  </conditionalFormatting>
  <conditionalFormatting sqref="J44">
    <cfRule type="cellIs" dxfId="194" priority="266" operator="equal">
      <formula>"NO"</formula>
    </cfRule>
  </conditionalFormatting>
  <conditionalFormatting sqref="J46">
    <cfRule type="cellIs" dxfId="193" priority="265" operator="equal">
      <formula>"NO"</formula>
    </cfRule>
  </conditionalFormatting>
  <conditionalFormatting sqref="J47:J49">
    <cfRule type="cellIs" dxfId="192" priority="264" operator="equal">
      <formula>"NO"</formula>
    </cfRule>
  </conditionalFormatting>
  <conditionalFormatting sqref="J50">
    <cfRule type="cellIs" dxfId="191" priority="263" operator="equal">
      <formula>"NO"</formula>
    </cfRule>
  </conditionalFormatting>
  <conditionalFormatting sqref="J51:J53">
    <cfRule type="cellIs" dxfId="190" priority="262" operator="equal">
      <formula>"NO"</formula>
    </cfRule>
  </conditionalFormatting>
  <conditionalFormatting sqref="J54">
    <cfRule type="cellIs" dxfId="189" priority="261" operator="equal">
      <formula>"NO"</formula>
    </cfRule>
  </conditionalFormatting>
  <conditionalFormatting sqref="K251:R282 K55:M62 Q127:Q158 K127:M158 K191:M250 Q191:Q250">
    <cfRule type="containsText" dxfId="188" priority="260" operator="containsText" text="NO">
      <formula>NOT(ISERROR(SEARCH("NO",K55)))</formula>
    </cfRule>
  </conditionalFormatting>
  <conditionalFormatting sqref="J55:J57 J60:J61 J127:J129 J131:J133 J135:J137 J139:J141 J143:J145 J147:J149 J151:J153 J155:J157 J191:J193 J195:J197 J199:J201 J203:J205 J207:J209 J211:J213 J215:J217 J219:J221 J223:J225 J227:J229 J231:J233 J235:J237 J239:J241 J243:J245 J247:J249 J251:J253 J255:J257 J259:J261 J263:J265 J267:J269 J271:J273 J275:J277 J279:J281">
    <cfRule type="cellIs" dxfId="187" priority="258" operator="equal">
      <formula>"NO"</formula>
    </cfRule>
  </conditionalFormatting>
  <conditionalFormatting sqref="J58 J130 J134 J138 J142 J146 J150 J154 J158 J194 J198 J202 J206 J210 J214 J218 J222 J226 J230 J234 J238 J242 J246 J250 J254 J258 J262 J266 J270 J274 J278 J282">
    <cfRule type="cellIs" dxfId="186" priority="257" operator="equal">
      <formula>"NO"</formula>
    </cfRule>
  </conditionalFormatting>
  <conditionalFormatting sqref="Z3:Z250">
    <cfRule type="cellIs" dxfId="185" priority="256" operator="equal">
      <formula>"INGRESAR TASA"</formula>
    </cfRule>
  </conditionalFormatting>
  <conditionalFormatting sqref="AA3:AA250">
    <cfRule type="cellIs" dxfId="184" priority="255" operator="equal">
      <formula>"INGRESAR TASA USD"</formula>
    </cfRule>
  </conditionalFormatting>
  <conditionalFormatting sqref="AG23:AG26">
    <cfRule type="cellIs" dxfId="183" priority="152" operator="equal">
      <formula>"NO"</formula>
    </cfRule>
  </conditionalFormatting>
  <conditionalFormatting sqref="AH23:AH26">
    <cfRule type="cellIs" dxfId="182" priority="151" operator="equal">
      <formula>0</formula>
    </cfRule>
  </conditionalFormatting>
  <conditionalFormatting sqref="R7 R11 R15 R19 R23 R27 R127 R131 R135 R139 R143 R147 R151 R155 R159 R163 R167 R171 R175 R179 R183 R187 R191 R195 R199 R203 R207 R211 R215 R219 R223 R227 R231 R235 R239 R243 R247">
    <cfRule type="containsText" dxfId="181" priority="252" operator="containsText" text="NO">
      <formula>NOT(ISERROR(SEARCH("NO",R7)))</formula>
    </cfRule>
  </conditionalFormatting>
  <conditionalFormatting sqref="N4:P6">
    <cfRule type="containsText" dxfId="180" priority="251" operator="containsText" text="NO">
      <formula>NOT(ISERROR(SEARCH("NO",N4)))</formula>
    </cfRule>
  </conditionalFormatting>
  <conditionalFormatting sqref="N7:P7 N11:P11 N15:P15 N19:P19 N23:P23 N27:P27 N31:P31 N35:P35 N39:P39 N43:P43 N47:P47 N51:P51 N55:P55 N59:P59 N63:P63 N67:P67 N71:P71 N75:P75 N79:P79 N83:P83 N87:P87 N91:P91 N127:P127 N131:P131 N135:P135 N139:P139 N143:P143 N147:P147 N151:P151 N155:P155 N159:P159 N163:P163 N167:P167 N171:P171 N175:P175 N179:P179 N183:P183 N187:P187 N191:P191 N195:P195 N199:P199 N203:P203 N207:P207 N211:P211 N215:P215 N219:P219 N223:P223 N227:P227 N231:P231 N235:P235 N239:P239 N243:P243 N247:P247">
    <cfRule type="containsText" dxfId="179" priority="248" operator="containsText" text="NO">
      <formula>NOT(ISERROR(SEARCH("NO",N7)))</formula>
    </cfRule>
  </conditionalFormatting>
  <conditionalFormatting sqref="N8:P10 N12:P14 N16:P18 N20:P22 N24:P26 N28:P30 N32:P34 N36:P38 N40:P42 N44:P46 N48:P50 N52:P54 N56:P58 N60:P62 N64:P66 N68:P70 N72:P74 N76:P78 N80:P82 N84:P86 N88:P90 N92:P94 N128:P130 N132:P134 N136:P138 N140:P142 N144:P146 N148:P150 N152:P154 N156:P158 N160:P162 N164:P166 N168:P170 N172:P174 N176:P178 N180:P182 N184:P186 N188:P190 N192:P194 N196:P198 N200:P202 N204:P206 N208:P210 N212:P214 N216:P218 N220:P222 N224:P226 N228:P230 N232:P234 N236:P238 N240:P242 N244:P246 N248:P250">
    <cfRule type="containsText" dxfId="178" priority="247" operator="containsText" text="NO">
      <formula>NOT(ISERROR(SEARCH("NO",N8)))</formula>
    </cfRule>
  </conditionalFormatting>
  <conditionalFormatting sqref="AF7:AF250">
    <cfRule type="containsText" dxfId="177" priority="243" operator="containsText" text="NO CUMPLE">
      <formula>NOT(ISERROR(SEARCH("NO CUMPLE",AF7)))</formula>
    </cfRule>
  </conditionalFormatting>
  <conditionalFormatting sqref="AG191:AH191 AG195:AH195 AG199:AH199 AG203:AH203 AG207:AH207 AG211:AH211 AG215:AH215 AG219:AH219 AG223:AH223 AG227:AH227 AG231:AH231 AG235:AH235 AG239:AH239 AG243:AH243 AG247:AH247">
    <cfRule type="containsText" dxfId="176" priority="242" operator="containsText" text="NO CUMPLE">
      <formula>NOT(ISERROR(SEARCH("NO CUMPLE",AG191)))</formula>
    </cfRule>
  </conditionalFormatting>
  <conditionalFormatting sqref="AG191:AG250">
    <cfRule type="cellIs" dxfId="175" priority="241" operator="equal">
      <formula>"NO"</formula>
    </cfRule>
  </conditionalFormatting>
  <conditionalFormatting sqref="AH191:AH250">
    <cfRule type="cellIs" dxfId="174" priority="240" operator="equal">
      <formula>0</formula>
    </cfRule>
  </conditionalFormatting>
  <conditionalFormatting sqref="Q59:Q62">
    <cfRule type="containsText" dxfId="173" priority="224" operator="containsText" text="NO">
      <formula>NOT(ISERROR(SEARCH("NO",Q59)))</formula>
    </cfRule>
  </conditionalFormatting>
  <conditionalFormatting sqref="R59">
    <cfRule type="containsText" dxfId="172" priority="223" operator="containsText" text="NO">
      <formula>NOT(ISERROR(SEARCH("NO",R59)))</formula>
    </cfRule>
  </conditionalFormatting>
  <conditionalFormatting sqref="Q31:R31 Q32:Q34">
    <cfRule type="containsText" dxfId="171" priority="237" operator="containsText" text="NO">
      <formula>NOT(ISERROR(SEARCH("NO",Q31)))</formula>
    </cfRule>
  </conditionalFormatting>
  <conditionalFormatting sqref="Q35:Q38">
    <cfRule type="containsText" dxfId="170" priority="236" operator="containsText" text="NO">
      <formula>NOT(ISERROR(SEARCH("NO",Q35)))</formula>
    </cfRule>
  </conditionalFormatting>
  <conditionalFormatting sqref="R35">
    <cfRule type="containsText" dxfId="169" priority="235" operator="containsText" text="NO">
      <formula>NOT(ISERROR(SEARCH("NO",R35)))</formula>
    </cfRule>
  </conditionalFormatting>
  <conditionalFormatting sqref="Q39:Q42">
    <cfRule type="containsText" dxfId="168" priority="234" operator="containsText" text="NO">
      <formula>NOT(ISERROR(SEARCH("NO",Q39)))</formula>
    </cfRule>
  </conditionalFormatting>
  <conditionalFormatting sqref="R39">
    <cfRule type="containsText" dxfId="167" priority="233" operator="containsText" text="NO">
      <formula>NOT(ISERROR(SEARCH("NO",R39)))</formula>
    </cfRule>
  </conditionalFormatting>
  <conditionalFormatting sqref="Q43:Q46">
    <cfRule type="containsText" dxfId="166" priority="232" operator="containsText" text="NO">
      <formula>NOT(ISERROR(SEARCH("NO",Q43)))</formula>
    </cfRule>
  </conditionalFormatting>
  <conditionalFormatting sqref="R43">
    <cfRule type="containsText" dxfId="165" priority="231" operator="containsText" text="NO">
      <formula>NOT(ISERROR(SEARCH("NO",R43)))</formula>
    </cfRule>
  </conditionalFormatting>
  <conditionalFormatting sqref="Q47:Q50">
    <cfRule type="containsText" dxfId="164" priority="230" operator="containsText" text="NO">
      <formula>NOT(ISERROR(SEARCH("NO",Q47)))</formula>
    </cfRule>
  </conditionalFormatting>
  <conditionalFormatting sqref="R47">
    <cfRule type="containsText" dxfId="163" priority="229" operator="containsText" text="NO">
      <formula>NOT(ISERROR(SEARCH("NO",R47)))</formula>
    </cfRule>
  </conditionalFormatting>
  <conditionalFormatting sqref="Q51:Q54">
    <cfRule type="containsText" dxfId="162" priority="228" operator="containsText" text="NO">
      <formula>NOT(ISERROR(SEARCH("NO",Q51)))</formula>
    </cfRule>
  </conditionalFormatting>
  <conditionalFormatting sqref="R51">
    <cfRule type="containsText" dxfId="161" priority="227" operator="containsText" text="NO">
      <formula>NOT(ISERROR(SEARCH("NO",R51)))</formula>
    </cfRule>
  </conditionalFormatting>
  <conditionalFormatting sqref="Q55:Q58">
    <cfRule type="containsText" dxfId="160" priority="226" operator="containsText" text="NO">
      <formula>NOT(ISERROR(SEARCH("NO",Q55)))</formula>
    </cfRule>
  </conditionalFormatting>
  <conditionalFormatting sqref="R55">
    <cfRule type="containsText" dxfId="159" priority="225" operator="containsText" text="NO">
      <formula>NOT(ISERROR(SEARCH("NO",R55)))</formula>
    </cfRule>
  </conditionalFormatting>
  <conditionalFormatting sqref="Q159:Q190">
    <cfRule type="containsText" dxfId="158" priority="37" operator="containsText" text="NO">
      <formula>NOT(ISERROR(SEARCH("NO",Q159)))</formula>
    </cfRule>
  </conditionalFormatting>
  <conditionalFormatting sqref="K95:M98 Q95:Q98 Q103:Q126 K103:M126">
    <cfRule type="containsText" dxfId="157" priority="222" operator="containsText" text="NO">
      <formula>NOT(ISERROR(SEARCH("NO",K95)))</formula>
    </cfRule>
  </conditionalFormatting>
  <conditionalFormatting sqref="J95:J97 J103:J105 J107:J109 J111:J113 J115:J117 J119:J121 J123:J125">
    <cfRule type="cellIs" dxfId="156" priority="221" operator="equal">
      <formula>"NO"</formula>
    </cfRule>
  </conditionalFormatting>
  <conditionalFormatting sqref="J98 J106 J110 J114 J118 J122 J126">
    <cfRule type="cellIs" dxfId="155" priority="220" operator="equal">
      <formula>"NO"</formula>
    </cfRule>
  </conditionalFormatting>
  <conditionalFormatting sqref="R95 R103 R107 R111 R115 R119 R123">
    <cfRule type="containsText" dxfId="154" priority="219" operator="containsText" text="NO">
      <formula>NOT(ISERROR(SEARCH("NO",R95)))</formula>
    </cfRule>
  </conditionalFormatting>
  <conditionalFormatting sqref="N95:P95 N103:P103 N107:P107 N111:P111 N115:P115 N119:P119 N123:P123">
    <cfRule type="containsText" dxfId="153" priority="218" operator="containsText" text="NO">
      <formula>NOT(ISERROR(SEARCH("NO",N95)))</formula>
    </cfRule>
  </conditionalFormatting>
  <conditionalFormatting sqref="N96:P98 N104:P106 N108:P110 N112:P114 N116:P118 N120:P122 N124:P126">
    <cfRule type="containsText" dxfId="152" priority="217" operator="containsText" text="NO">
      <formula>NOT(ISERROR(SEARCH("NO",N96)))</formula>
    </cfRule>
  </conditionalFormatting>
  <conditionalFormatting sqref="AG95:AH95 AG99:AH99 AG103:AH103 AG107:AH107">
    <cfRule type="containsText" dxfId="151" priority="210" operator="containsText" text="NO CUMPLE">
      <formula>NOT(ISERROR(SEARCH("NO CUMPLE",AG95)))</formula>
    </cfRule>
  </conditionalFormatting>
  <conditionalFormatting sqref="AG95:AG110">
    <cfRule type="cellIs" dxfId="150" priority="209" operator="equal">
      <formula>"NO"</formula>
    </cfRule>
  </conditionalFormatting>
  <conditionalFormatting sqref="AH95:AH110">
    <cfRule type="cellIs" dxfId="149" priority="208" operator="equal">
      <formula>0</formula>
    </cfRule>
  </conditionalFormatting>
  <conditionalFormatting sqref="AG91:AH91">
    <cfRule type="containsText" dxfId="148" priority="207" operator="containsText" text="NO CUMPLE">
      <formula>NOT(ISERROR(SEARCH("NO CUMPLE",AG91)))</formula>
    </cfRule>
  </conditionalFormatting>
  <conditionalFormatting sqref="AG91:AG94">
    <cfRule type="cellIs" dxfId="147" priority="206" operator="equal">
      <formula>"NO"</formula>
    </cfRule>
  </conditionalFormatting>
  <conditionalFormatting sqref="AH91:AH94">
    <cfRule type="cellIs" dxfId="146" priority="205" operator="equal">
      <formula>0</formula>
    </cfRule>
  </conditionalFormatting>
  <conditionalFormatting sqref="AG83:AH83">
    <cfRule type="containsText" dxfId="145" priority="201" operator="containsText" text="NO CUMPLE">
      <formula>NOT(ISERROR(SEARCH("NO CUMPLE",AG83)))</formula>
    </cfRule>
  </conditionalFormatting>
  <conditionalFormatting sqref="AG83:AG86">
    <cfRule type="cellIs" dxfId="144" priority="200" operator="equal">
      <formula>"NO"</formula>
    </cfRule>
  </conditionalFormatting>
  <conditionalFormatting sqref="AH83:AH86">
    <cfRule type="cellIs" dxfId="143" priority="199" operator="equal">
      <formula>0</formula>
    </cfRule>
  </conditionalFormatting>
  <conditionalFormatting sqref="AG75:AH75 AG79:AH79">
    <cfRule type="containsText" dxfId="142" priority="195" operator="containsText" text="NO CUMPLE">
      <formula>NOT(ISERROR(SEARCH("NO CUMPLE",AG75)))</formula>
    </cfRule>
  </conditionalFormatting>
  <conditionalFormatting sqref="AG75:AG82">
    <cfRule type="cellIs" dxfId="141" priority="194" operator="equal">
      <formula>"NO"</formula>
    </cfRule>
  </conditionalFormatting>
  <conditionalFormatting sqref="AH75:AH82">
    <cfRule type="cellIs" dxfId="140" priority="193" operator="equal">
      <formula>0</formula>
    </cfRule>
  </conditionalFormatting>
  <conditionalFormatting sqref="AG71:AH71">
    <cfRule type="containsText" dxfId="139" priority="192" operator="containsText" text="NO CUMPLE">
      <formula>NOT(ISERROR(SEARCH("NO CUMPLE",AG71)))</formula>
    </cfRule>
  </conditionalFormatting>
  <conditionalFormatting sqref="AG71:AG74">
    <cfRule type="cellIs" dxfId="138" priority="191" operator="equal">
      <formula>"NO"</formula>
    </cfRule>
  </conditionalFormatting>
  <conditionalFormatting sqref="AH71:AH74">
    <cfRule type="cellIs" dxfId="137" priority="190" operator="equal">
      <formula>0</formula>
    </cfRule>
  </conditionalFormatting>
  <conditionalFormatting sqref="AG59:AH59">
    <cfRule type="containsText" dxfId="136" priority="183" operator="containsText" text="NO CUMPLE">
      <formula>NOT(ISERROR(SEARCH("NO CUMPLE",AG59)))</formula>
    </cfRule>
  </conditionalFormatting>
  <conditionalFormatting sqref="AG59:AG62">
    <cfRule type="cellIs" dxfId="135" priority="182" operator="equal">
      <formula>"NO"</formula>
    </cfRule>
  </conditionalFormatting>
  <conditionalFormatting sqref="AH59:AH62">
    <cfRule type="cellIs" dxfId="134" priority="181" operator="equal">
      <formula>0</formula>
    </cfRule>
  </conditionalFormatting>
  <conditionalFormatting sqref="AH51 AH55">
    <cfRule type="containsText" dxfId="133" priority="177" operator="containsText" text="NO CUMPLE">
      <formula>NOT(ISERROR(SEARCH("NO CUMPLE",AH51)))</formula>
    </cfRule>
  </conditionalFormatting>
  <conditionalFormatting sqref="AH51:AH58">
    <cfRule type="cellIs" dxfId="132" priority="175" operator="equal">
      <formula>0</formula>
    </cfRule>
  </conditionalFormatting>
  <conditionalFormatting sqref="AG31:AH31 AG35:AH35 AG39:AH39">
    <cfRule type="containsText" dxfId="131" priority="159" operator="containsText" text="NO CUMPLE">
      <formula>NOT(ISERROR(SEARCH("NO CUMPLE",AG31)))</formula>
    </cfRule>
  </conditionalFormatting>
  <conditionalFormatting sqref="AG31:AG42">
    <cfRule type="cellIs" dxfId="130" priority="158" operator="equal">
      <formula>"NO"</formula>
    </cfRule>
  </conditionalFormatting>
  <conditionalFormatting sqref="AH31:AH42">
    <cfRule type="cellIs" dxfId="129" priority="157" operator="equal">
      <formula>0</formula>
    </cfRule>
  </conditionalFormatting>
  <conditionalFormatting sqref="AG27:AH27">
    <cfRule type="containsText" dxfId="128" priority="156" operator="containsText" text="NO CUMPLE">
      <formula>NOT(ISERROR(SEARCH("NO CUMPLE",AG27)))</formula>
    </cfRule>
  </conditionalFormatting>
  <conditionalFormatting sqref="AG27:AG30">
    <cfRule type="cellIs" dxfId="127" priority="155" operator="equal">
      <formula>"NO"</formula>
    </cfRule>
  </conditionalFormatting>
  <conditionalFormatting sqref="AH27:AH30">
    <cfRule type="cellIs" dxfId="126" priority="154" operator="equal">
      <formula>0</formula>
    </cfRule>
  </conditionalFormatting>
  <conditionalFormatting sqref="AG23:AH23">
    <cfRule type="containsText" dxfId="125" priority="153" operator="containsText" text="NO CUMPLE">
      <formula>NOT(ISERROR(SEARCH("NO CUMPLE",AG23)))</formula>
    </cfRule>
  </conditionalFormatting>
  <conditionalFormatting sqref="AG19:AH19">
    <cfRule type="containsText" dxfId="124" priority="150" operator="containsText" text="NO CUMPLE">
      <formula>NOT(ISERROR(SEARCH("NO CUMPLE",AG19)))</formula>
    </cfRule>
  </conditionalFormatting>
  <conditionalFormatting sqref="AG19:AG22">
    <cfRule type="cellIs" dxfId="123" priority="149" operator="equal">
      <formula>"NO"</formula>
    </cfRule>
  </conditionalFormatting>
  <conditionalFormatting sqref="AH19:AH22">
    <cfRule type="cellIs" dxfId="122" priority="148" operator="equal">
      <formula>0</formula>
    </cfRule>
  </conditionalFormatting>
  <conditionalFormatting sqref="AG15:AH15">
    <cfRule type="containsText" dxfId="121" priority="147" operator="containsText" text="NO CUMPLE">
      <formula>NOT(ISERROR(SEARCH("NO CUMPLE",AG15)))</formula>
    </cfRule>
  </conditionalFormatting>
  <conditionalFormatting sqref="AG15:AG18">
    <cfRule type="cellIs" dxfId="120" priority="146" operator="equal">
      <formula>"NO"</formula>
    </cfRule>
  </conditionalFormatting>
  <conditionalFormatting sqref="AH15:AH18">
    <cfRule type="cellIs" dxfId="119" priority="145" operator="equal">
      <formula>0</formula>
    </cfRule>
  </conditionalFormatting>
  <conditionalFormatting sqref="AG11:AH11">
    <cfRule type="containsText" dxfId="118" priority="144" operator="containsText" text="NO CUMPLE">
      <formula>NOT(ISERROR(SEARCH("NO CUMPLE",AG11)))</formula>
    </cfRule>
  </conditionalFormatting>
  <conditionalFormatting sqref="AG11:AG14">
    <cfRule type="cellIs" dxfId="117" priority="143" operator="equal">
      <formula>"NO"</formula>
    </cfRule>
  </conditionalFormatting>
  <conditionalFormatting sqref="AH11:AH14">
    <cfRule type="cellIs" dxfId="116" priority="142" operator="equal">
      <formula>0</formula>
    </cfRule>
  </conditionalFormatting>
  <conditionalFormatting sqref="AG7:AH7">
    <cfRule type="containsText" dxfId="115" priority="141" operator="containsText" text="NO CUMPLE">
      <formula>NOT(ISERROR(SEARCH("NO CUMPLE",AG7)))</formula>
    </cfRule>
  </conditionalFormatting>
  <conditionalFormatting sqref="AG7:AG10">
    <cfRule type="cellIs" dxfId="114" priority="140" operator="equal">
      <formula>"NO"</formula>
    </cfRule>
  </conditionalFormatting>
  <conditionalFormatting sqref="AH7:AH10">
    <cfRule type="cellIs" dxfId="113" priority="139" operator="equal">
      <formula>0</formula>
    </cfRule>
  </conditionalFormatting>
  <conditionalFormatting sqref="AG3:AH3">
    <cfRule type="containsText" dxfId="112" priority="138" operator="containsText" text="NO CUMPLE">
      <formula>NOT(ISERROR(SEARCH("NO CUMPLE",AG3)))</formula>
    </cfRule>
  </conditionalFormatting>
  <conditionalFormatting sqref="AG3:AG6">
    <cfRule type="cellIs" dxfId="111" priority="137" operator="equal">
      <formula>"NO"</formula>
    </cfRule>
  </conditionalFormatting>
  <conditionalFormatting sqref="AH3:AH6">
    <cfRule type="cellIs" dxfId="110" priority="136" operator="equal">
      <formula>0</formula>
    </cfRule>
  </conditionalFormatting>
  <conditionalFormatting sqref="AG127:AH127 AG131:AH131 AG135:AH135 AG139:AH139">
    <cfRule type="containsText" dxfId="109" priority="135" operator="containsText" text="NO CUMPLE">
      <formula>NOT(ISERROR(SEARCH("NO CUMPLE",AG127)))</formula>
    </cfRule>
  </conditionalFormatting>
  <conditionalFormatting sqref="AG127:AG142">
    <cfRule type="cellIs" dxfId="108" priority="134" operator="equal">
      <formula>"NO"</formula>
    </cfRule>
  </conditionalFormatting>
  <conditionalFormatting sqref="AH127:AH142">
    <cfRule type="cellIs" dxfId="107" priority="133" operator="equal">
      <formula>0</formula>
    </cfRule>
  </conditionalFormatting>
  <conditionalFormatting sqref="AG143:AH143">
    <cfRule type="containsText" dxfId="106" priority="123" operator="containsText" text="NO CUMPLE">
      <formula>NOT(ISERROR(SEARCH("NO CUMPLE",AG143)))</formula>
    </cfRule>
  </conditionalFormatting>
  <conditionalFormatting sqref="AG143:AG146">
    <cfRule type="cellIs" dxfId="105" priority="122" operator="equal">
      <formula>"NO"</formula>
    </cfRule>
  </conditionalFormatting>
  <conditionalFormatting sqref="AH143:AH146">
    <cfRule type="cellIs" dxfId="104" priority="121" operator="equal">
      <formula>0</formula>
    </cfRule>
  </conditionalFormatting>
  <conditionalFormatting sqref="AG147:AH147 AG151:AH151">
    <cfRule type="containsText" dxfId="103" priority="120" operator="containsText" text="NO CUMPLE">
      <formula>NOT(ISERROR(SEARCH("NO CUMPLE",AG147)))</formula>
    </cfRule>
  </conditionalFormatting>
  <conditionalFormatting sqref="AG147:AG154">
    <cfRule type="cellIs" dxfId="102" priority="119" operator="equal">
      <formula>"NO"</formula>
    </cfRule>
  </conditionalFormatting>
  <conditionalFormatting sqref="AH147:AH154">
    <cfRule type="cellIs" dxfId="101" priority="118" operator="equal">
      <formula>0</formula>
    </cfRule>
  </conditionalFormatting>
  <conditionalFormatting sqref="AG155:AH155">
    <cfRule type="containsText" dxfId="100" priority="114" operator="containsText" text="NO CUMPLE">
      <formula>NOT(ISERROR(SEARCH("NO CUMPLE",AG155)))</formula>
    </cfRule>
  </conditionalFormatting>
  <conditionalFormatting sqref="AG155:AG158">
    <cfRule type="cellIs" dxfId="99" priority="113" operator="equal">
      <formula>"NO"</formula>
    </cfRule>
  </conditionalFormatting>
  <conditionalFormatting sqref="AH155:AH158">
    <cfRule type="cellIs" dxfId="98" priority="112" operator="equal">
      <formula>0</formula>
    </cfRule>
  </conditionalFormatting>
  <conditionalFormatting sqref="AG159:AH159">
    <cfRule type="containsText" dxfId="97" priority="111" operator="containsText" text="NO CUMPLE">
      <formula>NOT(ISERROR(SEARCH("NO CUMPLE",AG159)))</formula>
    </cfRule>
  </conditionalFormatting>
  <conditionalFormatting sqref="AG159:AG162">
    <cfRule type="cellIs" dxfId="96" priority="110" operator="equal">
      <formula>"NO"</formula>
    </cfRule>
  </conditionalFormatting>
  <conditionalFormatting sqref="AH159:AH162">
    <cfRule type="cellIs" dxfId="95" priority="109" operator="equal">
      <formula>0</formula>
    </cfRule>
  </conditionalFormatting>
  <conditionalFormatting sqref="AG163:AH163">
    <cfRule type="containsText" dxfId="94" priority="108" operator="containsText" text="NO CUMPLE">
      <formula>NOT(ISERROR(SEARCH("NO CUMPLE",AG163)))</formula>
    </cfRule>
  </conditionalFormatting>
  <conditionalFormatting sqref="AG163:AG166">
    <cfRule type="cellIs" dxfId="93" priority="107" operator="equal">
      <formula>"NO"</formula>
    </cfRule>
  </conditionalFormatting>
  <conditionalFormatting sqref="AH163:AH166">
    <cfRule type="cellIs" dxfId="92" priority="106" operator="equal">
      <formula>0</formula>
    </cfRule>
  </conditionalFormatting>
  <conditionalFormatting sqref="AG171:AH171 AG175:AH175">
    <cfRule type="containsText" dxfId="88" priority="102" operator="containsText" text="NO CUMPLE">
      <formula>NOT(ISERROR(SEARCH("NO CUMPLE",AG171)))</formula>
    </cfRule>
  </conditionalFormatting>
  <conditionalFormatting sqref="AG171:AG178">
    <cfRule type="cellIs" dxfId="87" priority="101" operator="equal">
      <formula>"NO"</formula>
    </cfRule>
  </conditionalFormatting>
  <conditionalFormatting sqref="AH171:AH178">
    <cfRule type="cellIs" dxfId="86" priority="100" operator="equal">
      <formula>0</formula>
    </cfRule>
  </conditionalFormatting>
  <conditionalFormatting sqref="AG179:AH179">
    <cfRule type="containsText" dxfId="85" priority="96" operator="containsText" text="NO CUMPLE">
      <formula>NOT(ISERROR(SEARCH("NO CUMPLE",AG179)))</formula>
    </cfRule>
  </conditionalFormatting>
  <conditionalFormatting sqref="AG179:AG182">
    <cfRule type="cellIs" dxfId="84" priority="95" operator="equal">
      <formula>"NO"</formula>
    </cfRule>
  </conditionalFormatting>
  <conditionalFormatting sqref="AH179:AH182">
    <cfRule type="cellIs" dxfId="83" priority="94" operator="equal">
      <formula>0</formula>
    </cfRule>
  </conditionalFormatting>
  <conditionalFormatting sqref="AG183:AH183">
    <cfRule type="containsText" dxfId="82" priority="93" operator="containsText" text="NO CUMPLE">
      <formula>NOT(ISERROR(SEARCH("NO CUMPLE",AG183)))</formula>
    </cfRule>
  </conditionalFormatting>
  <conditionalFormatting sqref="AG183:AG186">
    <cfRule type="cellIs" dxfId="81" priority="92" operator="equal">
      <formula>"NO"</formula>
    </cfRule>
  </conditionalFormatting>
  <conditionalFormatting sqref="AH183:AH186">
    <cfRule type="cellIs" dxfId="80" priority="91" operator="equal">
      <formula>0</formula>
    </cfRule>
  </conditionalFormatting>
  <conditionalFormatting sqref="AG187:AH187">
    <cfRule type="containsText" dxfId="79" priority="90" operator="containsText" text="NO CUMPLE">
      <formula>NOT(ISERROR(SEARCH("NO CUMPLE",AG187)))</formula>
    </cfRule>
  </conditionalFormatting>
  <conditionalFormatting sqref="AG187:AG190">
    <cfRule type="cellIs" dxfId="78" priority="89" operator="equal">
      <formula>"NO"</formula>
    </cfRule>
  </conditionalFormatting>
  <conditionalFormatting sqref="AH187:AH190">
    <cfRule type="cellIs" dxfId="77" priority="88" operator="equal">
      <formula>0</formula>
    </cfRule>
  </conditionalFormatting>
  <conditionalFormatting sqref="J87:J89">
    <cfRule type="cellIs" dxfId="76" priority="53" operator="equal">
      <formula>"NO"</formula>
    </cfRule>
  </conditionalFormatting>
  <conditionalFormatting sqref="AG111:AH111 AG115:AH115">
    <cfRule type="containsText" dxfId="75" priority="78" operator="containsText" text="NO CUMPLE">
      <formula>NOT(ISERROR(SEARCH("NO CUMPLE",AG111)))</formula>
    </cfRule>
  </conditionalFormatting>
  <conditionalFormatting sqref="AG111:AG118">
    <cfRule type="cellIs" dxfId="74" priority="77" operator="equal">
      <formula>"NO"</formula>
    </cfRule>
  </conditionalFormatting>
  <conditionalFormatting sqref="AH111:AH118">
    <cfRule type="cellIs" dxfId="73" priority="76" operator="equal">
      <formula>0</formula>
    </cfRule>
  </conditionalFormatting>
  <conditionalFormatting sqref="AG119:AH119 AG123:AH123">
    <cfRule type="containsText" dxfId="72" priority="72" operator="containsText" text="NO CUMPLE">
      <formula>NOT(ISERROR(SEARCH("NO CUMPLE",AG119)))</formula>
    </cfRule>
  </conditionalFormatting>
  <conditionalFormatting sqref="AG119:AG126">
    <cfRule type="cellIs" dxfId="71" priority="71" operator="equal">
      <formula>"NO"</formula>
    </cfRule>
  </conditionalFormatting>
  <conditionalFormatting sqref="AH119:AH126">
    <cfRule type="cellIs" dxfId="70" priority="70" operator="equal">
      <formula>0</formula>
    </cfRule>
  </conditionalFormatting>
  <conditionalFormatting sqref="K63:M94">
    <cfRule type="containsText" dxfId="69" priority="66" operator="containsText" text="NO">
      <formula>NOT(ISERROR(SEARCH("NO",K63)))</formula>
    </cfRule>
  </conditionalFormatting>
  <conditionalFormatting sqref="J63:J65">
    <cfRule type="cellIs" dxfId="68" priority="65" operator="equal">
      <formula>"NO"</formula>
    </cfRule>
  </conditionalFormatting>
  <conditionalFormatting sqref="J66">
    <cfRule type="cellIs" dxfId="67" priority="64" operator="equal">
      <formula>"NO"</formula>
    </cfRule>
  </conditionalFormatting>
  <conditionalFormatting sqref="J67:J69">
    <cfRule type="cellIs" dxfId="66" priority="63" operator="equal">
      <formula>"NO"</formula>
    </cfRule>
  </conditionalFormatting>
  <conditionalFormatting sqref="J70">
    <cfRule type="cellIs" dxfId="65" priority="62" operator="equal">
      <formula>"NO"</formula>
    </cfRule>
  </conditionalFormatting>
  <conditionalFormatting sqref="J71:J73">
    <cfRule type="cellIs" dxfId="64" priority="61" operator="equal">
      <formula>"NO"</formula>
    </cfRule>
  </conditionalFormatting>
  <conditionalFormatting sqref="J74">
    <cfRule type="cellIs" dxfId="63" priority="60" operator="equal">
      <formula>"NO"</formula>
    </cfRule>
  </conditionalFormatting>
  <conditionalFormatting sqref="J75:J77">
    <cfRule type="cellIs" dxfId="62" priority="59" operator="equal">
      <formula>"NO"</formula>
    </cfRule>
  </conditionalFormatting>
  <conditionalFormatting sqref="J78">
    <cfRule type="cellIs" dxfId="61" priority="58" operator="equal">
      <formula>"NO"</formula>
    </cfRule>
  </conditionalFormatting>
  <conditionalFormatting sqref="J79:J81">
    <cfRule type="cellIs" dxfId="60" priority="57" operator="equal">
      <formula>"NO"</formula>
    </cfRule>
  </conditionalFormatting>
  <conditionalFormatting sqref="J82">
    <cfRule type="cellIs" dxfId="59" priority="56" operator="equal">
      <formula>"NO"</formula>
    </cfRule>
  </conditionalFormatting>
  <conditionalFormatting sqref="J84:J85">
    <cfRule type="cellIs" dxfId="58" priority="55" operator="equal">
      <formula>"NO"</formula>
    </cfRule>
  </conditionalFormatting>
  <conditionalFormatting sqref="J86">
    <cfRule type="cellIs" dxfId="57" priority="54" operator="equal">
      <formula>"NO"</formula>
    </cfRule>
  </conditionalFormatting>
  <conditionalFormatting sqref="J90">
    <cfRule type="cellIs" dxfId="56" priority="52" operator="equal">
      <formula>"NO"</formula>
    </cfRule>
  </conditionalFormatting>
  <conditionalFormatting sqref="J91:J93">
    <cfRule type="cellIs" dxfId="55" priority="51" operator="equal">
      <formula>"NO"</formula>
    </cfRule>
  </conditionalFormatting>
  <conditionalFormatting sqref="J94">
    <cfRule type="cellIs" dxfId="54" priority="50" operator="equal">
      <formula>"NO"</formula>
    </cfRule>
  </conditionalFormatting>
  <conditionalFormatting sqref="Q63:R63 Q64:Q94">
    <cfRule type="containsText" dxfId="53" priority="49" operator="containsText" text="NO">
      <formula>NOT(ISERROR(SEARCH("NO",Q63)))</formula>
    </cfRule>
  </conditionalFormatting>
  <conditionalFormatting sqref="R67 R71 R75 R79 R83 R87 R91">
    <cfRule type="containsText" dxfId="52" priority="48" operator="containsText" text="NO">
      <formula>NOT(ISERROR(SEARCH("NO",R67)))</formula>
    </cfRule>
  </conditionalFormatting>
  <conditionalFormatting sqref="AG67:AH67">
    <cfRule type="containsText" dxfId="51" priority="47" operator="containsText" text="NO CUMPLE">
      <formula>NOT(ISERROR(SEARCH("NO CUMPLE",AG67)))</formula>
    </cfRule>
  </conditionalFormatting>
  <conditionalFormatting sqref="AG67:AG70">
    <cfRule type="cellIs" dxfId="50" priority="46" operator="equal">
      <formula>"NO"</formula>
    </cfRule>
  </conditionalFormatting>
  <conditionalFormatting sqref="AH67:AH70">
    <cfRule type="cellIs" dxfId="49" priority="45" operator="equal">
      <formula>0</formula>
    </cfRule>
  </conditionalFormatting>
  <conditionalFormatting sqref="K159:M190">
    <cfRule type="containsText" dxfId="48" priority="44" operator="containsText" text="NO">
      <formula>NOT(ISERROR(SEARCH("NO",K159)))</formula>
    </cfRule>
  </conditionalFormatting>
  <conditionalFormatting sqref="J163:J165 J167:J169 J171:J173 J175:J177 J187:J189 J179:J185 J159:J161">
    <cfRule type="cellIs" dxfId="47" priority="43" operator="equal">
      <formula>"NO"</formula>
    </cfRule>
  </conditionalFormatting>
  <conditionalFormatting sqref="J162 J166 J170 J174 J178 J182 J186 J190">
    <cfRule type="cellIs" dxfId="46" priority="42" operator="equal">
      <formula>"NO"</formula>
    </cfRule>
  </conditionalFormatting>
  <conditionalFormatting sqref="AG51 AG55">
    <cfRule type="containsText" dxfId="45" priority="36" operator="containsText" text="NO CUMPLE">
      <formula>NOT(ISERROR(SEARCH("NO CUMPLE",AG51)))</formula>
    </cfRule>
  </conditionalFormatting>
  <conditionalFormatting sqref="AG51:AG58">
    <cfRule type="cellIs" dxfId="44" priority="35" operator="equal">
      <formula>"NO"</formula>
    </cfRule>
  </conditionalFormatting>
  <conditionalFormatting sqref="AH47">
    <cfRule type="containsText" dxfId="43" priority="32" operator="containsText" text="NO CUMPLE">
      <formula>NOT(ISERROR(SEARCH("NO CUMPLE",AH47)))</formula>
    </cfRule>
  </conditionalFormatting>
  <conditionalFormatting sqref="AH47:AH50">
    <cfRule type="cellIs" dxfId="42" priority="31" operator="equal">
      <formula>0</formula>
    </cfRule>
  </conditionalFormatting>
  <conditionalFormatting sqref="AG47">
    <cfRule type="containsText" dxfId="41" priority="30" operator="containsText" text="NO CUMPLE">
      <formula>NOT(ISERROR(SEARCH("NO CUMPLE",AG47)))</formula>
    </cfRule>
  </conditionalFormatting>
  <conditionalFormatting sqref="AG47:AG50">
    <cfRule type="cellIs" dxfId="40" priority="29" operator="equal">
      <formula>"NO"</formula>
    </cfRule>
  </conditionalFormatting>
  <conditionalFormatting sqref="AG43:AH43">
    <cfRule type="containsText" dxfId="39" priority="28" operator="containsText" text="NO CUMPLE">
      <formula>NOT(ISERROR(SEARCH("NO CUMPLE",AG43)))</formula>
    </cfRule>
  </conditionalFormatting>
  <conditionalFormatting sqref="AG43:AG46">
    <cfRule type="cellIs" dxfId="38" priority="27" operator="equal">
      <formula>"NO"</formula>
    </cfRule>
  </conditionalFormatting>
  <conditionalFormatting sqref="AH43:AH46">
    <cfRule type="cellIs" dxfId="37" priority="26" operator="equal">
      <formula>0</formula>
    </cfRule>
  </conditionalFormatting>
  <conditionalFormatting sqref="J43">
    <cfRule type="containsText" dxfId="36" priority="25" operator="containsText" text="NO">
      <formula>NOT(ISERROR(SEARCH("NO",J43)))</formula>
    </cfRule>
  </conditionalFormatting>
  <conditionalFormatting sqref="J45">
    <cfRule type="containsText" dxfId="35" priority="24" operator="containsText" text="NO">
      <formula>NOT(ISERROR(SEARCH("NO",J45)))</formula>
    </cfRule>
  </conditionalFormatting>
  <conditionalFormatting sqref="J59">
    <cfRule type="containsText" dxfId="34" priority="22" operator="containsText" text="NO">
      <formula>NOT(ISERROR(SEARCH("NO",J59)))</formula>
    </cfRule>
  </conditionalFormatting>
  <conditionalFormatting sqref="K99:M102 Q99:Q102">
    <cfRule type="containsText" dxfId="33" priority="21" operator="containsText" text="NO">
      <formula>NOT(ISERROR(SEARCH("NO",K99)))</formula>
    </cfRule>
  </conditionalFormatting>
  <conditionalFormatting sqref="J99:J101">
    <cfRule type="cellIs" dxfId="32" priority="20" operator="equal">
      <formula>"NO"</formula>
    </cfRule>
  </conditionalFormatting>
  <conditionalFormatting sqref="J102">
    <cfRule type="cellIs" dxfId="31" priority="19" operator="equal">
      <formula>"NO"</formula>
    </cfRule>
  </conditionalFormatting>
  <conditionalFormatting sqref="R99">
    <cfRule type="containsText" dxfId="30" priority="18" operator="containsText" text="NO">
      <formula>NOT(ISERROR(SEARCH("NO",R99)))</formula>
    </cfRule>
  </conditionalFormatting>
  <conditionalFormatting sqref="N99:P99">
    <cfRule type="containsText" dxfId="29" priority="17" operator="containsText" text="NO">
      <formula>NOT(ISERROR(SEARCH("NO",N99)))</formula>
    </cfRule>
  </conditionalFormatting>
  <conditionalFormatting sqref="N100:P102">
    <cfRule type="containsText" dxfId="28" priority="16" operator="containsText" text="NO">
      <formula>NOT(ISERROR(SEARCH("NO",N100)))</formula>
    </cfRule>
  </conditionalFormatting>
  <conditionalFormatting sqref="AG63:AH63">
    <cfRule type="containsText" dxfId="27" priority="15" operator="containsText" text="NO CUMPLE">
      <formula>NOT(ISERROR(SEARCH("NO CUMPLE",AG63)))</formula>
    </cfRule>
  </conditionalFormatting>
  <conditionalFormatting sqref="AG63:AG66">
    <cfRule type="cellIs" dxfId="26" priority="14" operator="equal">
      <formula>"NO"</formula>
    </cfRule>
  </conditionalFormatting>
  <conditionalFormatting sqref="AH63:AH66">
    <cfRule type="cellIs" dxfId="25" priority="13" operator="equal">
      <formula>0</formula>
    </cfRule>
  </conditionalFormatting>
  <conditionalFormatting sqref="J83">
    <cfRule type="containsText" dxfId="24" priority="12" operator="containsText" text="NO">
      <formula>NOT(ISERROR(SEARCH("NO",J83)))</formula>
    </cfRule>
  </conditionalFormatting>
  <conditionalFormatting sqref="AG87:AH87">
    <cfRule type="containsText" dxfId="23" priority="11" operator="containsText" text="NO CUMPLE">
      <formula>NOT(ISERROR(SEARCH("NO CUMPLE",AG87)))</formula>
    </cfRule>
  </conditionalFormatting>
  <conditionalFormatting sqref="AG87:AG90">
    <cfRule type="cellIs" dxfId="22" priority="10" operator="equal">
      <formula>"NO"</formula>
    </cfRule>
  </conditionalFormatting>
  <conditionalFormatting sqref="AH87:AH90">
    <cfRule type="cellIs" dxfId="21" priority="9" operator="equal">
      <formula>0</formula>
    </cfRule>
  </conditionalFormatting>
  <conditionalFormatting sqref="J62">
    <cfRule type="containsText" dxfId="20" priority="7" operator="containsText" text="NO">
      <formula>NOT(ISERROR(SEARCH("NO",J62)))</formula>
    </cfRule>
  </conditionalFormatting>
  <conditionalFormatting sqref="J42">
    <cfRule type="containsText" dxfId="19" priority="6" operator="containsText" text="NO">
      <formula>NOT(ISERROR(SEARCH("NO",J42)))</formula>
    </cfRule>
  </conditionalFormatting>
  <conditionalFormatting sqref="J40">
    <cfRule type="containsText" dxfId="18" priority="5" operator="containsText" text="NO">
      <formula>NOT(ISERROR(SEARCH("NO",J40)))</formula>
    </cfRule>
  </conditionalFormatting>
  <conditionalFormatting sqref="AH167">
    <cfRule type="containsText" dxfId="7" priority="4" operator="containsText" text="NO CUMPLE">
      <formula>NOT(ISERROR(SEARCH("NO CUMPLE",AH167)))</formula>
    </cfRule>
  </conditionalFormatting>
  <conditionalFormatting sqref="AH167:AH170">
    <cfRule type="cellIs" dxfId="5" priority="3" operator="equal">
      <formula>0</formula>
    </cfRule>
  </conditionalFormatting>
  <conditionalFormatting sqref="AG167">
    <cfRule type="containsText" dxfId="3" priority="2" operator="containsText" text="NO CUMPLE">
      <formula>NOT(ISERROR(SEARCH("NO CUMPLE",AG167)))</formula>
    </cfRule>
  </conditionalFormatting>
  <conditionalFormatting sqref="AG167:AG170">
    <cfRule type="cellIs" dxfId="1" priority="1" operator="equal">
      <formula>"NO"</formula>
    </cfRule>
  </conditionalFormatting>
  <dataValidations count="1">
    <dataValidation type="list" allowBlank="1" showInputMessage="1" showErrorMessage="1" sqref="R3 R247 R243 R239 R235 R231 R227 R223 R219 R215 R211 R207 R203 R199 R195 R191 R187 R183 R179 R175 R171 R167 R163 R159 R155 R151 R147 R143 R139 R135 R131 R127 R27 R23 R19 R15 R11 R7 R95 R123 R119 R115 R111 R107 R103 R67 R55 R51 R47 R43 R39 R35 R31 R59 R63 R91 R87 R83 R79 R75 R71 J59 K3:M250 R99 J42 J40">
      <formula1>$AK$1:$AL$1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T126"/>
  <sheetViews>
    <sheetView zoomScaleNormal="100" zoomScalePageLayoutView="125" workbookViewId="0">
      <pane xSplit="1" ySplit="2" topLeftCell="B60" activePane="bottomRight" state="frozen"/>
      <selection pane="topRight" activeCell="B1" sqref="B1"/>
      <selection pane="bottomLeft" activeCell="A3" sqref="A3"/>
      <selection pane="bottomRight" activeCell="K63" sqref="K63"/>
    </sheetView>
  </sheetViews>
  <sheetFormatPr baseColWidth="10" defaultRowHeight="15.75" x14ac:dyDescent="0.25"/>
  <cols>
    <col min="1" max="1" width="3.125" style="369" bestFit="1" customWidth="1"/>
    <col min="2" max="2" width="25.125" style="525" customWidth="1"/>
    <col min="3" max="3" width="9.875" style="369" customWidth="1"/>
    <col min="4" max="4" width="27.25" style="370" customWidth="1"/>
    <col min="5" max="5" width="9.625" style="371" bestFit="1" customWidth="1"/>
    <col min="6" max="7" width="9.875" style="371" customWidth="1"/>
    <col min="8" max="8" width="12.875" style="371" customWidth="1"/>
    <col min="9" max="9" width="13.875" style="371" customWidth="1"/>
    <col min="10" max="10" width="13.25" style="371" customWidth="1"/>
    <col min="11" max="11" width="11" style="372" customWidth="1"/>
    <col min="12" max="12" width="11" style="372" hidden="1" customWidth="1"/>
    <col min="13" max="18" width="11" style="372" customWidth="1"/>
    <col min="19" max="19" width="26.5" style="251" customWidth="1"/>
    <col min="20" max="20" width="30.875" style="251" bestFit="1" customWidth="1"/>
    <col min="21" max="21" width="38.875" style="251" customWidth="1"/>
    <col min="22" max="22" width="15.875" style="251" customWidth="1"/>
    <col min="23" max="24" width="14.875" style="251" customWidth="1"/>
    <col min="25" max="28" width="11.375" style="251" bestFit="1" customWidth="1"/>
    <col min="29" max="29" width="3.5" style="251" customWidth="1"/>
    <col min="30" max="30" width="10.5" style="251" bestFit="1" customWidth="1"/>
    <col min="31" max="31" width="30.875" style="251" bestFit="1" customWidth="1"/>
    <col min="32" max="32" width="38.875" style="251" customWidth="1"/>
    <col min="33" max="33" width="15.875" style="251" customWidth="1"/>
    <col min="34" max="35" width="14.875" style="251" customWidth="1"/>
    <col min="36" max="39" width="11.375" style="251" bestFit="1" customWidth="1"/>
    <col min="40" max="40" width="4.625" style="251" customWidth="1"/>
    <col min="41" max="41" width="9.125" style="251" customWidth="1"/>
    <col min="42" max="42" width="30.875" style="251" bestFit="1" customWidth="1"/>
    <col min="43" max="43" width="38.875" style="251" customWidth="1"/>
    <col min="44" max="44" width="15.875" style="251" customWidth="1"/>
    <col min="45" max="45" width="14.875" style="251" customWidth="1"/>
    <col min="46" max="46" width="15" style="251" customWidth="1"/>
    <col min="47" max="50" width="11.375" style="251" bestFit="1" customWidth="1"/>
    <col min="51" max="51" width="4.125" style="251" customWidth="1"/>
    <col min="52" max="52" width="10.5" style="251" bestFit="1" customWidth="1"/>
    <col min="53" max="53" width="30.875" style="251" bestFit="1" customWidth="1"/>
    <col min="54" max="54" width="38.875" style="251" customWidth="1"/>
    <col min="55" max="55" width="15.875" style="251" customWidth="1"/>
    <col min="56" max="57" width="14.875" style="251" customWidth="1"/>
    <col min="58" max="61" width="11.375" style="251" bestFit="1" customWidth="1"/>
    <col min="62" max="62" width="3.875" style="251" customWidth="1"/>
    <col min="63" max="63" width="10.5" style="251" bestFit="1" customWidth="1"/>
    <col min="64" max="64" width="30.875" style="251" bestFit="1" customWidth="1"/>
    <col min="65" max="65" width="38.875" style="251" customWidth="1"/>
    <col min="66" max="66" width="15.875" style="251" customWidth="1"/>
    <col min="67" max="68" width="14.875" style="251" customWidth="1"/>
    <col min="69" max="72" width="11.375" style="251" bestFit="1" customWidth="1"/>
    <col min="73" max="16384" width="11" style="252"/>
  </cols>
  <sheetData>
    <row r="1" spans="1:72" ht="31.5" customHeight="1" x14ac:dyDescent="0.25">
      <c r="A1" s="965" t="s">
        <v>34</v>
      </c>
      <c r="B1" s="967" t="s">
        <v>35</v>
      </c>
      <c r="C1" s="967" t="s">
        <v>52</v>
      </c>
      <c r="D1" s="967" t="s">
        <v>36</v>
      </c>
      <c r="E1" s="979" t="s">
        <v>49</v>
      </c>
      <c r="F1" s="971" t="s">
        <v>5</v>
      </c>
      <c r="G1" s="971" t="s">
        <v>1032</v>
      </c>
      <c r="H1" s="973" t="s">
        <v>1028</v>
      </c>
      <c r="I1" s="974"/>
      <c r="J1" s="975"/>
      <c r="K1" s="971" t="s">
        <v>4</v>
      </c>
      <c r="L1" s="981" t="s">
        <v>218</v>
      </c>
      <c r="M1" s="954" t="s">
        <v>1027</v>
      </c>
      <c r="N1" s="954"/>
      <c r="O1" s="954"/>
      <c r="P1" s="954"/>
      <c r="Q1" s="954"/>
      <c r="R1" s="955"/>
      <c r="S1" s="952" t="s">
        <v>3</v>
      </c>
    </row>
    <row r="2" spans="1:72" s="255" customFormat="1" ht="71.25" customHeight="1" thickBot="1" x14ac:dyDescent="0.3">
      <c r="A2" s="966"/>
      <c r="B2" s="968"/>
      <c r="C2" s="968"/>
      <c r="D2" s="968"/>
      <c r="E2" s="980"/>
      <c r="F2" s="972"/>
      <c r="G2" s="972"/>
      <c r="H2" s="772" t="s">
        <v>1029</v>
      </c>
      <c r="I2" s="772" t="s">
        <v>1030</v>
      </c>
      <c r="J2" s="772" t="s">
        <v>1031</v>
      </c>
      <c r="K2" s="972"/>
      <c r="L2" s="982"/>
      <c r="M2" s="472" t="s">
        <v>160</v>
      </c>
      <c r="N2" s="473" t="s">
        <v>161</v>
      </c>
      <c r="O2" s="473" t="s">
        <v>69</v>
      </c>
      <c r="P2" s="473" t="s">
        <v>162</v>
      </c>
      <c r="Q2" s="473" t="s">
        <v>70</v>
      </c>
      <c r="R2" s="473" t="s">
        <v>71</v>
      </c>
      <c r="S2" s="953"/>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row>
    <row r="3" spans="1:72" s="255" customFormat="1" ht="16.5" thickBot="1" x14ac:dyDescent="0.3">
      <c r="A3" s="665" t="s">
        <v>163</v>
      </c>
      <c r="B3" s="662" t="s">
        <v>349</v>
      </c>
      <c r="C3" s="662" t="s">
        <v>56</v>
      </c>
      <c r="D3" s="341" t="s">
        <v>349</v>
      </c>
      <c r="E3" s="342">
        <v>1</v>
      </c>
      <c r="F3" s="342" t="s">
        <v>8</v>
      </c>
      <c r="G3" s="342" t="s">
        <v>8</v>
      </c>
      <c r="H3" s="342" t="str">
        <f>IF(E3&gt;=25%,"SI","")</f>
        <v>SI</v>
      </c>
      <c r="I3" s="342" t="str">
        <f>IF(H3="","",IF(O3&gt;=PARAMETROS!$O$9,"SI",""))</f>
        <v>SI</v>
      </c>
      <c r="J3" s="342" t="s">
        <v>8</v>
      </c>
      <c r="K3" s="802" t="s">
        <v>1039</v>
      </c>
      <c r="L3" s="658" t="s">
        <v>8</v>
      </c>
      <c r="M3" s="625">
        <f>IFERROR(IF(D3="","",SUMIF('EXP GEN.'!$D$3:$D$400,D3,'EXP GEN.'!$Z$3:$Z$400)),"")</f>
        <v>833.38658858366512</v>
      </c>
      <c r="N3" s="625">
        <f>IFERROR(IF(D3="","",SUMIF('EXP ESPEC.'!$D$3:$D$300,D3,'EXP ESPEC.'!$AE$3:$AE$300)),"")</f>
        <v>1386.0614404985117</v>
      </c>
      <c r="O3" s="625">
        <f>IFERROR(IF(OR(M3="",N3=""),0,M3+N3),"")</f>
        <v>2219.4480290821766</v>
      </c>
      <c r="P3" s="343" t="str">
        <f>IFERROR(IF(O3=0,"",IF(O3&gt;=PARAMETROS!$O$9,"CUMPLE","NO CUMPLE")),"")</f>
        <v>CUMPLE</v>
      </c>
      <c r="Q3" s="343" t="str">
        <f t="shared" ref="Q3:Q34" si="0">IFERROR(IF(K3="ACREDITA",IF(P3="CUMPLE","CUMPLE","NO CUMPLE"),""),"")</f>
        <v/>
      </c>
      <c r="R3" s="664" t="s">
        <v>335</v>
      </c>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row>
    <row r="4" spans="1:72" s="255" customFormat="1" x14ac:dyDescent="0.25">
      <c r="A4" s="959" t="s">
        <v>164</v>
      </c>
      <c r="B4" s="962" t="s">
        <v>406</v>
      </c>
      <c r="C4" s="662" t="s">
        <v>59</v>
      </c>
      <c r="D4" s="341" t="s">
        <v>350</v>
      </c>
      <c r="E4" s="342">
        <v>0.52</v>
      </c>
      <c r="F4" s="342" t="s">
        <v>8</v>
      </c>
      <c r="G4" s="342" t="s">
        <v>8</v>
      </c>
      <c r="H4" s="342" t="str">
        <f t="shared" ref="H4:H67" si="1">IF(E4&gt;=25%,"SI","")</f>
        <v>SI</v>
      </c>
      <c r="I4" s="342" t="str">
        <f>IF(H4="","",IF(O4&gt;=PARAMETROS!$O$9,"SI",""))</f>
        <v>SI</v>
      </c>
      <c r="J4" s="976" t="s">
        <v>8</v>
      </c>
      <c r="K4" s="343" t="s">
        <v>72</v>
      </c>
      <c r="L4" s="969" t="s">
        <v>8</v>
      </c>
      <c r="M4" s="625">
        <f>IFERROR(IF(D4="","",SUMIF('EXP GEN.'!$D$3:$D$400,D4,'EXP GEN.'!$Z$3:$Z$400)),"")</f>
        <v>410.58923202758513</v>
      </c>
      <c r="N4" s="625">
        <f>IFERROR(IF(D4="","",SUMIF('EXP ESPEC.'!$D$3:$D$300,D4,'EXP ESPEC.'!$AE$3:$AE$300)),"")</f>
        <v>410.58923202758513</v>
      </c>
      <c r="O4" s="625">
        <f t="shared" ref="O4:O67" si="2">IFERROR(IF(OR(M4="",N4=""),0,M4+N4),"")</f>
        <v>821.17846405517025</v>
      </c>
      <c r="P4" s="343" t="str">
        <f>IFERROR(IF(O4=0,"",IF(O4&gt;=PARAMETROS!$O$9,"CUMPLE","NO CUMPLE")),"")</f>
        <v>CUMPLE</v>
      </c>
      <c r="Q4" s="343" t="str">
        <f t="shared" si="0"/>
        <v>CUMPLE</v>
      </c>
      <c r="R4" s="956" t="s">
        <v>8</v>
      </c>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row>
    <row r="5" spans="1:72" s="255" customFormat="1" x14ac:dyDescent="0.25">
      <c r="A5" s="960"/>
      <c r="B5" s="963"/>
      <c r="C5" s="667" t="s">
        <v>63</v>
      </c>
      <c r="D5" s="357" t="s">
        <v>351</v>
      </c>
      <c r="E5" s="358">
        <v>0.24</v>
      </c>
      <c r="F5" s="358" t="s">
        <v>8</v>
      </c>
      <c r="G5" s="358" t="s">
        <v>8</v>
      </c>
      <c r="H5" s="358" t="str">
        <f t="shared" si="1"/>
        <v/>
      </c>
      <c r="I5" s="358" t="str">
        <f>IF(H5="","",IF(O5&gt;=PARAMETROS!$O$9,"SI",""))</f>
        <v/>
      </c>
      <c r="J5" s="977"/>
      <c r="K5" s="660" t="s">
        <v>9</v>
      </c>
      <c r="L5" s="987"/>
      <c r="M5" s="628">
        <f>IFERROR(IF(D5="","",SUMIF('EXP GEN.'!$D$3:$D$400,D5,'EXP GEN.'!$Z$3:$Z$400)),"")</f>
        <v>124.994</v>
      </c>
      <c r="N5" s="628">
        <f>IFERROR(IF(D5="","",SUMIF('EXP ESPEC.'!$D$3:$D$300,D5,'EXP ESPEC.'!$AE$3:$AE$300)),"")</f>
        <v>124.994</v>
      </c>
      <c r="O5" s="628">
        <f t="shared" si="2"/>
        <v>249.988</v>
      </c>
      <c r="P5" s="660" t="str">
        <f>IFERROR(IF(O5=0,"",IF(O5&gt;=PARAMETROS!$O$9,"CUMPLE","NO CUMPLE")),"")</f>
        <v>CUMPLE</v>
      </c>
      <c r="Q5" s="660" t="str">
        <f t="shared" si="0"/>
        <v/>
      </c>
      <c r="R5" s="957"/>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row>
    <row r="6" spans="1:72" s="255" customFormat="1" ht="16.5" thickBot="1" x14ac:dyDescent="0.3">
      <c r="A6" s="961"/>
      <c r="B6" s="964"/>
      <c r="C6" s="663" t="s">
        <v>436</v>
      </c>
      <c r="D6" s="349" t="s">
        <v>352</v>
      </c>
      <c r="E6" s="350">
        <v>0.24</v>
      </c>
      <c r="F6" s="350" t="s">
        <v>8</v>
      </c>
      <c r="G6" s="350" t="s">
        <v>8</v>
      </c>
      <c r="H6" s="350" t="str">
        <f t="shared" si="1"/>
        <v/>
      </c>
      <c r="I6" s="350" t="str">
        <f>IF(H6="","",IF(O6&gt;=PARAMETROS!$O$9,"SI",""))</f>
        <v/>
      </c>
      <c r="J6" s="978"/>
      <c r="K6" s="351" t="s">
        <v>9</v>
      </c>
      <c r="L6" s="970"/>
      <c r="M6" s="626">
        <f>IFERROR(IF(D6="","",SUMIF('EXP GEN.'!$D$3:$D$400,D6,'EXP GEN.'!$Z$3:$Z$400)),"")</f>
        <v>127.91985377438507</v>
      </c>
      <c r="N6" s="626">
        <f>IFERROR(IF(D6="","",SUMIF('EXP ESPEC.'!$D$3:$D$300,D6,'EXP ESPEC.'!$AE$3:$AE$300)),"")</f>
        <v>127.91985377438507</v>
      </c>
      <c r="O6" s="626">
        <f t="shared" si="2"/>
        <v>255.83970754877015</v>
      </c>
      <c r="P6" s="659" t="str">
        <f>IFERROR(IF(O6=0,"",IF(O6&gt;=PARAMETROS!$O$9,"CUMPLE","NO CUMPLE")),"")</f>
        <v>CUMPLE</v>
      </c>
      <c r="Q6" s="659" t="str">
        <f t="shared" si="0"/>
        <v/>
      </c>
      <c r="R6" s="958"/>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row>
    <row r="7" spans="1:72" s="255" customFormat="1" ht="23.25" thickBot="1" x14ac:dyDescent="0.3">
      <c r="A7" s="661" t="s">
        <v>165</v>
      </c>
      <c r="B7" s="666" t="s">
        <v>272</v>
      </c>
      <c r="C7" s="662" t="s">
        <v>60</v>
      </c>
      <c r="D7" s="341" t="s">
        <v>272</v>
      </c>
      <c r="E7" s="342">
        <v>1</v>
      </c>
      <c r="F7" s="342" t="s">
        <v>8</v>
      </c>
      <c r="G7" s="342" t="s">
        <v>8</v>
      </c>
      <c r="H7" s="342" t="str">
        <f t="shared" si="1"/>
        <v>SI</v>
      </c>
      <c r="I7" s="342" t="str">
        <f>IF(H7="","",IF(O7&gt;=PARAMETROS!$O$9,"SI",""))</f>
        <v>SI</v>
      </c>
      <c r="J7" s="342" t="s">
        <v>8</v>
      </c>
      <c r="K7" s="343" t="s">
        <v>72</v>
      </c>
      <c r="L7" s="658" t="s">
        <v>8</v>
      </c>
      <c r="M7" s="625">
        <f>IFERROR(IF(D7="","",SUMIF('EXP GEN.'!$D$3:$D$400,D7,'EXP GEN.'!$Z$3:$Z$400)),"")</f>
        <v>6035.9220170649551</v>
      </c>
      <c r="N7" s="625">
        <f>IFERROR(IF(D7="","",SUMIF('EXP ESPEC.'!$D$3:$D$300,D7,'EXP ESPEC.'!$AE$3:$AE$300)),"")</f>
        <v>6035.9220170649551</v>
      </c>
      <c r="O7" s="625">
        <f t="shared" si="2"/>
        <v>12071.84403412991</v>
      </c>
      <c r="P7" s="343" t="str">
        <f>IFERROR(IF(O7=0,"",IF(O7&gt;=PARAMETROS!$O$9,"CUMPLE","NO CUMPLE")),"")</f>
        <v>CUMPLE</v>
      </c>
      <c r="Q7" s="343" t="str">
        <f t="shared" si="0"/>
        <v>CUMPLE</v>
      </c>
      <c r="R7" s="664" t="s">
        <v>8</v>
      </c>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4"/>
      <c r="BS7" s="254"/>
      <c r="BT7" s="254"/>
    </row>
    <row r="8" spans="1:72" s="255" customFormat="1" ht="16.5" thickBot="1" x14ac:dyDescent="0.3">
      <c r="A8" s="665" t="s">
        <v>166</v>
      </c>
      <c r="B8" s="662" t="s">
        <v>353</v>
      </c>
      <c r="C8" s="666" t="s">
        <v>61</v>
      </c>
      <c r="D8" s="353" t="s">
        <v>353</v>
      </c>
      <c r="E8" s="354">
        <v>1</v>
      </c>
      <c r="F8" s="343" t="s">
        <v>8</v>
      </c>
      <c r="G8" s="343" t="s">
        <v>8</v>
      </c>
      <c r="H8" s="343" t="str">
        <f t="shared" si="1"/>
        <v>SI</v>
      </c>
      <c r="I8" s="343" t="str">
        <f>IF(H8="","",IF(O8&gt;=PARAMETROS!$O$9,"SI",""))</f>
        <v>SI</v>
      </c>
      <c r="J8" s="343" t="s">
        <v>8</v>
      </c>
      <c r="K8" s="343" t="s">
        <v>72</v>
      </c>
      <c r="L8" s="658" t="s">
        <v>8</v>
      </c>
      <c r="M8" s="625">
        <f>IFERROR(IF(D8="","",SUMIF('EXP GEN.'!$D$3:$D$400,D8,'EXP GEN.'!$Z$3:$Z$400)),"")</f>
        <v>2826.8344546290941</v>
      </c>
      <c r="N8" s="625">
        <f>IFERROR(IF(D8="","",SUMIF('EXP ESPEC.'!$D$3:$D$300,D8,'EXP ESPEC.'!$AE$3:$AE$300)),"")</f>
        <v>1769.1195106524312</v>
      </c>
      <c r="O8" s="625">
        <f t="shared" si="2"/>
        <v>4595.9539652815256</v>
      </c>
      <c r="P8" s="343" t="str">
        <f>IFERROR(IF(O8=0,"",IF(O8&gt;=PARAMETROS!$O$9,"CUMPLE","NO CUMPLE")),"")</f>
        <v>CUMPLE</v>
      </c>
      <c r="Q8" s="343" t="str">
        <f t="shared" si="0"/>
        <v>CUMPLE</v>
      </c>
      <c r="R8" s="664" t="s">
        <v>8</v>
      </c>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4"/>
      <c r="BS8" s="254"/>
      <c r="BT8" s="254"/>
    </row>
    <row r="9" spans="1:72" s="255" customFormat="1" ht="16.5" thickBot="1" x14ac:dyDescent="0.3">
      <c r="A9" s="665" t="s">
        <v>167</v>
      </c>
      <c r="B9" s="662" t="s">
        <v>354</v>
      </c>
      <c r="C9" s="662" t="s">
        <v>62</v>
      </c>
      <c r="D9" s="341" t="s">
        <v>354</v>
      </c>
      <c r="E9" s="342">
        <v>1</v>
      </c>
      <c r="F9" s="342" t="s">
        <v>8</v>
      </c>
      <c r="G9" s="342" t="s">
        <v>8</v>
      </c>
      <c r="H9" s="342" t="str">
        <f t="shared" si="1"/>
        <v>SI</v>
      </c>
      <c r="I9" s="342" t="str">
        <f>IF(H9="","",IF(O9&gt;=PARAMETROS!$O$9,"SI",""))</f>
        <v>SI</v>
      </c>
      <c r="J9" s="342" t="s">
        <v>8</v>
      </c>
      <c r="K9" s="343" t="s">
        <v>72</v>
      </c>
      <c r="L9" s="658" t="s">
        <v>8</v>
      </c>
      <c r="M9" s="625">
        <f>IFERROR(IF(D9="","",SUMIF('EXP GEN.'!$D$3:$D$400,D9,'EXP GEN.'!$Z$3:$Z$400)),"")</f>
        <v>3342.3173966666159</v>
      </c>
      <c r="N9" s="625">
        <f>IFERROR(IF(D9="","",SUMIF('EXP ESPEC.'!$D$3:$D$300,D9,'EXP ESPEC.'!$AE$3:$AE$300)),"")</f>
        <v>3486.4199741625239</v>
      </c>
      <c r="O9" s="625">
        <f t="shared" si="2"/>
        <v>6828.7373708291398</v>
      </c>
      <c r="P9" s="343" t="str">
        <f>IFERROR(IF(O9=0,"",IF(O9&gt;=PARAMETROS!$O$9,"CUMPLE","NO CUMPLE")),"")</f>
        <v>CUMPLE</v>
      </c>
      <c r="Q9" s="343" t="str">
        <f t="shared" si="0"/>
        <v>CUMPLE</v>
      </c>
      <c r="R9" s="664" t="s">
        <v>8</v>
      </c>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row>
    <row r="10" spans="1:72" s="255" customFormat="1" ht="23.25" thickBot="1" x14ac:dyDescent="0.3">
      <c r="A10" s="665" t="s">
        <v>168</v>
      </c>
      <c r="B10" s="662" t="s">
        <v>491</v>
      </c>
      <c r="C10" s="666" t="s">
        <v>223</v>
      </c>
      <c r="D10" s="341" t="s">
        <v>355</v>
      </c>
      <c r="E10" s="342">
        <v>1</v>
      </c>
      <c r="F10" s="342" t="s">
        <v>8</v>
      </c>
      <c r="G10" s="342" t="s">
        <v>8</v>
      </c>
      <c r="H10" s="342" t="str">
        <f t="shared" si="1"/>
        <v>SI</v>
      </c>
      <c r="I10" s="342" t="str">
        <f>IF(H10="","",IF(O10&gt;=PARAMETROS!$O$9,"SI",""))</f>
        <v>SI</v>
      </c>
      <c r="J10" s="342" t="s">
        <v>8</v>
      </c>
      <c r="K10" s="343" t="s">
        <v>72</v>
      </c>
      <c r="L10" s="343" t="s">
        <v>8</v>
      </c>
      <c r="M10" s="625">
        <f>IFERROR(IF(D10="","",SUMIF('EXP GEN.'!$D$3:$D$400,D10,'EXP GEN.'!$Z$3:$Z$400)),"")</f>
        <v>929.41613108855984</v>
      </c>
      <c r="N10" s="625">
        <f>IFERROR(IF(D10="","",SUMIF('EXP ESPEC.'!$D$3:$D$300,D10,'EXP ESPEC.'!$AE$3:$AE$300)),"")</f>
        <v>1146.5896637259877</v>
      </c>
      <c r="O10" s="625">
        <f t="shared" si="2"/>
        <v>2076.0057948145477</v>
      </c>
      <c r="P10" s="343" t="str">
        <f>IFERROR(IF(O10=0,"",IF(O10&gt;=PARAMETROS!$O$9,"CUMPLE","NO CUMPLE")),"")</f>
        <v>CUMPLE</v>
      </c>
      <c r="Q10" s="343" t="str">
        <f t="shared" si="0"/>
        <v>CUMPLE</v>
      </c>
      <c r="R10" s="664" t="s">
        <v>8</v>
      </c>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254"/>
      <c r="BT10" s="254"/>
    </row>
    <row r="11" spans="1:72" s="255" customFormat="1" ht="16.5" thickBot="1" x14ac:dyDescent="0.3">
      <c r="A11" s="661" t="s">
        <v>169</v>
      </c>
      <c r="B11" s="662" t="s">
        <v>356</v>
      </c>
      <c r="C11" s="662" t="s">
        <v>224</v>
      </c>
      <c r="D11" s="341" t="s">
        <v>356</v>
      </c>
      <c r="E11" s="342">
        <v>1</v>
      </c>
      <c r="F11" s="342" t="s">
        <v>8</v>
      </c>
      <c r="G11" s="342" t="s">
        <v>8</v>
      </c>
      <c r="H11" s="342" t="str">
        <f t="shared" si="1"/>
        <v>SI</v>
      </c>
      <c r="I11" s="342" t="str">
        <f>IF(H11="","",IF(O11&gt;=PARAMETROS!$O$9,"SI",""))</f>
        <v>SI</v>
      </c>
      <c r="J11" s="342" t="s">
        <v>8</v>
      </c>
      <c r="K11" s="802" t="s">
        <v>1039</v>
      </c>
      <c r="L11" s="658" t="s">
        <v>8</v>
      </c>
      <c r="M11" s="625">
        <f>IFERROR(IF(D11="","",SUMIF('EXP GEN.'!$D$3:$D$400,D11,'EXP GEN.'!$Z$3:$Z$400)),"")</f>
        <v>982.56400435332262</v>
      </c>
      <c r="N11" s="625">
        <f>IFERROR(IF(D11="","",SUMIF('EXP ESPEC.'!$D$3:$D$300,D11,'EXP ESPEC.'!$AE$3:$AE$300)),"")</f>
        <v>2518.6386537889634</v>
      </c>
      <c r="O11" s="625">
        <f t="shared" si="2"/>
        <v>3501.2026581422861</v>
      </c>
      <c r="P11" s="343" t="str">
        <f>IFERROR(IF(O11=0,"",IF(O11&gt;=PARAMETROS!$O$9,"CUMPLE","NO CUMPLE")),"")</f>
        <v>CUMPLE</v>
      </c>
      <c r="Q11" s="343" t="str">
        <f t="shared" si="0"/>
        <v/>
      </c>
      <c r="R11" s="664" t="s">
        <v>335</v>
      </c>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row>
    <row r="12" spans="1:72" s="255" customFormat="1" ht="16.5" thickBot="1" x14ac:dyDescent="0.3">
      <c r="A12" s="429" t="s">
        <v>170</v>
      </c>
      <c r="B12" s="517" t="s">
        <v>311</v>
      </c>
      <c r="C12" s="340" t="s">
        <v>225</v>
      </c>
      <c r="D12" s="341" t="s">
        <v>311</v>
      </c>
      <c r="E12" s="342">
        <v>1</v>
      </c>
      <c r="F12" s="342" t="s">
        <v>8</v>
      </c>
      <c r="G12" s="342" t="s">
        <v>8</v>
      </c>
      <c r="H12" s="342" t="str">
        <f t="shared" si="1"/>
        <v>SI</v>
      </c>
      <c r="I12" s="342" t="str">
        <f>IF(H12="","",IF(O12&gt;=PARAMETROS!$O$9,"SI",""))</f>
        <v>SI</v>
      </c>
      <c r="J12" s="342" t="s">
        <v>8</v>
      </c>
      <c r="K12" s="343" t="s">
        <v>72</v>
      </c>
      <c r="L12" s="343" t="s">
        <v>8</v>
      </c>
      <c r="M12" s="625">
        <f>IFERROR(IF(D12="","",SUMIF('EXP GEN.'!$D$3:$D$400,D12,'EXP GEN.'!$Z$3:$Z$400)),"")</f>
        <v>9280.6096201488981</v>
      </c>
      <c r="N12" s="625">
        <f>IFERROR(IF(D12="","",SUMIF('EXP ESPEC.'!$D$3:$D$300,D12,'EXP ESPEC.'!$AE$3:$AE$300)),"")</f>
        <v>9856.9606180588798</v>
      </c>
      <c r="O12" s="625">
        <f t="shared" si="2"/>
        <v>19137.57023820778</v>
      </c>
      <c r="P12" s="343" t="str">
        <f>IFERROR(IF(O12=0,"",IF(O12&gt;=PARAMETROS!$O$9,"CUMPLE","NO CUMPLE")),"")</f>
        <v>CUMPLE</v>
      </c>
      <c r="Q12" s="343" t="str">
        <f t="shared" si="0"/>
        <v>CUMPLE</v>
      </c>
      <c r="R12" s="432" t="s">
        <v>8</v>
      </c>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row>
    <row r="13" spans="1:72" s="255" customFormat="1" ht="22.5" x14ac:dyDescent="0.25">
      <c r="A13" s="959" t="s">
        <v>171</v>
      </c>
      <c r="B13" s="962" t="s">
        <v>407</v>
      </c>
      <c r="C13" s="646" t="s">
        <v>226</v>
      </c>
      <c r="D13" s="341" t="s">
        <v>357</v>
      </c>
      <c r="E13" s="342">
        <v>0.51</v>
      </c>
      <c r="F13" s="342" t="s">
        <v>8</v>
      </c>
      <c r="G13" s="342" t="s">
        <v>8</v>
      </c>
      <c r="H13" s="342" t="str">
        <f t="shared" si="1"/>
        <v>SI</v>
      </c>
      <c r="I13" s="342" t="str">
        <f>IF(H13="","",IF(O13&gt;=PARAMETROS!$O$9,"SI",""))</f>
        <v>SI</v>
      </c>
      <c r="J13" s="976" t="s">
        <v>8</v>
      </c>
      <c r="K13" s="343" t="s">
        <v>9</v>
      </c>
      <c r="L13" s="343" t="s">
        <v>8</v>
      </c>
      <c r="M13" s="625">
        <f>IFERROR(IF(D13="","",SUMIF('EXP GEN.'!$D$3:$D$400,D13,'EXP GEN.'!$Z$3:$Z$400)),"")</f>
        <v>1773.1656027483805</v>
      </c>
      <c r="N13" s="625">
        <f>IFERROR(IF(D13="","",SUMIF('EXP ESPEC.'!$D$3:$D$300,D13,'EXP ESPEC.'!$AE$3:$AE$300)),"")</f>
        <v>1262.5739405200607</v>
      </c>
      <c r="O13" s="625">
        <f t="shared" si="2"/>
        <v>3035.7395432684411</v>
      </c>
      <c r="P13" s="343" t="str">
        <f>IFERROR(IF(O13=0,"",IF(O13&gt;=PARAMETROS!$O$9,"CUMPLE","NO CUMPLE")),"")</f>
        <v>CUMPLE</v>
      </c>
      <c r="Q13" s="343" t="str">
        <f t="shared" si="0"/>
        <v/>
      </c>
      <c r="R13" s="956" t="s">
        <v>335</v>
      </c>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row>
    <row r="14" spans="1:72" s="255" customFormat="1" ht="16.5" thickBot="1" x14ac:dyDescent="0.3">
      <c r="A14" s="961"/>
      <c r="B14" s="964"/>
      <c r="C14" s="648" t="s">
        <v>348</v>
      </c>
      <c r="D14" s="349" t="s">
        <v>358</v>
      </c>
      <c r="E14" s="350">
        <v>0.49</v>
      </c>
      <c r="F14" s="350" t="s">
        <v>8</v>
      </c>
      <c r="G14" s="350" t="s">
        <v>8</v>
      </c>
      <c r="H14" s="350" t="str">
        <f t="shared" si="1"/>
        <v>SI</v>
      </c>
      <c r="I14" s="350" t="str">
        <f>IF(H14="","",IF(O14&gt;=PARAMETROS!$O$9,"SI",""))</f>
        <v>SI</v>
      </c>
      <c r="J14" s="978"/>
      <c r="K14" s="351" t="s">
        <v>335</v>
      </c>
      <c r="L14" s="351"/>
      <c r="M14" s="626">
        <f>IFERROR(IF(D14="","",SUMIF('EXP GEN.'!$D$3:$D$400,D14,'EXP GEN.'!$Z$3:$Z$400)),"")</f>
        <v>965.3443056460718</v>
      </c>
      <c r="N14" s="626">
        <f>IFERROR(IF(D14="","",SUMIF('EXP ESPEC.'!$D$3:$D$300,D14,'EXP ESPEC.'!$AE$3:$AE$300)),"")</f>
        <v>965.3443056460718</v>
      </c>
      <c r="O14" s="626">
        <f t="shared" si="2"/>
        <v>1930.6886112921436</v>
      </c>
      <c r="P14" s="351" t="str">
        <f>IFERROR(IF(O14=0,"",IF(O14&gt;=PARAMETROS!$O$9,"CUMPLE","NO CUMPLE")),"")</f>
        <v>CUMPLE</v>
      </c>
      <c r="Q14" s="351" t="str">
        <f t="shared" si="0"/>
        <v/>
      </c>
      <c r="R14" s="958"/>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row>
    <row r="15" spans="1:72" ht="22.5" customHeight="1" thickBot="1" x14ac:dyDescent="0.3">
      <c r="A15" s="645" t="s">
        <v>172</v>
      </c>
      <c r="B15" s="642" t="s">
        <v>359</v>
      </c>
      <c r="C15" s="437" t="s">
        <v>227</v>
      </c>
      <c r="D15" s="66" t="s">
        <v>359</v>
      </c>
      <c r="E15" s="67">
        <v>1</v>
      </c>
      <c r="F15" s="342" t="s">
        <v>8</v>
      </c>
      <c r="G15" s="342" t="s">
        <v>8</v>
      </c>
      <c r="H15" s="342" t="str">
        <f t="shared" si="1"/>
        <v>SI</v>
      </c>
      <c r="I15" s="342" t="str">
        <f>IF(H15="","",IF(O15&gt;=PARAMETROS!$O$9,"SI",""))</f>
        <v>SI</v>
      </c>
      <c r="J15" s="342" t="s">
        <v>8</v>
      </c>
      <c r="K15" s="343" t="s">
        <v>72</v>
      </c>
      <c r="L15" s="643" t="s">
        <v>8</v>
      </c>
      <c r="M15" s="625">
        <f>IFERROR(IF(D15="","",SUMIF('EXP GEN.'!$D$3:$D$400,D15,'EXP GEN.'!$Z$3:$Z$400)),"")</f>
        <v>3687.200558887891</v>
      </c>
      <c r="N15" s="625">
        <f>IFERROR(IF(D15="","",SUMIF('EXP ESPEC.'!$D$3:$D$300,D15,'EXP ESPEC.'!$AE$3:$AE$300)),"")</f>
        <v>4626.2832188152279</v>
      </c>
      <c r="O15" s="625">
        <f t="shared" si="2"/>
        <v>8313.4837777031189</v>
      </c>
      <c r="P15" s="343" t="str">
        <f>IFERROR(IF(O15=0,"",IF(O15&gt;=PARAMETROS!$O$9,"CUMPLE","NO CUMPLE")),"")</f>
        <v>CUMPLE</v>
      </c>
      <c r="Q15" s="343" t="str">
        <f t="shared" si="0"/>
        <v>CUMPLE</v>
      </c>
      <c r="R15" s="641" t="s">
        <v>8</v>
      </c>
    </row>
    <row r="16" spans="1:72" ht="17.25" customHeight="1" thickBot="1" x14ac:dyDescent="0.3">
      <c r="A16" s="435" t="s">
        <v>173</v>
      </c>
      <c r="B16" s="517" t="s">
        <v>360</v>
      </c>
      <c r="C16" s="340" t="s">
        <v>228</v>
      </c>
      <c r="D16" s="341" t="s">
        <v>360</v>
      </c>
      <c r="E16" s="342">
        <v>1</v>
      </c>
      <c r="F16" s="342" t="s">
        <v>8</v>
      </c>
      <c r="G16" s="342" t="s">
        <v>8</v>
      </c>
      <c r="H16" s="342" t="str">
        <f t="shared" si="1"/>
        <v>SI</v>
      </c>
      <c r="I16" s="342" t="str">
        <f>IF(H16="","",IF(O16&gt;=PARAMETROS!$O$9,"SI",""))</f>
        <v>SI</v>
      </c>
      <c r="J16" s="342" t="s">
        <v>8</v>
      </c>
      <c r="K16" s="343" t="s">
        <v>72</v>
      </c>
      <c r="L16" s="343" t="s">
        <v>8</v>
      </c>
      <c r="M16" s="625">
        <f>IFERROR(IF(D16="","",SUMIF('EXP GEN.'!$D$3:$D$400,D16,'EXP GEN.'!$Z$3:$Z$400)),"")</f>
        <v>3371.3708782637841</v>
      </c>
      <c r="N16" s="625">
        <f>IFERROR(IF(D16="","",SUMIF('EXP ESPEC.'!$D$3:$D$300,D16,'EXP ESPEC.'!$AE$3:$AE$300)),"")</f>
        <v>3371.3708782637841</v>
      </c>
      <c r="O16" s="625">
        <f t="shared" si="2"/>
        <v>6742.7417565275682</v>
      </c>
      <c r="P16" s="343" t="str">
        <f>IFERROR(IF(O16=0,"",IF(O16&gt;=PARAMETROS!$O$9,"CUMPLE","NO CUMPLE")),"")</f>
        <v>CUMPLE</v>
      </c>
      <c r="Q16" s="343" t="str">
        <f t="shared" si="0"/>
        <v>CUMPLE</v>
      </c>
      <c r="R16" s="432" t="s">
        <v>8</v>
      </c>
    </row>
    <row r="17" spans="1:18" ht="22.5" customHeight="1" thickBot="1" x14ac:dyDescent="0.3">
      <c r="A17" s="645" t="s">
        <v>174</v>
      </c>
      <c r="B17" s="646" t="s">
        <v>361</v>
      </c>
      <c r="C17" s="340" t="s">
        <v>229</v>
      </c>
      <c r="D17" s="341" t="s">
        <v>361</v>
      </c>
      <c r="E17" s="342">
        <v>1</v>
      </c>
      <c r="F17" s="342" t="s">
        <v>8</v>
      </c>
      <c r="G17" s="342" t="s">
        <v>8</v>
      </c>
      <c r="H17" s="342" t="str">
        <f t="shared" si="1"/>
        <v>SI</v>
      </c>
      <c r="I17" s="342" t="str">
        <f>IF(H17="","",IF(O17&gt;=PARAMETROS!$O$9,"SI",""))</f>
        <v>SI</v>
      </c>
      <c r="J17" s="342" t="s">
        <v>8</v>
      </c>
      <c r="K17" s="343" t="s">
        <v>72</v>
      </c>
      <c r="L17" s="643" t="s">
        <v>8</v>
      </c>
      <c r="M17" s="625">
        <f>IFERROR(IF(D17="","",SUMIF('EXP GEN.'!$D$3:$D$400,D17,'EXP GEN.'!$Z$3:$Z$400)),"")</f>
        <v>1339.4836920356638</v>
      </c>
      <c r="N17" s="625">
        <f>IFERROR(IF(D17="","",SUMIF('EXP ESPEC.'!$D$3:$D$300,D17,'EXP ESPEC.'!$AE$3:$AE$300)),"")</f>
        <v>1071.0311061509292</v>
      </c>
      <c r="O17" s="625">
        <f t="shared" si="2"/>
        <v>2410.514798186593</v>
      </c>
      <c r="P17" s="343" t="str">
        <f>IFERROR(IF(O17=0,"",IF(O17&gt;=PARAMETROS!$O$9,"CUMPLE","NO CUMPLE")),"")</f>
        <v>CUMPLE</v>
      </c>
      <c r="Q17" s="343" t="str">
        <f t="shared" si="0"/>
        <v>CUMPLE</v>
      </c>
      <c r="R17" s="641" t="s">
        <v>8</v>
      </c>
    </row>
    <row r="18" spans="1:18" ht="22.5" customHeight="1" thickBot="1" x14ac:dyDescent="0.3">
      <c r="A18" s="435" t="s">
        <v>175</v>
      </c>
      <c r="B18" s="518" t="s">
        <v>277</v>
      </c>
      <c r="C18" s="437" t="s">
        <v>230</v>
      </c>
      <c r="D18" s="66" t="s">
        <v>277</v>
      </c>
      <c r="E18" s="67">
        <v>1</v>
      </c>
      <c r="F18" s="342" t="s">
        <v>8</v>
      </c>
      <c r="G18" s="342" t="s">
        <v>8</v>
      </c>
      <c r="H18" s="342" t="str">
        <f t="shared" si="1"/>
        <v>SI</v>
      </c>
      <c r="I18" s="342" t="str">
        <f>IF(H18="","",IF(O18&gt;=PARAMETROS!$O$9,"SI",""))</f>
        <v>SI</v>
      </c>
      <c r="J18" s="342" t="s">
        <v>8</v>
      </c>
      <c r="K18" s="343" t="s">
        <v>72</v>
      </c>
      <c r="L18" s="343" t="s">
        <v>8</v>
      </c>
      <c r="M18" s="625">
        <f>IFERROR(IF(D18="","",SUMIF('EXP GEN.'!$D$3:$D$400,D18,'EXP GEN.'!$Z$3:$Z$400)),"")</f>
        <v>37734.435344490063</v>
      </c>
      <c r="N18" s="625">
        <f>IFERROR(IF(D18="","",SUMIF('EXP ESPEC.'!$D$3:$D$300,D18,'EXP ESPEC.'!$AE$3:$AE$300)),"")</f>
        <v>67309.170710845661</v>
      </c>
      <c r="O18" s="625">
        <f t="shared" si="2"/>
        <v>105043.60605533572</v>
      </c>
      <c r="P18" s="343" t="str">
        <f>IFERROR(IF(O18=0,"",IF(O18&gt;=PARAMETROS!$O$9,"CUMPLE","NO CUMPLE")),"")</f>
        <v>CUMPLE</v>
      </c>
      <c r="Q18" s="343" t="str">
        <f t="shared" si="0"/>
        <v>CUMPLE</v>
      </c>
      <c r="R18" s="432" t="s">
        <v>8</v>
      </c>
    </row>
    <row r="19" spans="1:18" ht="22.5" customHeight="1" x14ac:dyDescent="0.25">
      <c r="A19" s="994" t="s">
        <v>176</v>
      </c>
      <c r="B19" s="996" t="s">
        <v>408</v>
      </c>
      <c r="C19" s="340" t="s">
        <v>231</v>
      </c>
      <c r="D19" s="341" t="s">
        <v>362</v>
      </c>
      <c r="E19" s="342">
        <v>0.51</v>
      </c>
      <c r="F19" s="342" t="s">
        <v>8</v>
      </c>
      <c r="G19" s="342" t="s">
        <v>8</v>
      </c>
      <c r="H19" s="342" t="str">
        <f t="shared" si="1"/>
        <v>SI</v>
      </c>
      <c r="I19" s="342" t="str">
        <f>IF(H19="","",IF(O19&gt;=PARAMETROS!$O$9,"SI",""))</f>
        <v>SI</v>
      </c>
      <c r="J19" s="976" t="s">
        <v>8</v>
      </c>
      <c r="K19" s="343" t="s">
        <v>72</v>
      </c>
      <c r="L19" s="969" t="s">
        <v>8</v>
      </c>
      <c r="M19" s="625">
        <f>IFERROR(IF(D19="","",SUMIF('EXP GEN.'!$D$3:$D$400,D19,'EXP GEN.'!$Z$3:$Z$400)),"")</f>
        <v>3396.8830842371667</v>
      </c>
      <c r="N19" s="625">
        <f>IFERROR(IF(D19="","",SUMIF('EXP ESPEC.'!$D$3:$D$300,D19,'EXP ESPEC.'!$AE$3:$AE$300)),"")</f>
        <v>3396.8830842371667</v>
      </c>
      <c r="O19" s="625">
        <f t="shared" si="2"/>
        <v>6793.7661684743334</v>
      </c>
      <c r="P19" s="343" t="str">
        <f>IFERROR(IF(O19=0,"",IF(O19&gt;=PARAMETROS!$O$9,"CUMPLE","NO CUMPLE")),"")</f>
        <v>CUMPLE</v>
      </c>
      <c r="Q19" s="343" t="str">
        <f t="shared" si="0"/>
        <v>CUMPLE</v>
      </c>
      <c r="R19" s="998" t="s">
        <v>8</v>
      </c>
    </row>
    <row r="20" spans="1:18" ht="16.5" thickBot="1" x14ac:dyDescent="0.3">
      <c r="A20" s="995"/>
      <c r="B20" s="997"/>
      <c r="C20" s="348" t="s">
        <v>232</v>
      </c>
      <c r="D20" s="349" t="s">
        <v>363</v>
      </c>
      <c r="E20" s="350">
        <v>0.49</v>
      </c>
      <c r="F20" s="350" t="s">
        <v>8</v>
      </c>
      <c r="G20" s="350" t="s">
        <v>8</v>
      </c>
      <c r="H20" s="350" t="str">
        <f t="shared" si="1"/>
        <v>SI</v>
      </c>
      <c r="I20" s="350" t="str">
        <f>IF(H20="","",IF(O20&gt;=PARAMETROS!$O$9,"SI",""))</f>
        <v>SI</v>
      </c>
      <c r="J20" s="978"/>
      <c r="K20" s="351" t="s">
        <v>9</v>
      </c>
      <c r="L20" s="970"/>
      <c r="M20" s="626">
        <f>IFERROR(IF(D20="","",SUMIF('EXP GEN.'!$D$3:$D$400,D20,'EXP GEN.'!$Z$3:$Z$400)),"")</f>
        <v>305.74361038961041</v>
      </c>
      <c r="N20" s="626">
        <f>IFERROR(IF(D20="","",SUMIF('EXP ESPEC.'!$D$3:$D$300,D20,'EXP ESPEC.'!$AE$3:$AE$300)),"")</f>
        <v>305.74361038961041</v>
      </c>
      <c r="O20" s="626">
        <f t="shared" si="2"/>
        <v>611.48722077922082</v>
      </c>
      <c r="P20" s="351" t="str">
        <f>IFERROR(IF(O20=0,"",IF(O20&gt;=PARAMETROS!$O$9,"CUMPLE","NO CUMPLE")),"")</f>
        <v>CUMPLE</v>
      </c>
      <c r="Q20" s="351" t="str">
        <f t="shared" si="0"/>
        <v/>
      </c>
      <c r="R20" s="999"/>
    </row>
    <row r="21" spans="1:18" x14ac:dyDescent="0.25">
      <c r="A21" s="994" t="s">
        <v>177</v>
      </c>
      <c r="B21" s="985" t="s">
        <v>409</v>
      </c>
      <c r="C21" s="437" t="s">
        <v>233</v>
      </c>
      <c r="D21" s="66" t="s">
        <v>364</v>
      </c>
      <c r="E21" s="67">
        <v>0.51</v>
      </c>
      <c r="F21" s="342" t="s">
        <v>8</v>
      </c>
      <c r="G21" s="342" t="s">
        <v>8</v>
      </c>
      <c r="H21" s="342" t="str">
        <f t="shared" si="1"/>
        <v>SI</v>
      </c>
      <c r="I21" s="342" t="str">
        <f>IF(H21="","",IF(O21&gt;=PARAMETROS!$O$9,"SI",""))</f>
        <v/>
      </c>
      <c r="J21" s="988" t="s">
        <v>77</v>
      </c>
      <c r="K21" s="343" t="s">
        <v>9</v>
      </c>
      <c r="L21" s="969" t="s">
        <v>8</v>
      </c>
      <c r="M21" s="625">
        <f>IFERROR(IF(D21="","",SUMIF('EXP GEN.'!$D$3:$D$400,D21,'EXP GEN.'!$Z$3:$Z$400)),"")</f>
        <v>0</v>
      </c>
      <c r="N21" s="625">
        <f>IFERROR(IF(D21="","",SUMIF('EXP ESPEC.'!$D$3:$D$300,D21,'EXP ESPEC.'!$AE$3:$AE$300)),"")</f>
        <v>0</v>
      </c>
      <c r="O21" s="625">
        <f t="shared" si="2"/>
        <v>0</v>
      </c>
      <c r="P21" s="343" t="str">
        <f>IFERROR(IF(O21=0,"",IF(O21&gt;=PARAMETROS!$O$9,"CUMPLE","NO CUMPLE")),"")</f>
        <v/>
      </c>
      <c r="Q21" s="343" t="str">
        <f t="shared" si="0"/>
        <v/>
      </c>
      <c r="R21" s="998" t="s">
        <v>8</v>
      </c>
    </row>
    <row r="22" spans="1:18" x14ac:dyDescent="0.25">
      <c r="A22" s="960"/>
      <c r="B22" s="1000"/>
      <c r="C22" s="440" t="s">
        <v>234</v>
      </c>
      <c r="D22" s="316" t="s">
        <v>365</v>
      </c>
      <c r="E22" s="317">
        <v>0.44</v>
      </c>
      <c r="F22" s="358" t="s">
        <v>8</v>
      </c>
      <c r="G22" s="358" t="s">
        <v>8</v>
      </c>
      <c r="H22" s="358" t="str">
        <f t="shared" si="1"/>
        <v>SI</v>
      </c>
      <c r="I22" s="358" t="str">
        <f>IF(H22="","",IF(O22&gt;=PARAMETROS!$O$9,"SI",""))</f>
        <v>SI</v>
      </c>
      <c r="J22" s="989"/>
      <c r="K22" s="660" t="s">
        <v>72</v>
      </c>
      <c r="L22" s="987"/>
      <c r="M22" s="628">
        <f>IFERROR(IF(D22="","",SUMIF('EXP GEN.'!$D$3:$D$400,D22,'EXP GEN.'!$Z$3:$Z$400)),"")</f>
        <v>896.37082438687321</v>
      </c>
      <c r="N22" s="628">
        <f>IFERROR(IF(D22="","",SUMIF('EXP ESPEC.'!$D$3:$D$300,D22,'EXP ESPEC.'!$AE$3:$AE$300)),"")</f>
        <v>896.37082438687321</v>
      </c>
      <c r="O22" s="628">
        <f t="shared" si="2"/>
        <v>1792.7416487737464</v>
      </c>
      <c r="P22" s="355" t="str">
        <f>IFERROR(IF(O22=0,"",IF(O22&gt;=PARAMETROS!$O$9,"CUMPLE","NO CUMPLE")),"")</f>
        <v>CUMPLE</v>
      </c>
      <c r="Q22" s="355" t="str">
        <f t="shared" si="0"/>
        <v>CUMPLE</v>
      </c>
      <c r="R22" s="957"/>
    </row>
    <row r="23" spans="1:18" ht="16.5" thickBot="1" x14ac:dyDescent="0.3">
      <c r="A23" s="995"/>
      <c r="B23" s="986"/>
      <c r="C23" s="439" t="s">
        <v>235</v>
      </c>
      <c r="D23" s="79" t="s">
        <v>366</v>
      </c>
      <c r="E23" s="80">
        <v>0.05</v>
      </c>
      <c r="F23" s="350" t="s">
        <v>8</v>
      </c>
      <c r="G23" s="350" t="s">
        <v>8</v>
      </c>
      <c r="H23" s="350" t="str">
        <f t="shared" si="1"/>
        <v/>
      </c>
      <c r="I23" s="350" t="str">
        <f>IF(H23="","",IF(O23&gt;=PARAMETROS!$O$9,"SI",""))</f>
        <v/>
      </c>
      <c r="J23" s="990"/>
      <c r="K23" s="351" t="s">
        <v>9</v>
      </c>
      <c r="L23" s="970"/>
      <c r="M23" s="626">
        <f>IFERROR(IF(D23="","",SUMIF('EXP GEN.'!$D$3:$D$400,D23,'EXP GEN.'!$Z$3:$Z$400)),"")</f>
        <v>0</v>
      </c>
      <c r="N23" s="626">
        <f>IFERROR(IF(D23="","",SUMIF('EXP ESPEC.'!$D$3:$D$300,D23,'EXP ESPEC.'!$AE$3:$AE$300)),"")</f>
        <v>0</v>
      </c>
      <c r="O23" s="626">
        <f t="shared" si="2"/>
        <v>0</v>
      </c>
      <c r="P23" s="351" t="str">
        <f>IFERROR(IF(O23=0,"",IF(O23&gt;=PARAMETROS!$O$9,"CUMPLE","NO CUMPLE")),"")</f>
        <v/>
      </c>
      <c r="Q23" s="351" t="str">
        <f t="shared" si="0"/>
        <v/>
      </c>
      <c r="R23" s="999"/>
    </row>
    <row r="24" spans="1:18" ht="21" customHeight="1" x14ac:dyDescent="0.25">
      <c r="A24" s="994" t="s">
        <v>178</v>
      </c>
      <c r="B24" s="996" t="s">
        <v>410</v>
      </c>
      <c r="C24" s="430" t="s">
        <v>367</v>
      </c>
      <c r="D24" s="341" t="s">
        <v>289</v>
      </c>
      <c r="E24" s="342">
        <v>0.7</v>
      </c>
      <c r="F24" s="342" t="s">
        <v>8</v>
      </c>
      <c r="G24" s="342" t="s">
        <v>8</v>
      </c>
      <c r="H24" s="342" t="str">
        <f t="shared" si="1"/>
        <v>SI</v>
      </c>
      <c r="I24" s="342" t="str">
        <f>IF(H24="","",IF(O24&gt;=PARAMETROS!$O$9,"SI",""))</f>
        <v>SI</v>
      </c>
      <c r="J24" s="976" t="s">
        <v>8</v>
      </c>
      <c r="K24" s="343" t="s">
        <v>72</v>
      </c>
      <c r="L24" s="969" t="s">
        <v>8</v>
      </c>
      <c r="M24" s="625">
        <f>IFERROR(IF(D24="","",SUMIF('EXP GEN.'!$D$3:$D$400,D24,'EXP GEN.'!$Z$3:$Z$400)),"")</f>
        <v>8211.3592237881694</v>
      </c>
      <c r="N24" s="625">
        <f>IFERROR(IF(D24="","",SUMIF('EXP ESPEC.'!$D$3:$D$300,D24,'EXP ESPEC.'!$AE$3:$AE$300)),"")</f>
        <v>6963.3253487993725</v>
      </c>
      <c r="O24" s="625">
        <f t="shared" si="2"/>
        <v>15174.684572587543</v>
      </c>
      <c r="P24" s="343" t="str">
        <f>IFERROR(IF(O24=0,"",IF(O24&gt;=PARAMETROS!$O$9,"CUMPLE","NO CUMPLE")),"")</f>
        <v>CUMPLE</v>
      </c>
      <c r="Q24" s="343" t="str">
        <f t="shared" si="0"/>
        <v>CUMPLE</v>
      </c>
      <c r="R24" s="998" t="s">
        <v>8</v>
      </c>
    </row>
    <row r="25" spans="1:18" ht="21" customHeight="1" thickBot="1" x14ac:dyDescent="0.3">
      <c r="A25" s="995"/>
      <c r="B25" s="997"/>
      <c r="C25" s="356" t="s">
        <v>368</v>
      </c>
      <c r="D25" s="349" t="s">
        <v>369</v>
      </c>
      <c r="E25" s="350">
        <v>0.3</v>
      </c>
      <c r="F25" s="350" t="s">
        <v>8</v>
      </c>
      <c r="G25" s="350" t="s">
        <v>8</v>
      </c>
      <c r="H25" s="350" t="str">
        <f t="shared" si="1"/>
        <v>SI</v>
      </c>
      <c r="I25" s="350" t="str">
        <f>IF(H25="","",IF(O25&gt;=PARAMETROS!$O$9,"SI",""))</f>
        <v>SI</v>
      </c>
      <c r="J25" s="978"/>
      <c r="K25" s="351" t="s">
        <v>9</v>
      </c>
      <c r="L25" s="970"/>
      <c r="M25" s="626">
        <f>IFERROR(IF(D25="","",SUMIF('EXP GEN.'!$D$3:$D$400,D25,'EXP GEN.'!$Z$3:$Z$400)),"")</f>
        <v>8331.2737485436883</v>
      </c>
      <c r="N25" s="626">
        <f>IFERROR(IF(D25="","",SUMIF('EXP ESPEC.'!$D$3:$D$300,D25,'EXP ESPEC.'!$AE$3:$AE$300)),"")</f>
        <v>8331.2737485436883</v>
      </c>
      <c r="O25" s="626">
        <f t="shared" si="2"/>
        <v>16662.547497087377</v>
      </c>
      <c r="P25" s="351" t="str">
        <f>IFERROR(IF(O25=0,"",IF(O25&gt;=PARAMETROS!$O$9,"CUMPLE","NO CUMPLE")),"")</f>
        <v>CUMPLE</v>
      </c>
      <c r="Q25" s="351" t="str">
        <f t="shared" si="0"/>
        <v/>
      </c>
      <c r="R25" s="999"/>
    </row>
    <row r="26" spans="1:18" ht="15.75" customHeight="1" thickBot="1" x14ac:dyDescent="0.3">
      <c r="A26" s="645" t="s">
        <v>179</v>
      </c>
      <c r="B26" s="649" t="s">
        <v>370</v>
      </c>
      <c r="C26" s="437" t="s">
        <v>301</v>
      </c>
      <c r="D26" s="66" t="s">
        <v>370</v>
      </c>
      <c r="E26" s="67">
        <v>1</v>
      </c>
      <c r="F26" s="342" t="s">
        <v>8</v>
      </c>
      <c r="G26" s="342" t="s">
        <v>8</v>
      </c>
      <c r="H26" s="342" t="str">
        <f t="shared" si="1"/>
        <v>SI</v>
      </c>
      <c r="I26" s="342" t="str">
        <f>IF(H26="","",IF(O26&gt;=PARAMETROS!$O$9,"SI",""))</f>
        <v>SI</v>
      </c>
      <c r="J26" s="342" t="s">
        <v>8</v>
      </c>
      <c r="K26" s="343" t="s">
        <v>72</v>
      </c>
      <c r="L26" s="643" t="s">
        <v>8</v>
      </c>
      <c r="M26" s="625">
        <f>IFERROR(IF(D26="","",SUMIF('EXP GEN.'!$D$3:$D$400,D26,'EXP GEN.'!$Z$3:$Z$400)),"")</f>
        <v>8975.8255478045376</v>
      </c>
      <c r="N26" s="625">
        <f>IFERROR(IF(D26="","",SUMIF('EXP ESPEC.'!$D$3:$D$300,D26,'EXP ESPEC.'!$AE$3:$AE$300)),"")</f>
        <v>8975.8255478045376</v>
      </c>
      <c r="O26" s="625">
        <f t="shared" si="2"/>
        <v>17951.651095609075</v>
      </c>
      <c r="P26" s="343" t="str">
        <f>IFERROR(IF(O26=0,"",IF(O26&gt;=PARAMETROS!$O$9,"CUMPLE","NO CUMPLE")),"")</f>
        <v>CUMPLE</v>
      </c>
      <c r="Q26" s="343" t="str">
        <f t="shared" si="0"/>
        <v>CUMPLE</v>
      </c>
      <c r="R26" s="641" t="s">
        <v>8</v>
      </c>
    </row>
    <row r="27" spans="1:18" x14ac:dyDescent="0.25">
      <c r="A27" s="994" t="s">
        <v>180</v>
      </c>
      <c r="B27" s="996" t="s">
        <v>411</v>
      </c>
      <c r="C27" s="340" t="s">
        <v>270</v>
      </c>
      <c r="D27" s="341" t="s">
        <v>371</v>
      </c>
      <c r="E27" s="342">
        <v>0.6</v>
      </c>
      <c r="F27" s="342" t="s">
        <v>8</v>
      </c>
      <c r="G27" s="342" t="s">
        <v>8</v>
      </c>
      <c r="H27" s="342" t="str">
        <f t="shared" si="1"/>
        <v>SI</v>
      </c>
      <c r="I27" s="342" t="str">
        <f>IF(H27="","",IF(O27&gt;=PARAMETROS!$O$9,"SI",""))</f>
        <v>SI</v>
      </c>
      <c r="J27" s="976" t="s">
        <v>8</v>
      </c>
      <c r="K27" s="343" t="s">
        <v>72</v>
      </c>
      <c r="L27" s="969" t="s">
        <v>8</v>
      </c>
      <c r="M27" s="625">
        <f>IFERROR(IF(D27="","",SUMIF('EXP GEN.'!$D$3:$D$400,D27,'EXP GEN.'!$Z$3:$Z$400)),"")</f>
        <v>1058.0334175525722</v>
      </c>
      <c r="N27" s="625">
        <f>IFERROR(IF(D27="","",SUMIF('EXP ESPEC.'!$D$3:$D$300,D27,'EXP ESPEC.'!$AE$3:$AE$300)),"")</f>
        <v>1723.5018096372205</v>
      </c>
      <c r="O27" s="625">
        <f t="shared" si="2"/>
        <v>2781.5352271897927</v>
      </c>
      <c r="P27" s="343" t="str">
        <f>IFERROR(IF(O27=0,"",IF(O27&gt;=PARAMETROS!$O$9,"CUMPLE","NO CUMPLE")),"")</f>
        <v>CUMPLE</v>
      </c>
      <c r="Q27" s="343" t="str">
        <f t="shared" si="0"/>
        <v>CUMPLE</v>
      </c>
      <c r="R27" s="998" t="s">
        <v>8</v>
      </c>
    </row>
    <row r="28" spans="1:18" ht="16.5" thickBot="1" x14ac:dyDescent="0.3">
      <c r="A28" s="1001"/>
      <c r="B28" s="1002"/>
      <c r="C28" s="344" t="s">
        <v>271</v>
      </c>
      <c r="D28" s="345" t="s">
        <v>372</v>
      </c>
      <c r="E28" s="346">
        <v>0.4</v>
      </c>
      <c r="F28" s="346" t="s">
        <v>8</v>
      </c>
      <c r="G28" s="346" t="s">
        <v>8</v>
      </c>
      <c r="H28" s="346" t="str">
        <f t="shared" si="1"/>
        <v>SI</v>
      </c>
      <c r="I28" s="346" t="str">
        <f>IF(H28="","",IF(O28&gt;=PARAMETROS!$O$9,"SI",""))</f>
        <v>SI</v>
      </c>
      <c r="J28" s="978"/>
      <c r="K28" s="347" t="s">
        <v>9</v>
      </c>
      <c r="L28" s="970"/>
      <c r="M28" s="627">
        <f>IFERROR(IF(D28="","",SUMIF('EXP GEN.'!$D$3:$D$400,D28,'EXP GEN.'!$Z$3:$Z$400)),"")</f>
        <v>160.01268534181736</v>
      </c>
      <c r="N28" s="627">
        <f>IFERROR(IF(D28="","",SUMIF('EXP ESPEC.'!$D$3:$D$300,D28,'EXP ESPEC.'!$AE$3:$AE$300)),"")</f>
        <v>978.10879697962832</v>
      </c>
      <c r="O28" s="627">
        <f t="shared" si="2"/>
        <v>1138.1214823214457</v>
      </c>
      <c r="P28" s="351" t="str">
        <f>IFERROR(IF(O28=0,"",IF(O28&gt;=PARAMETROS!$O$9,"CUMPLE","NO CUMPLE")),"")</f>
        <v>CUMPLE</v>
      </c>
      <c r="Q28" s="347" t="str">
        <f t="shared" si="0"/>
        <v/>
      </c>
      <c r="R28" s="1003"/>
    </row>
    <row r="29" spans="1:18" ht="16.5" thickBot="1" x14ac:dyDescent="0.3">
      <c r="A29" s="645" t="s">
        <v>181</v>
      </c>
      <c r="B29" s="646" t="s">
        <v>373</v>
      </c>
      <c r="C29" s="352" t="s">
        <v>273</v>
      </c>
      <c r="D29" s="341" t="s">
        <v>373</v>
      </c>
      <c r="E29" s="342">
        <v>1</v>
      </c>
      <c r="F29" s="342" t="s">
        <v>8</v>
      </c>
      <c r="G29" s="342" t="s">
        <v>8</v>
      </c>
      <c r="H29" s="342" t="str">
        <f t="shared" si="1"/>
        <v>SI</v>
      </c>
      <c r="I29" s="342" t="str">
        <f>IF(H29="","",IF(O29&gt;=PARAMETROS!$O$9,"SI",""))</f>
        <v>SI</v>
      </c>
      <c r="J29" s="342" t="s">
        <v>8</v>
      </c>
      <c r="K29" s="343" t="s">
        <v>72</v>
      </c>
      <c r="L29" s="643" t="s">
        <v>8</v>
      </c>
      <c r="M29" s="625">
        <f>IFERROR(IF(D29="","",SUMIF('EXP GEN.'!$D$3:$D$400,D29,'EXP GEN.'!$Z$3:$Z$400)),"")</f>
        <v>27947.796131982705</v>
      </c>
      <c r="N29" s="625">
        <f>IFERROR(IF(D29="","",SUMIF('EXP ESPEC.'!$D$3:$D$300,D29,'EXP ESPEC.'!$AE$3:$AE$300)),"")</f>
        <v>24900.583792079706</v>
      </c>
      <c r="O29" s="625">
        <f t="shared" si="2"/>
        <v>52848.379924062407</v>
      </c>
      <c r="P29" s="343" t="str">
        <f>IFERROR(IF(O29=0,"",IF(O29&gt;=PARAMETROS!$O$9,"CUMPLE","NO CUMPLE")),"")</f>
        <v>CUMPLE</v>
      </c>
      <c r="Q29" s="343" t="str">
        <f t="shared" si="0"/>
        <v>CUMPLE</v>
      </c>
      <c r="R29" s="641" t="s">
        <v>8</v>
      </c>
    </row>
    <row r="30" spans="1:18" x14ac:dyDescent="0.25">
      <c r="A30" s="994" t="s">
        <v>182</v>
      </c>
      <c r="B30" s="985" t="s">
        <v>412</v>
      </c>
      <c r="C30" s="437" t="s">
        <v>306</v>
      </c>
      <c r="D30" s="66" t="s">
        <v>374</v>
      </c>
      <c r="E30" s="67">
        <v>0.75</v>
      </c>
      <c r="F30" s="342" t="s">
        <v>8</v>
      </c>
      <c r="G30" s="342" t="s">
        <v>8</v>
      </c>
      <c r="H30" s="342" t="str">
        <f t="shared" si="1"/>
        <v>SI</v>
      </c>
      <c r="I30" s="342" t="str">
        <f>IF(H30="","",IF(O30&gt;=PARAMETROS!$O$9,"SI",""))</f>
        <v>SI</v>
      </c>
      <c r="J30" s="976" t="s">
        <v>8</v>
      </c>
      <c r="K30" s="1004" t="s">
        <v>1039</v>
      </c>
      <c r="L30" s="969" t="s">
        <v>8</v>
      </c>
      <c r="M30" s="625">
        <f>IFERROR(IF(D30="","",SUMIF('EXP GEN.'!$D$3:$D$400,D30,'EXP GEN.'!$Z$3:$Z$400)),"")</f>
        <v>1051.5746972181607</v>
      </c>
      <c r="N30" s="625">
        <f>IFERROR(IF(D30="","",SUMIF('EXP ESPEC.'!$D$3:$D$300,D30,'EXP ESPEC.'!$AE$3:$AE$300)),"")</f>
        <v>1051.5746972181607</v>
      </c>
      <c r="O30" s="625">
        <f t="shared" si="2"/>
        <v>2103.1493944363215</v>
      </c>
      <c r="P30" s="343" t="str">
        <f>IFERROR(IF(O30=0,"",IF(O30&gt;=PARAMETROS!$O$9,"CUMPLE","NO CUMPLE")),"")</f>
        <v>CUMPLE</v>
      </c>
      <c r="Q30" s="343" t="str">
        <f t="shared" si="0"/>
        <v/>
      </c>
      <c r="R30" s="998" t="s">
        <v>9</v>
      </c>
    </row>
    <row r="31" spans="1:18" ht="16.5" thickBot="1" x14ac:dyDescent="0.3">
      <c r="A31" s="995"/>
      <c r="B31" s="986"/>
      <c r="C31" s="439" t="s">
        <v>307</v>
      </c>
      <c r="D31" s="79" t="s">
        <v>375</v>
      </c>
      <c r="E31" s="80">
        <v>0.25</v>
      </c>
      <c r="F31" s="350" t="s">
        <v>8</v>
      </c>
      <c r="G31" s="350" t="s">
        <v>8</v>
      </c>
      <c r="H31" s="350" t="str">
        <f t="shared" si="1"/>
        <v>SI</v>
      </c>
      <c r="I31" s="350" t="str">
        <f>IF(H31="","",IF(O31&gt;=PARAMETROS!$O$9,"SI",""))</f>
        <v>SI</v>
      </c>
      <c r="J31" s="978"/>
      <c r="K31" s="1005"/>
      <c r="L31" s="970"/>
      <c r="M31" s="626">
        <f>IFERROR(IF(D31="","",SUMIF('EXP GEN.'!$D$3:$D$400,D31,'EXP GEN.'!$Z$3:$Z$400)),"")</f>
        <v>0</v>
      </c>
      <c r="N31" s="626">
        <f>IFERROR(IF(D31="","",SUMIF('EXP ESPEC.'!$D$3:$D$300,D31,'EXP ESPEC.'!$AE$3:$AE$300)),"")</f>
        <v>583.82317684488237</v>
      </c>
      <c r="O31" s="626">
        <f t="shared" si="2"/>
        <v>583.82317684488237</v>
      </c>
      <c r="P31" s="351" t="str">
        <f>IFERROR(IF(O31=0,"",IF(O31&gt;=PARAMETROS!$O$9,"CUMPLE","NO CUMPLE")),"")</f>
        <v>CUMPLE</v>
      </c>
      <c r="Q31" s="351" t="str">
        <f t="shared" si="0"/>
        <v/>
      </c>
      <c r="R31" s="999"/>
    </row>
    <row r="32" spans="1:18" x14ac:dyDescent="0.25">
      <c r="A32" s="994" t="s">
        <v>183</v>
      </c>
      <c r="B32" s="996" t="s">
        <v>413</v>
      </c>
      <c r="C32" s="430" t="s">
        <v>274</v>
      </c>
      <c r="D32" s="341" t="s">
        <v>303</v>
      </c>
      <c r="E32" s="342">
        <v>0.7</v>
      </c>
      <c r="F32" s="342" t="s">
        <v>8</v>
      </c>
      <c r="G32" s="342" t="s">
        <v>8</v>
      </c>
      <c r="H32" s="342" t="str">
        <f t="shared" si="1"/>
        <v>SI</v>
      </c>
      <c r="I32" s="342" t="str">
        <f>IF(H32="","",IF(O32&gt;=PARAMETROS!$O$9,"SI",""))</f>
        <v>SI</v>
      </c>
      <c r="J32" s="976" t="s">
        <v>8</v>
      </c>
      <c r="K32" s="343" t="s">
        <v>72</v>
      </c>
      <c r="L32" s="969" t="s">
        <v>8</v>
      </c>
      <c r="M32" s="625">
        <f>IFERROR(IF(D32="","",SUMIF('EXP GEN.'!$D$3:$D$400,D32,'EXP GEN.'!$Z$3:$Z$400)),"")</f>
        <v>19648.199429502598</v>
      </c>
      <c r="N32" s="625">
        <f>IFERROR(IF(D32="","",SUMIF('EXP ESPEC.'!$D$3:$D$300,D32,'EXP ESPEC.'!$AE$3:$AE$300)),"")</f>
        <v>19648.199429502598</v>
      </c>
      <c r="O32" s="625">
        <f t="shared" si="2"/>
        <v>39296.398859005196</v>
      </c>
      <c r="P32" s="343" t="str">
        <f>IFERROR(IF(O32=0,"",IF(O32&gt;=PARAMETROS!$O$9,"CUMPLE","NO CUMPLE")),"")</f>
        <v>CUMPLE</v>
      </c>
      <c r="Q32" s="343" t="str">
        <f t="shared" si="0"/>
        <v>CUMPLE</v>
      </c>
      <c r="R32" s="998" t="s">
        <v>8</v>
      </c>
    </row>
    <row r="33" spans="1:72" ht="16.5" thickBot="1" x14ac:dyDescent="0.3">
      <c r="A33" s="995"/>
      <c r="B33" s="997"/>
      <c r="C33" s="433" t="s">
        <v>276</v>
      </c>
      <c r="D33" s="349" t="s">
        <v>376</v>
      </c>
      <c r="E33" s="350">
        <v>0.3</v>
      </c>
      <c r="F33" s="350" t="s">
        <v>8</v>
      </c>
      <c r="G33" s="350" t="s">
        <v>8</v>
      </c>
      <c r="H33" s="350" t="str">
        <f t="shared" si="1"/>
        <v>SI</v>
      </c>
      <c r="I33" s="350" t="str">
        <f>IF(H33="","",IF(O33&gt;=PARAMETROS!$O$9,"SI",""))</f>
        <v>SI</v>
      </c>
      <c r="J33" s="978"/>
      <c r="K33" s="351" t="s">
        <v>9</v>
      </c>
      <c r="L33" s="970"/>
      <c r="M33" s="626">
        <f>IFERROR(IF(D33="","",SUMIF('EXP GEN.'!$D$3:$D$400,D33,'EXP GEN.'!$Z$3:$Z$400)),"")</f>
        <v>2273.1437683899762</v>
      </c>
      <c r="N33" s="626">
        <f>IFERROR(IF(D33="","",SUMIF('EXP ESPEC.'!$D$3:$D$300,D33,'EXP ESPEC.'!$AE$3:$AE$300)),"")</f>
        <v>1757.2645243770314</v>
      </c>
      <c r="O33" s="626">
        <f t="shared" si="2"/>
        <v>4030.4082927670079</v>
      </c>
      <c r="P33" s="351" t="str">
        <f>IFERROR(IF(O33=0,"",IF(O33&gt;=PARAMETROS!$O$9,"CUMPLE","NO CUMPLE")),"")</f>
        <v>CUMPLE</v>
      </c>
      <c r="Q33" s="351" t="str">
        <f t="shared" si="0"/>
        <v/>
      </c>
      <c r="R33" s="999"/>
    </row>
    <row r="34" spans="1:72" ht="16.5" thickBot="1" x14ac:dyDescent="0.3">
      <c r="A34" s="645" t="s">
        <v>184</v>
      </c>
      <c r="B34" s="646" t="s">
        <v>278</v>
      </c>
      <c r="C34" s="340" t="s">
        <v>275</v>
      </c>
      <c r="D34" s="341" t="s">
        <v>278</v>
      </c>
      <c r="E34" s="342">
        <v>1</v>
      </c>
      <c r="F34" s="342" t="s">
        <v>8</v>
      </c>
      <c r="G34" s="342" t="s">
        <v>8</v>
      </c>
      <c r="H34" s="342" t="str">
        <f t="shared" si="1"/>
        <v>SI</v>
      </c>
      <c r="I34" s="342" t="str">
        <f>IF(H34="","",IF(O34&gt;=PARAMETROS!$O$9,"SI",""))</f>
        <v>SI</v>
      </c>
      <c r="J34" s="342" t="s">
        <v>8</v>
      </c>
      <c r="K34" s="343" t="s">
        <v>72</v>
      </c>
      <c r="L34" s="643" t="s">
        <v>8</v>
      </c>
      <c r="M34" s="625">
        <f>IFERROR(IF(D34="","",SUMIF('EXP GEN.'!$D$3:$D$400,D34,'EXP GEN.'!$Z$3:$Z$400)),"")</f>
        <v>7746.9618305982003</v>
      </c>
      <c r="N34" s="625">
        <f>IFERROR(IF(D34="","",SUMIF('EXP ESPEC.'!$D$3:$D$300,D34,'EXP ESPEC.'!$AE$3:$AE$300)),"")</f>
        <v>8002.705346652122</v>
      </c>
      <c r="O34" s="625">
        <f t="shared" si="2"/>
        <v>15749.667177250321</v>
      </c>
      <c r="P34" s="343" t="str">
        <f>IFERROR(IF(O34=0,"",IF(O34&gt;=PARAMETROS!$O$9,"CUMPLE","NO CUMPLE")),"")</f>
        <v>CUMPLE</v>
      </c>
      <c r="Q34" s="343" t="str">
        <f t="shared" si="0"/>
        <v>CUMPLE</v>
      </c>
      <c r="R34" s="641" t="s">
        <v>8</v>
      </c>
    </row>
    <row r="35" spans="1:72" ht="16.5" thickBot="1" x14ac:dyDescent="0.3">
      <c r="A35" s="638" t="s">
        <v>185</v>
      </c>
      <c r="B35" s="646" t="s">
        <v>377</v>
      </c>
      <c r="C35" s="430" t="s">
        <v>310</v>
      </c>
      <c r="D35" s="341" t="s">
        <v>377</v>
      </c>
      <c r="E35" s="342">
        <v>1</v>
      </c>
      <c r="F35" s="342" t="s">
        <v>8</v>
      </c>
      <c r="G35" s="342" t="s">
        <v>8</v>
      </c>
      <c r="H35" s="342" t="str">
        <f t="shared" si="1"/>
        <v>SI</v>
      </c>
      <c r="I35" s="342" t="str">
        <f>IF(H35="","",IF(O35&gt;=PARAMETROS!$O$9,"SI",""))</f>
        <v>SI</v>
      </c>
      <c r="J35" s="342" t="s">
        <v>8</v>
      </c>
      <c r="K35" s="343" t="s">
        <v>72</v>
      </c>
      <c r="L35" s="643" t="s">
        <v>8</v>
      </c>
      <c r="M35" s="625">
        <f>IFERROR(IF(D35="","",SUMIF('EXP GEN.'!$D$3:$D$400,D35,'EXP GEN.'!$Z$3:$Z$400)),"")</f>
        <v>5984.8096385930048</v>
      </c>
      <c r="N35" s="625">
        <f>IFERROR(IF(D35="","",SUMIF('EXP ESPEC.'!$D$3:$D$300,D35,'EXP ESPEC.'!$AE$3:$AE$300)),"")</f>
        <v>4612.1071024895909</v>
      </c>
      <c r="O35" s="625">
        <f t="shared" si="2"/>
        <v>10596.916741082596</v>
      </c>
      <c r="P35" s="343" t="str">
        <f>IFERROR(IF(O35=0,"",IF(O35&gt;=PARAMETROS!$O$9,"CUMPLE","NO CUMPLE")),"")</f>
        <v>CUMPLE</v>
      </c>
      <c r="Q35" s="343" t="str">
        <f t="shared" ref="Q35:Q66" si="3">IFERROR(IF(K35="ACREDITA",IF(P35="CUMPLE","CUMPLE","NO CUMPLE"),""),"")</f>
        <v>CUMPLE</v>
      </c>
      <c r="R35" s="432" t="s">
        <v>8</v>
      </c>
    </row>
    <row r="36" spans="1:72" ht="16.5" thickBot="1" x14ac:dyDescent="0.3">
      <c r="A36" s="652" t="s">
        <v>186</v>
      </c>
      <c r="B36" s="649" t="s">
        <v>378</v>
      </c>
      <c r="C36" s="437" t="s">
        <v>308</v>
      </c>
      <c r="D36" s="66" t="s">
        <v>378</v>
      </c>
      <c r="E36" s="107">
        <v>1</v>
      </c>
      <c r="F36" s="342" t="s">
        <v>8</v>
      </c>
      <c r="G36" s="342" t="s">
        <v>8</v>
      </c>
      <c r="H36" s="342" t="str">
        <f t="shared" si="1"/>
        <v>SI</v>
      </c>
      <c r="I36" s="342" t="str">
        <f>IF(H36="","",IF(O36&gt;=PARAMETROS!$O$9,"SI",""))</f>
        <v>SI</v>
      </c>
      <c r="J36" s="342" t="s">
        <v>8</v>
      </c>
      <c r="K36" s="343" t="s">
        <v>72</v>
      </c>
      <c r="L36" s="343" t="s">
        <v>8</v>
      </c>
      <c r="M36" s="625">
        <f>IFERROR(IF(D36="","",SUMIF('EXP GEN.'!$D$3:$D$400,D36,'EXP GEN.'!$Z$3:$Z$400)),"")</f>
        <v>9326.0172748490222</v>
      </c>
      <c r="N36" s="625">
        <f>IFERROR(IF(D36="","",SUMIF('EXP ESPEC.'!$D$3:$D$300,D36,'EXP ESPEC.'!$AE$3:$AE$300)),"")</f>
        <v>10248.779340348927</v>
      </c>
      <c r="O36" s="625">
        <f t="shared" si="2"/>
        <v>19574.796615197949</v>
      </c>
      <c r="P36" s="343" t="str">
        <f>IFERROR(IF(O36=0,"",IF(O36&gt;=PARAMETROS!$O$9,"CUMPLE","NO CUMPLE")),"")</f>
        <v>CUMPLE</v>
      </c>
      <c r="Q36" s="343" t="str">
        <f t="shared" si="3"/>
        <v>CUMPLE</v>
      </c>
      <c r="R36" s="432" t="s">
        <v>8</v>
      </c>
    </row>
    <row r="37" spans="1:72" ht="19.5" customHeight="1" thickBot="1" x14ac:dyDescent="0.3">
      <c r="A37" s="645" t="s">
        <v>187</v>
      </c>
      <c r="B37" s="646" t="s">
        <v>379</v>
      </c>
      <c r="C37" s="430" t="s">
        <v>279</v>
      </c>
      <c r="D37" s="341" t="s">
        <v>379</v>
      </c>
      <c r="E37" s="342">
        <v>1</v>
      </c>
      <c r="F37" s="342" t="s">
        <v>8</v>
      </c>
      <c r="G37" s="342" t="s">
        <v>8</v>
      </c>
      <c r="H37" s="342" t="str">
        <f t="shared" si="1"/>
        <v>SI</v>
      </c>
      <c r="I37" s="342" t="str">
        <f>IF(H37="","",IF(O37&gt;=PARAMETROS!$O$9,"SI",""))</f>
        <v>SI</v>
      </c>
      <c r="J37" s="342" t="s">
        <v>8</v>
      </c>
      <c r="K37" s="343" t="s">
        <v>72</v>
      </c>
      <c r="L37" s="643" t="s">
        <v>8</v>
      </c>
      <c r="M37" s="625">
        <f>IFERROR(IF(D37="","",SUMIF('EXP GEN.'!$D$3:$D$400,D37,'EXP GEN.'!$Z$3:$Z$400)),"")</f>
        <v>9804.9048695406782</v>
      </c>
      <c r="N37" s="625">
        <f>IFERROR(IF(D37="","",SUMIF('EXP ESPEC.'!$D$3:$D$300,D37,'EXP ESPEC.'!$AE$3:$AE$300)),"")</f>
        <v>5415.2469699507519</v>
      </c>
      <c r="O37" s="625">
        <f t="shared" si="2"/>
        <v>15220.151839491431</v>
      </c>
      <c r="P37" s="343" t="str">
        <f>IFERROR(IF(O37=0,"",IF(O37&gt;=PARAMETROS!$O$9,"CUMPLE","NO CUMPLE")),"")</f>
        <v>CUMPLE</v>
      </c>
      <c r="Q37" s="343" t="str">
        <f t="shared" si="3"/>
        <v>CUMPLE</v>
      </c>
      <c r="R37" s="641" t="s">
        <v>8</v>
      </c>
    </row>
    <row r="38" spans="1:72" s="255" customFormat="1" ht="16.5" thickBot="1" x14ac:dyDescent="0.3">
      <c r="A38" s="645" t="s">
        <v>188</v>
      </c>
      <c r="B38" s="649" t="s">
        <v>300</v>
      </c>
      <c r="C38" s="437" t="s">
        <v>309</v>
      </c>
      <c r="D38" s="66" t="s">
        <v>300</v>
      </c>
      <c r="E38" s="480">
        <v>1</v>
      </c>
      <c r="F38" s="359" t="s">
        <v>8</v>
      </c>
      <c r="G38" s="359" t="s">
        <v>8</v>
      </c>
      <c r="H38" s="359" t="str">
        <f t="shared" si="1"/>
        <v>SI</v>
      </c>
      <c r="I38" s="359" t="str">
        <f>IF(H38="","",IF(O38&gt;=PARAMETROS!$O$9,"SI",""))</f>
        <v>SI</v>
      </c>
      <c r="J38" s="359" t="s">
        <v>8</v>
      </c>
      <c r="K38" s="343" t="s">
        <v>72</v>
      </c>
      <c r="L38" s="643" t="s">
        <v>8</v>
      </c>
      <c r="M38" s="625">
        <f>IFERROR(IF(D38="","",SUMIF('EXP GEN.'!$D$3:$D$400,D38,'EXP GEN.'!$Z$3:$Z$400)),"")</f>
        <v>17135.88855701972</v>
      </c>
      <c r="N38" s="625">
        <f>IFERROR(IF(D38="","",SUMIF('EXP ESPEC.'!$D$3:$D$300,D38,'EXP ESPEC.'!$AE$3:$AE$300)),"")</f>
        <v>17135.88855701972</v>
      </c>
      <c r="O38" s="625">
        <f t="shared" si="2"/>
        <v>34271.77711403944</v>
      </c>
      <c r="P38" s="343" t="str">
        <f>IFERROR(IF(O38=0,"",IF(O38&gt;=PARAMETROS!$O$9,"CUMPLE","NO CUMPLE")),"")</f>
        <v>CUMPLE</v>
      </c>
      <c r="Q38" s="343" t="str">
        <f t="shared" si="3"/>
        <v>CUMPLE</v>
      </c>
      <c r="R38" s="641" t="s">
        <v>8</v>
      </c>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row>
    <row r="39" spans="1:72" s="255" customFormat="1" ht="15.75" customHeight="1" x14ac:dyDescent="0.25">
      <c r="A39" s="994" t="s">
        <v>189</v>
      </c>
      <c r="B39" s="996" t="s">
        <v>414</v>
      </c>
      <c r="C39" s="340" t="s">
        <v>280</v>
      </c>
      <c r="D39" s="341" t="s">
        <v>305</v>
      </c>
      <c r="E39" s="359">
        <v>0.51</v>
      </c>
      <c r="F39" s="359" t="s">
        <v>8</v>
      </c>
      <c r="G39" s="359" t="s">
        <v>8</v>
      </c>
      <c r="H39" s="359" t="str">
        <f t="shared" si="1"/>
        <v>SI</v>
      </c>
      <c r="I39" s="359" t="str">
        <f>IF(H39="","",IF(O39&gt;=PARAMETROS!$O$9,"SI",""))</f>
        <v>SI</v>
      </c>
      <c r="J39" s="991" t="s">
        <v>8</v>
      </c>
      <c r="K39" s="343" t="s">
        <v>9</v>
      </c>
      <c r="L39" s="969" t="s">
        <v>8</v>
      </c>
      <c r="M39" s="625">
        <f>IFERROR(IF(D39="","",SUMIF('EXP GEN.'!$D$3:$D$400,D39,'EXP GEN.'!$Z$3:$Z$400)),"")</f>
        <v>6020.1674979267718</v>
      </c>
      <c r="N39" s="625">
        <f>IFERROR(IF(D39="","",SUMIF('EXP ESPEC.'!$D$3:$D$300,D39,'EXP ESPEC.'!$AE$3:$AE$300)),"")</f>
        <v>6020.1674979267718</v>
      </c>
      <c r="O39" s="625">
        <f t="shared" si="2"/>
        <v>12040.334995853544</v>
      </c>
      <c r="P39" s="343" t="str">
        <f>IFERROR(IF(O39=0,"",IF(O39&gt;=PARAMETROS!$O$9,"CUMPLE","NO CUMPLE")),"")</f>
        <v>CUMPLE</v>
      </c>
      <c r="Q39" s="343" t="str">
        <f t="shared" si="3"/>
        <v/>
      </c>
      <c r="R39" s="998" t="s">
        <v>8</v>
      </c>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row>
    <row r="40" spans="1:72" s="255" customFormat="1" ht="15.75" customHeight="1" x14ac:dyDescent="0.25">
      <c r="A40" s="1007"/>
      <c r="B40" s="1008"/>
      <c r="C40" s="436" t="s">
        <v>281</v>
      </c>
      <c r="D40" s="477" t="s">
        <v>304</v>
      </c>
      <c r="E40" s="478">
        <v>0.25</v>
      </c>
      <c r="F40" s="478" t="s">
        <v>8</v>
      </c>
      <c r="G40" s="478" t="s">
        <v>8</v>
      </c>
      <c r="H40" s="478" t="str">
        <f t="shared" si="1"/>
        <v>SI</v>
      </c>
      <c r="I40" s="478" t="str">
        <f>IF(H40="","",IF(O40&gt;=PARAMETROS!$O$9,"SI",""))</f>
        <v>SI</v>
      </c>
      <c r="J40" s="993"/>
      <c r="K40" s="476" t="s">
        <v>72</v>
      </c>
      <c r="L40" s="987"/>
      <c r="M40" s="629">
        <f>IFERROR(IF(D40="","",SUMIF('EXP GEN.'!$D$3:$D$400,D40,'EXP GEN.'!$Z$3:$Z$400)),"")</f>
        <v>2606.1447975974024</v>
      </c>
      <c r="N40" s="629">
        <f>IFERROR(IF(D40="","",SUMIF('EXP ESPEC.'!$D$3:$D$300,D40,'EXP ESPEC.'!$AE$3:$AE$300)),"")</f>
        <v>2606.1447975974024</v>
      </c>
      <c r="O40" s="629">
        <f t="shared" si="2"/>
        <v>5212.2895951948049</v>
      </c>
      <c r="P40" s="355" t="str">
        <f>IFERROR(IF(O40=0,"",IF(O40&gt;=PARAMETROS!$O$9,"CUMPLE","NO CUMPLE")),"")</f>
        <v>CUMPLE</v>
      </c>
      <c r="Q40" s="476" t="str">
        <f t="shared" si="3"/>
        <v>CUMPLE</v>
      </c>
      <c r="R40" s="1006"/>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4"/>
    </row>
    <row r="41" spans="1:72" s="255" customFormat="1" ht="16.5" thickBot="1" x14ac:dyDescent="0.3">
      <c r="A41" s="1001"/>
      <c r="B41" s="1002"/>
      <c r="C41" s="344" t="s">
        <v>282</v>
      </c>
      <c r="D41" s="345" t="s">
        <v>380</v>
      </c>
      <c r="E41" s="361">
        <v>0.24</v>
      </c>
      <c r="F41" s="361" t="s">
        <v>8</v>
      </c>
      <c r="G41" s="361" t="s">
        <v>8</v>
      </c>
      <c r="H41" s="361" t="str">
        <f t="shared" si="1"/>
        <v/>
      </c>
      <c r="I41" s="361" t="str">
        <f>IF(H41="","",IF(O41&gt;=PARAMETROS!$O$9,"SI",""))</f>
        <v/>
      </c>
      <c r="J41" s="992"/>
      <c r="K41" s="347" t="s">
        <v>9</v>
      </c>
      <c r="L41" s="970"/>
      <c r="M41" s="627">
        <f>IFERROR(IF(D41="","",SUMIF('EXP GEN.'!$D$3:$D$400,D41,'EXP GEN.'!$Z$3:$Z$400)),"")</f>
        <v>5641.5312486033517</v>
      </c>
      <c r="N41" s="627">
        <f>IFERROR(IF(D41="","",SUMIF('EXP ESPEC.'!$D$3:$D$300,D41,'EXP ESPEC.'!$AE$3:$AE$300)),"")</f>
        <v>1455.1645269032877</v>
      </c>
      <c r="O41" s="627">
        <f t="shared" si="2"/>
        <v>7096.6957755066396</v>
      </c>
      <c r="P41" s="351" t="str">
        <f>IFERROR(IF(O41=0,"",IF(O41&gt;=PARAMETROS!$O$9,"CUMPLE","NO CUMPLE")),"")</f>
        <v>CUMPLE</v>
      </c>
      <c r="Q41" s="347" t="str">
        <f t="shared" si="3"/>
        <v/>
      </c>
      <c r="R41" s="1003"/>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row>
    <row r="42" spans="1:72" s="255" customFormat="1" ht="22.5" customHeight="1" x14ac:dyDescent="0.25">
      <c r="A42" s="994" t="s">
        <v>190</v>
      </c>
      <c r="B42" s="985" t="s">
        <v>415</v>
      </c>
      <c r="C42" s="437" t="s">
        <v>312</v>
      </c>
      <c r="D42" s="66" t="s">
        <v>381</v>
      </c>
      <c r="E42" s="480">
        <v>0.51</v>
      </c>
      <c r="F42" s="359" t="s">
        <v>8</v>
      </c>
      <c r="G42" s="359" t="s">
        <v>8</v>
      </c>
      <c r="H42" s="359" t="str">
        <f t="shared" si="1"/>
        <v>SI</v>
      </c>
      <c r="I42" s="359" t="str">
        <f>IF(H42="","",IF(O42&gt;=PARAMETROS!$O$9,"SI",""))</f>
        <v>SI</v>
      </c>
      <c r="J42" s="991" t="s">
        <v>8</v>
      </c>
      <c r="K42" s="343" t="s">
        <v>72</v>
      </c>
      <c r="L42" s="969" t="s">
        <v>8</v>
      </c>
      <c r="M42" s="625">
        <f>IFERROR(IF(D42="","",SUMIF('EXP GEN.'!$D$3:$D$400,D42,'EXP GEN.'!$Z$3:$Z$400)),"")</f>
        <v>1244.8168239371905</v>
      </c>
      <c r="N42" s="625">
        <f>IFERROR(IF(D42="","",SUMIF('EXP ESPEC.'!$D$3:$D$300,D42,'EXP ESPEC.'!$AE$3:$AE$300)),"")</f>
        <v>1037.7250318657352</v>
      </c>
      <c r="O42" s="625">
        <f t="shared" si="2"/>
        <v>2282.541855802926</v>
      </c>
      <c r="P42" s="343" t="str">
        <f>IFERROR(IF(O42=0,"",IF(O42&gt;=PARAMETROS!$O$9,"CUMPLE","NO CUMPLE")),"")</f>
        <v>CUMPLE</v>
      </c>
      <c r="Q42" s="343" t="str">
        <f t="shared" si="3"/>
        <v>CUMPLE</v>
      </c>
      <c r="R42" s="998" t="s">
        <v>8</v>
      </c>
      <c r="S42" s="254"/>
      <c r="T42" s="254"/>
      <c r="U42" s="254"/>
      <c r="V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row>
    <row r="43" spans="1:72" s="255" customFormat="1" ht="16.5" thickBot="1" x14ac:dyDescent="0.3">
      <c r="A43" s="995"/>
      <c r="B43" s="986"/>
      <c r="C43" s="439" t="s">
        <v>313</v>
      </c>
      <c r="D43" s="126" t="s">
        <v>382</v>
      </c>
      <c r="E43" s="481">
        <v>0.49</v>
      </c>
      <c r="F43" s="360" t="s">
        <v>8</v>
      </c>
      <c r="G43" s="360" t="s">
        <v>8</v>
      </c>
      <c r="H43" s="360" t="str">
        <f t="shared" si="1"/>
        <v>SI</v>
      </c>
      <c r="I43" s="360" t="str">
        <f>IF(H43="","",IF(O43&gt;=PARAMETROS!$O$9,"SI",""))</f>
        <v>SI</v>
      </c>
      <c r="J43" s="992"/>
      <c r="K43" s="351" t="s">
        <v>9</v>
      </c>
      <c r="L43" s="970"/>
      <c r="M43" s="626">
        <f>IFERROR(IF(D43="","",SUMIF('EXP GEN.'!$D$3:$D$400,D43,'EXP GEN.'!$Z$3:$Z$400)),"")</f>
        <v>77.975058733766247</v>
      </c>
      <c r="N43" s="626">
        <f>IFERROR(IF(D43="","",SUMIF('EXP ESPEC.'!$D$3:$D$300,D43,'EXP ESPEC.'!$AE$3:$AE$300)),"")</f>
        <v>355.77097353922557</v>
      </c>
      <c r="O43" s="626">
        <f t="shared" si="2"/>
        <v>433.74603227299178</v>
      </c>
      <c r="P43" s="351" t="str">
        <f>IFERROR(IF(O43=0,"",IF(O43&gt;=PARAMETROS!$O$9,"CUMPLE","NO CUMPLE")),"")</f>
        <v>CUMPLE</v>
      </c>
      <c r="Q43" s="351" t="str">
        <f t="shared" si="3"/>
        <v/>
      </c>
      <c r="R43" s="999"/>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row>
    <row r="44" spans="1:72" s="255" customFormat="1" ht="16.5" thickBot="1" x14ac:dyDescent="0.3">
      <c r="A44" s="983" t="s">
        <v>191</v>
      </c>
      <c r="B44" s="985" t="s">
        <v>416</v>
      </c>
      <c r="C44" s="437" t="s">
        <v>314</v>
      </c>
      <c r="D44" s="66" t="s">
        <v>520</v>
      </c>
      <c r="E44" s="480">
        <v>0.7</v>
      </c>
      <c r="F44" s="359" t="s">
        <v>8</v>
      </c>
      <c r="G44" s="359" t="s">
        <v>8</v>
      </c>
      <c r="H44" s="359" t="str">
        <f t="shared" si="1"/>
        <v>SI</v>
      </c>
      <c r="I44" s="359" t="str">
        <f>IF(H44="","",IF(O44&gt;=PARAMETROS!$O$9,"SI",""))</f>
        <v>SI</v>
      </c>
      <c r="J44" s="991" t="s">
        <v>8</v>
      </c>
      <c r="K44" s="343" t="s">
        <v>72</v>
      </c>
      <c r="L44" s="969" t="s">
        <v>8</v>
      </c>
      <c r="M44" s="628">
        <f>IFERROR(IF(D44="","",SUMIF('EXP GEN.'!$D$3:$D$400,D44,'EXP GEN.'!$Z$3:$Z$400)),"")</f>
        <v>2680.4653174010455</v>
      </c>
      <c r="N44" s="628">
        <f>IFERROR(IF(D44="","",SUMIF('EXP ESPEC.'!$D$3:$D$300,D44,'EXP ESPEC.'!$AE$3:$AE$300)),"")</f>
        <v>4404.0920992089486</v>
      </c>
      <c r="O44" s="628">
        <f t="shared" si="2"/>
        <v>7084.5574166099941</v>
      </c>
      <c r="P44" s="355" t="str">
        <f>IFERROR(IF(O44=0,"",IF(O44&gt;=PARAMETROS!$O$9,"CUMPLE","NO CUMPLE")),"")</f>
        <v>CUMPLE</v>
      </c>
      <c r="Q44" s="355" t="str">
        <f t="shared" si="3"/>
        <v>CUMPLE</v>
      </c>
      <c r="R44" s="434" t="s">
        <v>8</v>
      </c>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row>
    <row r="45" spans="1:72" s="255" customFormat="1" ht="22.5" customHeight="1" thickBot="1" x14ac:dyDescent="0.3">
      <c r="A45" s="984"/>
      <c r="B45" s="986"/>
      <c r="C45" s="439" t="s">
        <v>315</v>
      </c>
      <c r="D45" s="79" t="s">
        <v>383</v>
      </c>
      <c r="E45" s="482">
        <v>0.3</v>
      </c>
      <c r="F45" s="478" t="s">
        <v>8</v>
      </c>
      <c r="G45" s="478" t="s">
        <v>8</v>
      </c>
      <c r="H45" s="478" t="str">
        <f t="shared" si="1"/>
        <v>SI</v>
      </c>
      <c r="I45" s="478" t="str">
        <f>IF(H45="","",IF(O45&gt;=PARAMETROS!$O$9,"SI",""))</f>
        <v>SI</v>
      </c>
      <c r="J45" s="992"/>
      <c r="K45" s="476" t="s">
        <v>9</v>
      </c>
      <c r="L45" s="970"/>
      <c r="M45" s="625">
        <f>IFERROR(IF(D45="","",SUMIF('EXP GEN.'!$D$3:$D$400,D45,'EXP GEN.'!$Z$3:$Z$400)),"")</f>
        <v>129.84181478715459</v>
      </c>
      <c r="N45" s="625">
        <f>IFERROR(IF(D45="","",SUMIF('EXP ESPEC.'!$D$3:$D$300,D45,'EXP ESPEC.'!$AE$3:$AE$300)),"")</f>
        <v>364.68050844783716</v>
      </c>
      <c r="O45" s="625">
        <f t="shared" si="2"/>
        <v>494.52232323499175</v>
      </c>
      <c r="P45" s="343" t="str">
        <f>IFERROR(IF(O45=0,"",IF(O45&gt;=PARAMETROS!$O$9,"CUMPLE","NO CUMPLE")),"")</f>
        <v>CUMPLE</v>
      </c>
      <c r="Q45" s="343" t="str">
        <f t="shared" si="3"/>
        <v/>
      </c>
      <c r="R45" s="395" t="s">
        <v>8</v>
      </c>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row>
    <row r="46" spans="1:72" s="255" customFormat="1" x14ac:dyDescent="0.25">
      <c r="A46" s="994" t="s">
        <v>192</v>
      </c>
      <c r="B46" s="996" t="s">
        <v>417</v>
      </c>
      <c r="C46" s="340" t="s">
        <v>284</v>
      </c>
      <c r="D46" s="341" t="s">
        <v>384</v>
      </c>
      <c r="E46" s="359">
        <v>0.75</v>
      </c>
      <c r="F46" s="359" t="s">
        <v>8</v>
      </c>
      <c r="G46" s="359" t="s">
        <v>8</v>
      </c>
      <c r="H46" s="359" t="str">
        <f t="shared" si="1"/>
        <v>SI</v>
      </c>
      <c r="I46" s="359" t="str">
        <f>IF(H46="","",IF(O46&gt;=PARAMETROS!$O$9,"SI",""))</f>
        <v>SI</v>
      </c>
      <c r="J46" s="991" t="s">
        <v>8</v>
      </c>
      <c r="K46" s="343" t="s">
        <v>72</v>
      </c>
      <c r="L46" s="969" t="s">
        <v>8</v>
      </c>
      <c r="M46" s="625">
        <f>IFERROR(IF(D46="","",SUMIF('EXP GEN.'!$D$3:$D$400,D46,'EXP GEN.'!$Z$3:$Z$400)),"")</f>
        <v>5154.5356150831585</v>
      </c>
      <c r="N46" s="625">
        <f>IFERROR(IF(D46="","",SUMIF('EXP ESPEC.'!$D$3:$D$300,D46,'EXP ESPEC.'!$AE$3:$AE$300)),"")</f>
        <v>5154.5356150831585</v>
      </c>
      <c r="O46" s="625">
        <f t="shared" si="2"/>
        <v>10309.071230166317</v>
      </c>
      <c r="P46" s="343" t="str">
        <f>IFERROR(IF(O46=0,"",IF(O46&gt;=PARAMETROS!$O$9,"CUMPLE","NO CUMPLE")),"")</f>
        <v>CUMPLE</v>
      </c>
      <c r="Q46" s="343" t="str">
        <f t="shared" si="3"/>
        <v>CUMPLE</v>
      </c>
      <c r="R46" s="998" t="s">
        <v>8</v>
      </c>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row>
    <row r="47" spans="1:72" s="255" customFormat="1" ht="23.25" thickBot="1" x14ac:dyDescent="0.3">
      <c r="A47" s="1001"/>
      <c r="B47" s="997"/>
      <c r="C47" s="344" t="s">
        <v>283</v>
      </c>
      <c r="D47" s="345" t="s">
        <v>385</v>
      </c>
      <c r="E47" s="361">
        <v>0.25</v>
      </c>
      <c r="F47" s="361" t="s">
        <v>8</v>
      </c>
      <c r="G47" s="361" t="s">
        <v>8</v>
      </c>
      <c r="H47" s="361" t="str">
        <f t="shared" si="1"/>
        <v>SI</v>
      </c>
      <c r="I47" s="361" t="str">
        <f>IF(H47="","",IF(O47&gt;=PARAMETROS!$O$9,"SI",""))</f>
        <v>SI</v>
      </c>
      <c r="J47" s="992"/>
      <c r="K47" s="347" t="s">
        <v>9</v>
      </c>
      <c r="L47" s="970"/>
      <c r="M47" s="627">
        <f>IFERROR(IF(D47="","",SUMIF('EXP GEN.'!$D$3:$D$400,D47,'EXP GEN.'!$Z$3:$Z$400)),"")</f>
        <v>1368.0950449533502</v>
      </c>
      <c r="N47" s="627">
        <f>IFERROR(IF(D47="","",SUMIF('EXP ESPEC.'!$D$3:$D$300,D47,'EXP ESPEC.'!$AE$3:$AE$300)),"")</f>
        <v>501.42440458015267</v>
      </c>
      <c r="O47" s="627">
        <f t="shared" si="2"/>
        <v>1869.5194495335029</v>
      </c>
      <c r="P47" s="351" t="str">
        <f>IFERROR(IF(O47=0,"",IF(O47&gt;=PARAMETROS!$O$9,"CUMPLE","NO CUMPLE")),"")</f>
        <v>CUMPLE</v>
      </c>
      <c r="Q47" s="347" t="str">
        <f t="shared" si="3"/>
        <v/>
      </c>
      <c r="R47" s="1003"/>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row>
    <row r="48" spans="1:72" s="255" customFormat="1" ht="15.75" customHeight="1" x14ac:dyDescent="0.25">
      <c r="A48" s="994" t="s">
        <v>193</v>
      </c>
      <c r="B48" s="996" t="s">
        <v>418</v>
      </c>
      <c r="C48" s="340" t="s">
        <v>287</v>
      </c>
      <c r="D48" s="341" t="s">
        <v>302</v>
      </c>
      <c r="E48" s="359">
        <v>0.51</v>
      </c>
      <c r="F48" s="359" t="s">
        <v>8</v>
      </c>
      <c r="G48" s="359" t="s">
        <v>8</v>
      </c>
      <c r="H48" s="359" t="str">
        <f t="shared" si="1"/>
        <v>SI</v>
      </c>
      <c r="I48" s="359" t="str">
        <f>IF(H48="","",IF(O48&gt;=PARAMETROS!$O$9,"SI",""))</f>
        <v>SI</v>
      </c>
      <c r="J48" s="991" t="s">
        <v>8</v>
      </c>
      <c r="K48" s="343" t="s">
        <v>9</v>
      </c>
      <c r="L48" s="969" t="s">
        <v>8</v>
      </c>
      <c r="M48" s="625">
        <f>IFERROR(IF(D48="","",SUMIF('EXP GEN.'!$D$3:$D$400,D48,'EXP GEN.'!$Z$3:$Z$400)),"")</f>
        <v>2148.5015712264053</v>
      </c>
      <c r="N48" s="625">
        <f>IFERROR(IF(D48="","",SUMIF('EXP ESPEC.'!$D$3:$D$300,D48,'EXP ESPEC.'!$AE$3:$AE$300)),"")</f>
        <v>2148.5015712264053</v>
      </c>
      <c r="O48" s="625">
        <f t="shared" si="2"/>
        <v>4297.0031424528106</v>
      </c>
      <c r="P48" s="343" t="str">
        <f>IFERROR(IF(O48=0,"",IF(O48&gt;=PARAMETROS!$O$9,"CUMPLE","NO CUMPLE")),"")</f>
        <v>CUMPLE</v>
      </c>
      <c r="Q48" s="343" t="str">
        <f t="shared" si="3"/>
        <v/>
      </c>
      <c r="R48" s="998" t="s">
        <v>8</v>
      </c>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row>
    <row r="49" spans="1:72" s="255" customFormat="1" ht="23.25" thickBot="1" x14ac:dyDescent="0.3">
      <c r="A49" s="995"/>
      <c r="B49" s="997"/>
      <c r="C49" s="348" t="s">
        <v>288</v>
      </c>
      <c r="D49" s="349" t="s">
        <v>386</v>
      </c>
      <c r="E49" s="360">
        <v>0.49</v>
      </c>
      <c r="F49" s="360" t="s">
        <v>8</v>
      </c>
      <c r="G49" s="360" t="s">
        <v>8</v>
      </c>
      <c r="H49" s="360" t="str">
        <f t="shared" si="1"/>
        <v>SI</v>
      </c>
      <c r="I49" s="360" t="str">
        <f>IF(H49="","",IF(O49&gt;=PARAMETROS!$O$9,"SI",""))</f>
        <v>SI</v>
      </c>
      <c r="J49" s="992"/>
      <c r="K49" s="747" t="s">
        <v>72</v>
      </c>
      <c r="L49" s="970"/>
      <c r="M49" s="626">
        <f>IFERROR(IF(D49="","",SUMIF('EXP GEN.'!$D$3:$D$400,D49,'EXP GEN.'!$Z$3:$Z$400)),"")</f>
        <v>1698.8979885880231</v>
      </c>
      <c r="N49" s="626">
        <f>IFERROR(IF(D49="","",SUMIF('EXP ESPEC.'!$D$3:$D$300,D49,'EXP ESPEC.'!$AE$3:$AE$300)),"")</f>
        <v>1377.7351505689919</v>
      </c>
      <c r="O49" s="626">
        <f t="shared" si="2"/>
        <v>3076.6331391570147</v>
      </c>
      <c r="P49" s="351" t="str">
        <f>IFERROR(IF(O49=0,"",IF(O49&gt;=PARAMETROS!$O$9,"CUMPLE","NO CUMPLE")),"")</f>
        <v>CUMPLE</v>
      </c>
      <c r="Q49" s="351" t="str">
        <f t="shared" si="3"/>
        <v>CUMPLE</v>
      </c>
      <c r="R49" s="999"/>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row>
    <row r="50" spans="1:72" s="255" customFormat="1" ht="16.5" thickBot="1" x14ac:dyDescent="0.3">
      <c r="A50" s="435" t="s">
        <v>194</v>
      </c>
      <c r="B50" s="518" t="s">
        <v>387</v>
      </c>
      <c r="C50" s="437" t="s">
        <v>316</v>
      </c>
      <c r="D50" s="66" t="s">
        <v>387</v>
      </c>
      <c r="E50" s="480">
        <v>1</v>
      </c>
      <c r="F50" s="359" t="s">
        <v>8</v>
      </c>
      <c r="G50" s="359" t="s">
        <v>8</v>
      </c>
      <c r="H50" s="359" t="str">
        <f t="shared" si="1"/>
        <v>SI</v>
      </c>
      <c r="I50" s="359" t="str">
        <f>IF(H50="","",IF(O50&gt;=PARAMETROS!$O$9,"SI",""))</f>
        <v>SI</v>
      </c>
      <c r="J50" s="359" t="s">
        <v>8</v>
      </c>
      <c r="K50" s="343" t="s">
        <v>72</v>
      </c>
      <c r="L50" s="343" t="s">
        <v>8</v>
      </c>
      <c r="M50" s="625">
        <f>IFERROR(IF(D50="","",SUMIF('EXP GEN.'!$D$3:$D$400,D50,'EXP GEN.'!$Z$3:$Z$400)),"")</f>
        <v>3110.6346375707772</v>
      </c>
      <c r="N50" s="625">
        <f>IFERROR(IF(D50="","",SUMIF('EXP ESPEC.'!$D$3:$D$300,D50,'EXP ESPEC.'!$AE$3:$AE$300)),"")</f>
        <v>3055.3150525682204</v>
      </c>
      <c r="O50" s="625">
        <f t="shared" si="2"/>
        <v>6165.9496901389975</v>
      </c>
      <c r="P50" s="343" t="str">
        <f>IFERROR(IF(O50=0,"",IF(O50&gt;=PARAMETROS!$O$9,"CUMPLE","NO CUMPLE")),"")</f>
        <v>CUMPLE</v>
      </c>
      <c r="Q50" s="343" t="str">
        <f t="shared" si="3"/>
        <v>CUMPLE</v>
      </c>
      <c r="R50" s="432" t="s">
        <v>8</v>
      </c>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row>
    <row r="51" spans="1:72" s="255" customFormat="1" x14ac:dyDescent="0.25">
      <c r="A51" s="994" t="s">
        <v>195</v>
      </c>
      <c r="B51" s="996" t="s">
        <v>419</v>
      </c>
      <c r="C51" s="340" t="s">
        <v>285</v>
      </c>
      <c r="D51" s="341" t="s">
        <v>388</v>
      </c>
      <c r="E51" s="359">
        <v>0.51</v>
      </c>
      <c r="F51" s="359" t="s">
        <v>8</v>
      </c>
      <c r="G51" s="359" t="s">
        <v>8</v>
      </c>
      <c r="H51" s="359" t="str">
        <f t="shared" si="1"/>
        <v>SI</v>
      </c>
      <c r="I51" s="359" t="str">
        <f>IF(H51="","",IF(O51&gt;=PARAMETROS!$O$9,"SI",""))</f>
        <v>SI</v>
      </c>
      <c r="J51" s="991" t="s">
        <v>8</v>
      </c>
      <c r="K51" s="343" t="s">
        <v>72</v>
      </c>
      <c r="L51" s="969" t="s">
        <v>8</v>
      </c>
      <c r="M51" s="625">
        <f>IFERROR(IF(D51="","",SUMIF('EXP GEN.'!$D$3:$D$400,D51,'EXP GEN.'!$Z$3:$Z$400)),"")</f>
        <v>4942.7872231265856</v>
      </c>
      <c r="N51" s="625">
        <f>IFERROR(IF(D51="","",SUMIF('EXP ESPEC.'!$D$3:$D$300,D51,'EXP ESPEC.'!$AE$3:$AE$300)),"")</f>
        <v>2102.1340681971587</v>
      </c>
      <c r="O51" s="625">
        <f t="shared" si="2"/>
        <v>7044.9212913237443</v>
      </c>
      <c r="P51" s="343" t="str">
        <f>IFERROR(IF(O51=0,"",IF(O51&gt;=PARAMETROS!$O$9,"CUMPLE","NO CUMPLE")),"")</f>
        <v>CUMPLE</v>
      </c>
      <c r="Q51" s="343" t="str">
        <f t="shared" si="3"/>
        <v>CUMPLE</v>
      </c>
      <c r="R51" s="998" t="s">
        <v>8</v>
      </c>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row>
    <row r="52" spans="1:72" s="255" customFormat="1" ht="16.5" thickBot="1" x14ac:dyDescent="0.3">
      <c r="A52" s="995"/>
      <c r="B52" s="997"/>
      <c r="C52" s="348" t="s">
        <v>286</v>
      </c>
      <c r="D52" s="349" t="s">
        <v>389</v>
      </c>
      <c r="E52" s="360">
        <v>0.49</v>
      </c>
      <c r="F52" s="360" t="s">
        <v>8</v>
      </c>
      <c r="G52" s="360" t="s">
        <v>8</v>
      </c>
      <c r="H52" s="360" t="str">
        <f t="shared" si="1"/>
        <v>SI</v>
      </c>
      <c r="I52" s="360" t="str">
        <f>IF(H52="","",IF(O52&gt;=PARAMETROS!$O$9,"SI",""))</f>
        <v>SI</v>
      </c>
      <c r="J52" s="992"/>
      <c r="K52" s="351" t="s">
        <v>9</v>
      </c>
      <c r="L52" s="970"/>
      <c r="M52" s="626">
        <f>IFERROR(IF(D52="","",SUMIF('EXP GEN.'!$D$3:$D$400,D52,'EXP GEN.'!$Z$3:$Z$400)),"")</f>
        <v>802.50893777873898</v>
      </c>
      <c r="N52" s="626">
        <f>IFERROR(IF(D52="","",SUMIF('EXP ESPEC.'!$D$3:$D$300,D52,'EXP ESPEC.'!$AE$3:$AE$300)),"")</f>
        <v>2880.9174650485438</v>
      </c>
      <c r="O52" s="626">
        <f t="shared" si="2"/>
        <v>3683.4264028272828</v>
      </c>
      <c r="P52" s="351" t="str">
        <f>IFERROR(IF(O52=0,"",IF(O52&gt;=PARAMETROS!$O$9,"CUMPLE","NO CUMPLE")),"")</f>
        <v>CUMPLE</v>
      </c>
      <c r="Q52" s="351" t="str">
        <f t="shared" si="3"/>
        <v/>
      </c>
      <c r="R52" s="999"/>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row>
    <row r="53" spans="1:72" s="255" customFormat="1" ht="15.75" customHeight="1" thickBot="1" x14ac:dyDescent="0.3">
      <c r="A53" s="645" t="s">
        <v>196</v>
      </c>
      <c r="B53" s="649" t="s">
        <v>390</v>
      </c>
      <c r="C53" s="437" t="s">
        <v>317</v>
      </c>
      <c r="D53" s="66" t="s">
        <v>390</v>
      </c>
      <c r="E53" s="480">
        <v>1</v>
      </c>
      <c r="F53" s="359" t="s">
        <v>8</v>
      </c>
      <c r="G53" s="359" t="s">
        <v>8</v>
      </c>
      <c r="H53" s="359" t="str">
        <f t="shared" si="1"/>
        <v>SI</v>
      </c>
      <c r="I53" s="359" t="str">
        <f>IF(H53="","",IF(O53&gt;=PARAMETROS!$O$9,"SI",""))</f>
        <v>SI</v>
      </c>
      <c r="J53" s="359" t="s">
        <v>8</v>
      </c>
      <c r="K53" s="802" t="s">
        <v>1039</v>
      </c>
      <c r="L53" s="643" t="s">
        <v>8</v>
      </c>
      <c r="M53" s="625">
        <f>IFERROR(IF(D53="","",SUMIF('EXP GEN.'!$D$3:$D$400,D53,'EXP GEN.'!$Z$3:$Z$400)),"")</f>
        <v>0</v>
      </c>
      <c r="N53" s="625">
        <f>IFERROR(IF(D53="","",SUMIF('EXP ESPEC.'!$D$3:$D$300,D53,'EXP ESPEC.'!$AE$3:$AE$300)),"")</f>
        <v>687.93997275608422</v>
      </c>
      <c r="O53" s="625">
        <f t="shared" si="2"/>
        <v>687.93997275608422</v>
      </c>
      <c r="P53" s="343" t="str">
        <f>IFERROR(IF(O53=0,"",IF(O53&gt;=PARAMETROS!$O$9,"CUMPLE","NO CUMPLE")),"")</f>
        <v>CUMPLE</v>
      </c>
      <c r="Q53" s="343" t="str">
        <f t="shared" si="3"/>
        <v/>
      </c>
      <c r="R53" s="641" t="s">
        <v>335</v>
      </c>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4"/>
      <c r="BS53" s="254"/>
      <c r="BT53" s="254"/>
    </row>
    <row r="54" spans="1:72" s="255" customFormat="1" x14ac:dyDescent="0.25">
      <c r="A54" s="959" t="s">
        <v>197</v>
      </c>
      <c r="B54" s="962" t="s">
        <v>420</v>
      </c>
      <c r="C54" s="430" t="s">
        <v>290</v>
      </c>
      <c r="D54" s="341" t="s">
        <v>391</v>
      </c>
      <c r="E54" s="359">
        <v>0.51</v>
      </c>
      <c r="F54" s="359" t="s">
        <v>8</v>
      </c>
      <c r="G54" s="359" t="s">
        <v>8</v>
      </c>
      <c r="H54" s="359" t="str">
        <f t="shared" si="1"/>
        <v>SI</v>
      </c>
      <c r="I54" s="359" t="str">
        <f>IF(H54="","",IF(O54&gt;=PARAMETROS!$O$9,"SI",""))</f>
        <v>SI</v>
      </c>
      <c r="J54" s="991" t="s">
        <v>8</v>
      </c>
      <c r="K54" s="343" t="s">
        <v>9</v>
      </c>
      <c r="L54" s="969" t="s">
        <v>8</v>
      </c>
      <c r="M54" s="625">
        <f>IFERROR(IF(D54="","",SUMIF('EXP GEN.'!$D$3:$D$400,D54,'EXP GEN.'!$Z$3:$Z$400)),"")</f>
        <v>3803.3966622462253</v>
      </c>
      <c r="N54" s="625">
        <f>IFERROR(IF(D54="","",SUMIF('EXP ESPEC.'!$D$3:$D$300,D54,'EXP ESPEC.'!$AE$3:$AE$300)),"")</f>
        <v>3803.3966622462253</v>
      </c>
      <c r="O54" s="625">
        <f t="shared" si="2"/>
        <v>7606.7933244924507</v>
      </c>
      <c r="P54" s="343" t="str">
        <f>IFERROR(IF(O54=0,"",IF(O54&gt;=PARAMETROS!$O$9,"CUMPLE","NO CUMPLE")),"")</f>
        <v>CUMPLE</v>
      </c>
      <c r="Q54" s="343" t="str">
        <f t="shared" si="3"/>
        <v/>
      </c>
      <c r="R54" s="432" t="s">
        <v>8</v>
      </c>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row>
    <row r="55" spans="1:72" s="255" customFormat="1" ht="15.75" customHeight="1" thickBot="1" x14ac:dyDescent="0.3">
      <c r="A55" s="961"/>
      <c r="B55" s="964"/>
      <c r="C55" s="356" t="s">
        <v>291</v>
      </c>
      <c r="D55" s="477" t="s">
        <v>392</v>
      </c>
      <c r="E55" s="478">
        <v>0.49</v>
      </c>
      <c r="F55" s="478" t="s">
        <v>8</v>
      </c>
      <c r="G55" s="478" t="s">
        <v>8</v>
      </c>
      <c r="H55" s="478" t="str">
        <f t="shared" si="1"/>
        <v>SI</v>
      </c>
      <c r="I55" s="478" t="str">
        <f>IF(H55="","",IF(O55&gt;=PARAMETROS!$O$9,"SI",""))</f>
        <v>SI</v>
      </c>
      <c r="J55" s="992"/>
      <c r="K55" s="476" t="s">
        <v>72</v>
      </c>
      <c r="L55" s="970"/>
      <c r="M55" s="629">
        <f>IFERROR(IF(D55="","",SUMIF('EXP GEN.'!$D$3:$D$400,D55,'EXP GEN.'!$Z$3:$Z$400)),"")</f>
        <v>1043.162451649903</v>
      </c>
      <c r="N55" s="629">
        <f>IFERROR(IF(D55="","",SUMIF('EXP ESPEC.'!$D$3:$D$300,D55,'EXP ESPEC.'!$AE$3:$AE$300)),"")</f>
        <v>1043.162451649903</v>
      </c>
      <c r="O55" s="629">
        <f t="shared" si="2"/>
        <v>2086.324903299806</v>
      </c>
      <c r="P55" s="476" t="str">
        <f>IFERROR(IF(O55=0,"",IF(O55&gt;=PARAMETROS!$O$9,"CUMPLE","NO CUMPLE")),"")</f>
        <v>CUMPLE</v>
      </c>
      <c r="Q55" s="476" t="str">
        <f t="shared" si="3"/>
        <v>CUMPLE</v>
      </c>
      <c r="R55" s="479" t="s">
        <v>8</v>
      </c>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row>
    <row r="56" spans="1:72" x14ac:dyDescent="0.25">
      <c r="A56" s="994" t="s">
        <v>198</v>
      </c>
      <c r="B56" s="996" t="s">
        <v>421</v>
      </c>
      <c r="C56" s="340" t="s">
        <v>292</v>
      </c>
      <c r="D56" s="341" t="s">
        <v>393</v>
      </c>
      <c r="E56" s="363">
        <v>0.6</v>
      </c>
      <c r="F56" s="363" t="s">
        <v>8</v>
      </c>
      <c r="G56" s="363" t="s">
        <v>8</v>
      </c>
      <c r="H56" s="363" t="str">
        <f t="shared" si="1"/>
        <v>SI</v>
      </c>
      <c r="I56" s="363" t="str">
        <f>IF(H56="","",IF(O56&gt;=PARAMETROS!$O$9,"SI",""))</f>
        <v>SI</v>
      </c>
      <c r="J56" s="1013" t="s">
        <v>8</v>
      </c>
      <c r="K56" s="343" t="s">
        <v>72</v>
      </c>
      <c r="L56" s="969" t="s">
        <v>8</v>
      </c>
      <c r="M56" s="625">
        <f>IFERROR(IF(D56="","",SUMIF('EXP GEN.'!$D$3:$D$400,D56,'EXP GEN.'!$Z$3:$Z$400)),"")</f>
        <v>4872.0685222101838</v>
      </c>
      <c r="N56" s="625">
        <f>IFERROR(IF(D56="","",SUMIF('EXP ESPEC.'!$D$3:$D$300,D56,'EXP ESPEC.'!$AE$3:$AE$300)),"")</f>
        <v>4872.0685222101838</v>
      </c>
      <c r="O56" s="625">
        <f t="shared" si="2"/>
        <v>9744.1370444203676</v>
      </c>
      <c r="P56" s="343" t="str">
        <f>IFERROR(IF(O56=0,"",IF(O56&gt;=PARAMETROS!$O$9,"CUMPLE","NO CUMPLE")),"")</f>
        <v>CUMPLE</v>
      </c>
      <c r="Q56" s="343" t="str">
        <f t="shared" si="3"/>
        <v>CUMPLE</v>
      </c>
      <c r="R56" s="998" t="s">
        <v>8</v>
      </c>
    </row>
    <row r="57" spans="1:72" ht="16.5" thickBot="1" x14ac:dyDescent="0.3">
      <c r="A57" s="1001"/>
      <c r="B57" s="1002"/>
      <c r="C57" s="344" t="s">
        <v>293</v>
      </c>
      <c r="D57" s="345" t="s">
        <v>394</v>
      </c>
      <c r="E57" s="364">
        <v>0.4</v>
      </c>
      <c r="F57" s="364" t="s">
        <v>8</v>
      </c>
      <c r="G57" s="364" t="s">
        <v>8</v>
      </c>
      <c r="H57" s="364" t="str">
        <f t="shared" si="1"/>
        <v>SI</v>
      </c>
      <c r="I57" s="364" t="str">
        <f>IF(H57="","",IF(O57&gt;=PARAMETROS!$O$9,"SI",""))</f>
        <v>SI</v>
      </c>
      <c r="J57" s="1014"/>
      <c r="K57" s="347" t="s">
        <v>9</v>
      </c>
      <c r="L57" s="970"/>
      <c r="M57" s="627">
        <f>IFERROR(IF(D57="","",SUMIF('EXP GEN.'!$D$3:$D$400,D57,'EXP GEN.'!$Z$3:$Z$400)),"")</f>
        <v>985.10716575621291</v>
      </c>
      <c r="N57" s="627">
        <f>IFERROR(IF(D57="","",SUMIF('EXP ESPEC.'!$D$3:$D$300,D57,'EXP ESPEC.'!$AE$3:$AE$300)),"")</f>
        <v>743.81465077870985</v>
      </c>
      <c r="O57" s="627">
        <f t="shared" si="2"/>
        <v>1728.9218165349228</v>
      </c>
      <c r="P57" s="351" t="str">
        <f>IFERROR(IF(O57=0,"",IF(O57&gt;=PARAMETROS!$O$9,"CUMPLE","NO CUMPLE")),"")</f>
        <v>CUMPLE</v>
      </c>
      <c r="Q57" s="347" t="str">
        <f t="shared" si="3"/>
        <v/>
      </c>
      <c r="R57" s="1003"/>
    </row>
    <row r="58" spans="1:72" ht="22.5" customHeight="1" x14ac:dyDescent="0.25">
      <c r="A58" s="994" t="s">
        <v>199</v>
      </c>
      <c r="B58" s="1011" t="s">
        <v>422</v>
      </c>
      <c r="C58" s="340" t="s">
        <v>295</v>
      </c>
      <c r="D58" s="341" t="s">
        <v>395</v>
      </c>
      <c r="E58" s="363">
        <v>0.6</v>
      </c>
      <c r="F58" s="363" t="s">
        <v>8</v>
      </c>
      <c r="G58" s="363" t="s">
        <v>8</v>
      </c>
      <c r="H58" s="363" t="str">
        <f t="shared" si="1"/>
        <v>SI</v>
      </c>
      <c r="I58" s="363" t="str">
        <f>IF(H58="","",IF(O58&gt;=PARAMETROS!$O$9,"SI",""))</f>
        <v>SI</v>
      </c>
      <c r="J58" s="1013" t="s">
        <v>8</v>
      </c>
      <c r="K58" s="343" t="s">
        <v>72</v>
      </c>
      <c r="L58" s="969" t="s">
        <v>8</v>
      </c>
      <c r="M58" s="625">
        <f>IFERROR(IF(D58="","",SUMIF('EXP GEN.'!$D$3:$D$400,D58,'EXP GEN.'!$Z$3:$Z$400)),"")</f>
        <v>1680.9968966360134</v>
      </c>
      <c r="N58" s="625">
        <f>IFERROR(IF(D58="","",SUMIF('EXP ESPEC.'!$D$3:$D$300,D58,'EXP ESPEC.'!$AE$3:$AE$300)),"")</f>
        <v>1680.9968966360134</v>
      </c>
      <c r="O58" s="625">
        <f t="shared" si="2"/>
        <v>3361.9937932720268</v>
      </c>
      <c r="P58" s="343" t="str">
        <f>IFERROR(IF(O58=0,"",IF(O58&gt;=PARAMETROS!$O$9,"CUMPLE","NO CUMPLE")),"")</f>
        <v>CUMPLE</v>
      </c>
      <c r="Q58" s="343" t="str">
        <f t="shared" si="3"/>
        <v>CUMPLE</v>
      </c>
      <c r="R58" s="998" t="s">
        <v>8</v>
      </c>
    </row>
    <row r="59" spans="1:72" ht="16.5" thickBot="1" x14ac:dyDescent="0.3">
      <c r="A59" s="995"/>
      <c r="B59" s="1012"/>
      <c r="C59" s="348" t="s">
        <v>296</v>
      </c>
      <c r="D59" s="349" t="s">
        <v>396</v>
      </c>
      <c r="E59" s="366">
        <v>0.4</v>
      </c>
      <c r="F59" s="366" t="s">
        <v>8</v>
      </c>
      <c r="G59" s="366" t="s">
        <v>8</v>
      </c>
      <c r="H59" s="366" t="str">
        <f t="shared" si="1"/>
        <v>SI</v>
      </c>
      <c r="I59" s="366" t="str">
        <f>IF(H59="","",IF(O59&gt;=PARAMETROS!$O$9,"SI",""))</f>
        <v>SI</v>
      </c>
      <c r="J59" s="1014"/>
      <c r="K59" s="351" t="s">
        <v>9</v>
      </c>
      <c r="L59" s="970"/>
      <c r="M59" s="626">
        <f>IFERROR(IF(D59="","",SUMIF('EXP GEN.'!$D$3:$D$400,D59,'EXP GEN.'!$Z$3:$Z$400)),"")</f>
        <v>1858.6671187453323</v>
      </c>
      <c r="N59" s="626">
        <f>IFERROR(IF(D59="","",SUMIF('EXP ESPEC.'!$D$3:$D$300,D59,'EXP ESPEC.'!$AE$3:$AE$300)),"")</f>
        <v>1858.6671187453323</v>
      </c>
      <c r="O59" s="626">
        <f t="shared" si="2"/>
        <v>3717.3342374906647</v>
      </c>
      <c r="P59" s="351" t="str">
        <f>IFERROR(IF(O59=0,"",IF(O59&gt;=PARAMETROS!$O$9,"CUMPLE","NO CUMPLE")),"")</f>
        <v>CUMPLE</v>
      </c>
      <c r="Q59" s="351" t="str">
        <f t="shared" si="3"/>
        <v/>
      </c>
      <c r="R59" s="999"/>
    </row>
    <row r="60" spans="1:72" ht="16.5" thickBot="1" x14ac:dyDescent="0.3">
      <c r="A60" s="429" t="s">
        <v>200</v>
      </c>
      <c r="B60" s="520" t="s">
        <v>397</v>
      </c>
      <c r="C60" s="437" t="s">
        <v>318</v>
      </c>
      <c r="D60" s="66" t="s">
        <v>397</v>
      </c>
      <c r="E60" s="521">
        <v>1</v>
      </c>
      <c r="F60" s="363" t="s">
        <v>8</v>
      </c>
      <c r="G60" s="363" t="s">
        <v>8</v>
      </c>
      <c r="H60" s="363" t="str">
        <f t="shared" si="1"/>
        <v>SI</v>
      </c>
      <c r="I60" s="363" t="str">
        <f>IF(H60="","",IF(O60&gt;=PARAMETROS!$O$9,"SI",""))</f>
        <v>SI</v>
      </c>
      <c r="J60" s="363" t="s">
        <v>8</v>
      </c>
      <c r="K60" s="343" t="s">
        <v>72</v>
      </c>
      <c r="L60" s="343" t="s">
        <v>8</v>
      </c>
      <c r="M60" s="625">
        <f>IFERROR(IF(D60="","",SUMIF('EXP GEN.'!$D$3:$D$400,D60,'EXP GEN.'!$Z$3:$Z$400)),"")</f>
        <v>6597.4162095560987</v>
      </c>
      <c r="N60" s="625">
        <f>IFERROR(IF(D60="","",SUMIF('EXP ESPEC.'!$D$3:$D$300,D60,'EXP ESPEC.'!$AE$3:$AE$300)),"")</f>
        <v>6586.3146439827779</v>
      </c>
      <c r="O60" s="625">
        <f t="shared" si="2"/>
        <v>13183.730853538877</v>
      </c>
      <c r="P60" s="343" t="str">
        <f>IFERROR(IF(O60=0,"",IF(O60&gt;=PARAMETROS!$O$9,"CUMPLE","NO CUMPLE")),"")</f>
        <v>CUMPLE</v>
      </c>
      <c r="Q60" s="343" t="str">
        <f t="shared" si="3"/>
        <v>CUMPLE</v>
      </c>
      <c r="R60" s="432" t="s">
        <v>8</v>
      </c>
    </row>
    <row r="61" spans="1:72" ht="23.25" thickBot="1" x14ac:dyDescent="0.3">
      <c r="A61" s="638" t="s">
        <v>219</v>
      </c>
      <c r="B61" s="642" t="s">
        <v>321</v>
      </c>
      <c r="C61" s="437" t="s">
        <v>319</v>
      </c>
      <c r="D61" s="66" t="s">
        <v>321</v>
      </c>
      <c r="E61" s="521">
        <v>1</v>
      </c>
      <c r="F61" s="363" t="s">
        <v>8</v>
      </c>
      <c r="G61" s="363" t="s">
        <v>8</v>
      </c>
      <c r="H61" s="363" t="str">
        <f t="shared" si="1"/>
        <v>SI</v>
      </c>
      <c r="I61" s="363" t="str">
        <f>IF(H61="","",IF(O61&gt;=PARAMETROS!$O$9,"SI",""))</f>
        <v>SI</v>
      </c>
      <c r="J61" s="363" t="s">
        <v>8</v>
      </c>
      <c r="K61" s="343" t="s">
        <v>72</v>
      </c>
      <c r="L61" s="643" t="s">
        <v>8</v>
      </c>
      <c r="M61" s="625">
        <f>IFERROR(IF(D61="","",SUMIF('EXP GEN.'!$D$3:$D$400,D61,'EXP GEN.'!$Z$3:$Z$400)),"")</f>
        <v>20297.38721967466</v>
      </c>
      <c r="N61" s="625">
        <f>IFERROR(IF(D61="","",SUMIF('EXP ESPEC.'!$D$3:$D$300,D61,'EXP ESPEC.'!$AE$3:$AE$300)),"")</f>
        <v>20297.38721967466</v>
      </c>
      <c r="O61" s="625">
        <f t="shared" si="2"/>
        <v>40594.774439349319</v>
      </c>
      <c r="P61" s="343" t="str">
        <f>IFERROR(IF(O61=0,"",IF(O61&gt;=PARAMETROS!$O$9,"CUMPLE","NO CUMPLE")),"")</f>
        <v>CUMPLE</v>
      </c>
      <c r="Q61" s="343" t="str">
        <f t="shared" si="3"/>
        <v>CUMPLE</v>
      </c>
      <c r="R61" s="641" t="s">
        <v>8</v>
      </c>
    </row>
    <row r="62" spans="1:72" ht="16.5" thickBot="1" x14ac:dyDescent="0.3">
      <c r="A62" s="638" t="s">
        <v>220</v>
      </c>
      <c r="B62" s="644" t="s">
        <v>398</v>
      </c>
      <c r="C62" s="437" t="s">
        <v>320</v>
      </c>
      <c r="D62" s="66" t="s">
        <v>398</v>
      </c>
      <c r="E62" s="521">
        <v>1</v>
      </c>
      <c r="F62" s="363" t="s">
        <v>8</v>
      </c>
      <c r="G62" s="363" t="s">
        <v>8</v>
      </c>
      <c r="H62" s="363" t="str">
        <f t="shared" si="1"/>
        <v>SI</v>
      </c>
      <c r="I62" s="363" t="str">
        <f>IF(H62="","",IF(O62&gt;=PARAMETROS!$O$9,"SI",""))</f>
        <v>SI</v>
      </c>
      <c r="J62" s="363" t="s">
        <v>8</v>
      </c>
      <c r="K62" s="343" t="s">
        <v>72</v>
      </c>
      <c r="L62" s="643" t="s">
        <v>8</v>
      </c>
      <c r="M62" s="625">
        <f>IFERROR(IF(D62="","",SUMIF('EXP GEN.'!$D$3:$D$400,D62,'EXP GEN.'!$Z$3:$Z$400)),"")</f>
        <v>31191.438788352625</v>
      </c>
      <c r="N62" s="625">
        <f>IFERROR(IF(D62="","",SUMIF('EXP ESPEC.'!$D$3:$D$300,D62,'EXP ESPEC.'!$AE$3:$AE$300)),"")</f>
        <v>38302.170916815652</v>
      </c>
      <c r="O62" s="625">
        <f t="shared" si="2"/>
        <v>69493.609705168274</v>
      </c>
      <c r="P62" s="343" t="str">
        <f>IFERROR(IF(O62=0,"",IF(O62&gt;=PARAMETROS!$O$9,"CUMPLE","NO CUMPLE")),"")</f>
        <v>CUMPLE</v>
      </c>
      <c r="Q62" s="343" t="str">
        <f t="shared" si="3"/>
        <v>CUMPLE</v>
      </c>
      <c r="R62" s="641" t="s">
        <v>8</v>
      </c>
    </row>
    <row r="63" spans="1:72" ht="23.25" thickBot="1" x14ac:dyDescent="0.3">
      <c r="A63" s="638" t="s">
        <v>221</v>
      </c>
      <c r="B63" s="642" t="s">
        <v>399</v>
      </c>
      <c r="C63" s="437" t="s">
        <v>322</v>
      </c>
      <c r="D63" s="66" t="s">
        <v>399</v>
      </c>
      <c r="E63" s="521">
        <v>1</v>
      </c>
      <c r="F63" s="363" t="s">
        <v>8</v>
      </c>
      <c r="G63" s="363" t="s">
        <v>8</v>
      </c>
      <c r="H63" s="363" t="str">
        <f t="shared" si="1"/>
        <v>SI</v>
      </c>
      <c r="I63" s="363" t="str">
        <f>IF(H63="","",IF(O63&gt;=PARAMETROS!$O$9,"SI",""))</f>
        <v>SI</v>
      </c>
      <c r="J63" s="363" t="s">
        <v>8</v>
      </c>
      <c r="K63" s="802" t="s">
        <v>1039</v>
      </c>
      <c r="L63" s="643" t="s">
        <v>8</v>
      </c>
      <c r="M63" s="625">
        <f>IFERROR(IF(D63="","",SUMIF('EXP GEN.'!$D$3:$D$400,D63,'EXP GEN.'!$Z$3:$Z$400)),"")</f>
        <v>986.19287341517418</v>
      </c>
      <c r="N63" s="625">
        <f>IFERROR(IF(D63="","",SUMIF('EXP ESPEC.'!$D$3:$D$300,D63,'EXP ESPEC.'!$AE$3:$AE$300)),"")</f>
        <v>4495.7343756041546</v>
      </c>
      <c r="O63" s="625">
        <f t="shared" si="2"/>
        <v>5481.9272490193289</v>
      </c>
      <c r="P63" s="343" t="str">
        <f>IFERROR(IF(O63=0,"",IF(O63&gt;=PARAMETROS!$O$9,"CUMPLE","NO CUMPLE")),"")</f>
        <v>CUMPLE</v>
      </c>
      <c r="Q63" s="343" t="str">
        <f t="shared" si="3"/>
        <v/>
      </c>
      <c r="R63" s="641" t="s">
        <v>335</v>
      </c>
    </row>
    <row r="64" spans="1:72" ht="16.5" thickBot="1" x14ac:dyDescent="0.3">
      <c r="A64" s="638" t="s">
        <v>236</v>
      </c>
      <c r="B64" s="640" t="s">
        <v>299</v>
      </c>
      <c r="C64" s="408" t="s">
        <v>297</v>
      </c>
      <c r="D64" s="341" t="s">
        <v>299</v>
      </c>
      <c r="E64" s="363">
        <v>1</v>
      </c>
      <c r="F64" s="363" t="s">
        <v>8</v>
      </c>
      <c r="G64" s="363" t="s">
        <v>8</v>
      </c>
      <c r="H64" s="363" t="str">
        <f t="shared" si="1"/>
        <v>SI</v>
      </c>
      <c r="I64" s="363" t="str">
        <f>IF(H64="","",IF(O64&gt;=PARAMETROS!$O$9,"SI",""))</f>
        <v>SI</v>
      </c>
      <c r="J64" s="363" t="s">
        <v>8</v>
      </c>
      <c r="K64" s="343" t="s">
        <v>72</v>
      </c>
      <c r="L64" s="643" t="s">
        <v>8</v>
      </c>
      <c r="M64" s="625">
        <f>IFERROR(IF(D64="","",SUMIF('EXP GEN.'!$D$3:$D$400,D64,'EXP GEN.'!$Z$3:$Z$400)),"")</f>
        <v>6367.3143201892044</v>
      </c>
      <c r="N64" s="625">
        <f>IFERROR(IF(D64="","",SUMIF('EXP ESPEC.'!$D$3:$D$300,D64,'EXP ESPEC.'!$AE$3:$AE$300)),"")</f>
        <v>10406.99242248603</v>
      </c>
      <c r="O64" s="625">
        <f t="shared" si="2"/>
        <v>16774.306742675235</v>
      </c>
      <c r="P64" s="343" t="str">
        <f>IFERROR(IF(O64=0,"",IF(O64&gt;=PARAMETROS!$O$9,"CUMPLE","NO CUMPLE")),"")</f>
        <v>CUMPLE</v>
      </c>
      <c r="Q64" s="343" t="str">
        <f t="shared" si="3"/>
        <v>CUMPLE</v>
      </c>
      <c r="R64" s="641" t="s">
        <v>8</v>
      </c>
    </row>
    <row r="65" spans="1:18" ht="23.25" thickBot="1" x14ac:dyDescent="0.3">
      <c r="A65" s="638" t="s">
        <v>237</v>
      </c>
      <c r="B65" s="640" t="s">
        <v>405</v>
      </c>
      <c r="C65" s="408" t="s">
        <v>298</v>
      </c>
      <c r="D65" s="341" t="s">
        <v>405</v>
      </c>
      <c r="E65" s="363">
        <v>1</v>
      </c>
      <c r="F65" s="363" t="s">
        <v>8</v>
      </c>
      <c r="G65" s="363" t="s">
        <v>8</v>
      </c>
      <c r="H65" s="363" t="str">
        <f t="shared" si="1"/>
        <v>SI</v>
      </c>
      <c r="I65" s="363" t="str">
        <f>IF(H65="","",IF(O65&gt;=PARAMETROS!$O$9,"SI",""))</f>
        <v>SI</v>
      </c>
      <c r="J65" s="363" t="s">
        <v>8</v>
      </c>
      <c r="K65" s="343" t="s">
        <v>72</v>
      </c>
      <c r="L65" s="643" t="s">
        <v>8</v>
      </c>
      <c r="M65" s="625">
        <f>IFERROR(IF(D65="","",SUMIF('EXP GEN.'!$D$3:$D$400,D65,'EXP GEN.'!$Z$3:$Z$400)),"")</f>
        <v>1848.6121683632459</v>
      </c>
      <c r="N65" s="625">
        <f>IFERROR(IF(D65="","",SUMIF('EXP ESPEC.'!$D$3:$D$300,D65,'EXP ESPEC.'!$AE$3:$AE$300)),"")</f>
        <v>1848.6121683632459</v>
      </c>
      <c r="O65" s="625">
        <f t="shared" si="2"/>
        <v>3697.2243367264919</v>
      </c>
      <c r="P65" s="343" t="str">
        <f>IFERROR(IF(O65=0,"",IF(O65&gt;=PARAMETROS!$O$9,"CUMPLE","NO CUMPLE")),"")</f>
        <v>CUMPLE</v>
      </c>
      <c r="Q65" s="343" t="str">
        <f t="shared" si="3"/>
        <v>CUMPLE</v>
      </c>
      <c r="R65" s="641" t="s">
        <v>8</v>
      </c>
    </row>
    <row r="66" spans="1:18" ht="15.75" customHeight="1" x14ac:dyDescent="0.25">
      <c r="A66" s="959" t="s">
        <v>238</v>
      </c>
      <c r="B66" s="1009" t="s">
        <v>423</v>
      </c>
      <c r="C66" s="437" t="s">
        <v>323</v>
      </c>
      <c r="D66" s="66" t="s">
        <v>294</v>
      </c>
      <c r="E66" s="521">
        <v>0.6</v>
      </c>
      <c r="F66" s="363" t="s">
        <v>8</v>
      </c>
      <c r="G66" s="363" t="s">
        <v>8</v>
      </c>
      <c r="H66" s="363" t="str">
        <f t="shared" si="1"/>
        <v>SI</v>
      </c>
      <c r="I66" s="363" t="str">
        <f>IF(H66="","",IF(O66&gt;=PARAMETROS!$O$9,"SI",""))</f>
        <v>SI</v>
      </c>
      <c r="J66" s="1013" t="s">
        <v>8</v>
      </c>
      <c r="K66" s="343" t="s">
        <v>9</v>
      </c>
      <c r="L66" s="969" t="s">
        <v>8</v>
      </c>
      <c r="M66" s="625">
        <f>IFERROR(IF(D66="","",SUMIF('EXP GEN.'!$D$3:$D$400,D66,'EXP GEN.'!$Z$3:$Z$400)),"")</f>
        <v>6326.7282085879733</v>
      </c>
      <c r="N66" s="625">
        <f>IFERROR(IF(D66="","",SUMIF('EXP ESPEC.'!$D$3:$D$300,D66,'EXP ESPEC.'!$AE$3:$AE$300)),"")</f>
        <v>6433.9884585879736</v>
      </c>
      <c r="O66" s="625">
        <f t="shared" si="2"/>
        <v>12760.716667175948</v>
      </c>
      <c r="P66" s="343" t="str">
        <f>IFERROR(IF(O66=0,"",IF(O66&gt;=PARAMETROS!$O$9,"CUMPLE","NO CUMPLE")),"")</f>
        <v>CUMPLE</v>
      </c>
      <c r="Q66" s="343" t="str">
        <f t="shared" si="3"/>
        <v/>
      </c>
      <c r="R66" s="998" t="s">
        <v>8</v>
      </c>
    </row>
    <row r="67" spans="1:18" ht="16.5" thickBot="1" x14ac:dyDescent="0.3">
      <c r="A67" s="961"/>
      <c r="B67" s="1010"/>
      <c r="C67" s="439" t="s">
        <v>324</v>
      </c>
      <c r="D67" s="79" t="s">
        <v>400</v>
      </c>
      <c r="E67" s="522">
        <v>0.4</v>
      </c>
      <c r="F67" s="366" t="s">
        <v>8</v>
      </c>
      <c r="G67" s="366" t="s">
        <v>8</v>
      </c>
      <c r="H67" s="366" t="str">
        <f t="shared" si="1"/>
        <v>SI</v>
      </c>
      <c r="I67" s="366" t="str">
        <f>IF(H67="","",IF(O67&gt;=PARAMETROS!$O$9,"SI",""))</f>
        <v>SI</v>
      </c>
      <c r="J67" s="1014"/>
      <c r="K67" s="351" t="s">
        <v>72</v>
      </c>
      <c r="L67" s="970"/>
      <c r="M67" s="626">
        <f>IFERROR(IF(D67="","",SUMIF('EXP GEN.'!$D$3:$D$400,D67,'EXP GEN.'!$Z$3:$Z$400)),"")</f>
        <v>6074.0019803494506</v>
      </c>
      <c r="N67" s="626">
        <f>IFERROR(IF(D67="","",SUMIF('EXP ESPEC.'!$D$3:$D$300,D67,'EXP ESPEC.'!$AE$3:$AE$300)),"")</f>
        <v>2893.1813584642941</v>
      </c>
      <c r="O67" s="626">
        <f t="shared" si="2"/>
        <v>8967.1833388137456</v>
      </c>
      <c r="P67" s="351" t="str">
        <f>IFERROR(IF(O67=0,"",IF(O67&gt;=PARAMETROS!$O$9,"CUMPLE","NO CUMPLE")),"")</f>
        <v>CUMPLE</v>
      </c>
      <c r="Q67" s="351" t="str">
        <f t="shared" ref="Q67:Q98" si="4">IFERROR(IF(K67="ACREDITA",IF(P67="CUMPLE","CUMPLE","NO CUMPLE"),""),"")</f>
        <v>CUMPLE</v>
      </c>
      <c r="R67" s="999"/>
    </row>
    <row r="68" spans="1:18" ht="15.75" customHeight="1" thickBot="1" x14ac:dyDescent="0.3">
      <c r="A68" s="638" t="s">
        <v>239</v>
      </c>
      <c r="B68" s="642" t="s">
        <v>401</v>
      </c>
      <c r="C68" s="437" t="s">
        <v>325</v>
      </c>
      <c r="D68" s="66" t="s">
        <v>401</v>
      </c>
      <c r="E68" s="521">
        <v>1</v>
      </c>
      <c r="F68" s="363" t="s">
        <v>8</v>
      </c>
      <c r="G68" s="363" t="s">
        <v>8</v>
      </c>
      <c r="H68" s="363" t="str">
        <f t="shared" ref="H68:H71" si="5">IF(E68&gt;=25%,"SI","")</f>
        <v>SI</v>
      </c>
      <c r="I68" s="363" t="str">
        <f>IF(H68="","",IF(O68&gt;=PARAMETROS!$O$9,"SI",""))</f>
        <v>SI</v>
      </c>
      <c r="J68" s="363" t="s">
        <v>8</v>
      </c>
      <c r="K68" s="343" t="s">
        <v>72</v>
      </c>
      <c r="L68" s="643" t="s">
        <v>8</v>
      </c>
      <c r="M68" s="625">
        <f>IFERROR(IF(D68="","",SUMIF('EXP GEN.'!$D$3:$D$400,D68,'EXP GEN.'!$Z$3:$Z$400)),"")</f>
        <v>17478.643950413738</v>
      </c>
      <c r="N68" s="625">
        <f>IFERROR(IF(D68="","",SUMIF('EXP ESPEC.'!$D$3:$D$300,D68,'EXP ESPEC.'!$AE$3:$AE$300)),"")</f>
        <v>20180.847029483972</v>
      </c>
      <c r="O68" s="625">
        <f t="shared" ref="O68:O71" si="6">IFERROR(IF(OR(M68="",N68=""),0,M68+N68),"")</f>
        <v>37659.49097989771</v>
      </c>
      <c r="P68" s="343" t="str">
        <f>IFERROR(IF(O68=0,"",IF(O68&gt;=PARAMETROS!$O$9,"CUMPLE","NO CUMPLE")),"")</f>
        <v>CUMPLE</v>
      </c>
      <c r="Q68" s="343" t="str">
        <f t="shared" si="4"/>
        <v>CUMPLE</v>
      </c>
      <c r="R68" s="641" t="s">
        <v>8</v>
      </c>
    </row>
    <row r="69" spans="1:18" ht="15.75" customHeight="1" x14ac:dyDescent="0.25">
      <c r="A69" s="959" t="s">
        <v>240</v>
      </c>
      <c r="B69" s="1009" t="s">
        <v>424</v>
      </c>
      <c r="C69" s="437" t="s">
        <v>326</v>
      </c>
      <c r="D69" s="66" t="s">
        <v>402</v>
      </c>
      <c r="E69" s="521">
        <v>0.7</v>
      </c>
      <c r="F69" s="363" t="s">
        <v>8</v>
      </c>
      <c r="G69" s="363" t="s">
        <v>8</v>
      </c>
      <c r="H69" s="363" t="str">
        <f t="shared" si="5"/>
        <v>SI</v>
      </c>
      <c r="I69" s="363" t="str">
        <f>IF(H69="","",IF(O69&gt;=PARAMETROS!$O$9,"SI",""))</f>
        <v>SI</v>
      </c>
      <c r="J69" s="1013" t="s">
        <v>8</v>
      </c>
      <c r="K69" s="343" t="s">
        <v>72</v>
      </c>
      <c r="L69" s="969" t="s">
        <v>8</v>
      </c>
      <c r="M69" s="625">
        <f>IFERROR(IF(D69="","",SUMIF('EXP GEN.'!$D$3:$D$400,D69,'EXP GEN.'!$Z$3:$Z$400)),"")</f>
        <v>456.04500088230105</v>
      </c>
      <c r="N69" s="625">
        <f>IFERROR(IF(D69="","",SUMIF('EXP ESPEC.'!$D$3:$D$300,D69,'EXP ESPEC.'!$AE$3:$AE$300)),"")</f>
        <v>456.04500088230105</v>
      </c>
      <c r="O69" s="625">
        <f t="shared" si="6"/>
        <v>912.09000176460211</v>
      </c>
      <c r="P69" s="343" t="str">
        <f>IFERROR(IF(O69=0,"",IF(O69&gt;=PARAMETROS!$O$9,"CUMPLE","NO CUMPLE")),"")</f>
        <v>CUMPLE</v>
      </c>
      <c r="Q69" s="343" t="str">
        <f t="shared" si="4"/>
        <v>CUMPLE</v>
      </c>
      <c r="R69" s="998" t="s">
        <v>8</v>
      </c>
    </row>
    <row r="70" spans="1:18" ht="16.5" thickBot="1" x14ac:dyDescent="0.3">
      <c r="A70" s="961"/>
      <c r="B70" s="1010"/>
      <c r="C70" s="439" t="s">
        <v>327</v>
      </c>
      <c r="D70" s="79" t="s">
        <v>403</v>
      </c>
      <c r="E70" s="522">
        <v>0.3</v>
      </c>
      <c r="F70" s="366" t="s">
        <v>8</v>
      </c>
      <c r="G70" s="366" t="s">
        <v>8</v>
      </c>
      <c r="H70" s="366" t="str">
        <f t="shared" si="5"/>
        <v>SI</v>
      </c>
      <c r="I70" s="366" t="str">
        <f>IF(H70="","",IF(O70&gt;=PARAMETROS!$O$9,"SI",""))</f>
        <v>SI</v>
      </c>
      <c r="J70" s="1014"/>
      <c r="K70" s="351" t="s">
        <v>9</v>
      </c>
      <c r="L70" s="970"/>
      <c r="M70" s="626">
        <f>IFERROR(IF(D70="","",SUMIF('EXP GEN.'!$D$3:$D$400,D70,'EXP GEN.'!$Z$3:$Z$400)),"")</f>
        <v>741.24997411591778</v>
      </c>
      <c r="N70" s="626">
        <f>IFERROR(IF(D70="","",SUMIF('EXP ESPEC.'!$D$3:$D$300,D70,'EXP ESPEC.'!$AE$3:$AE$300)),"")</f>
        <v>1226.8652732386222</v>
      </c>
      <c r="O70" s="626">
        <f t="shared" si="6"/>
        <v>1968.1152473545399</v>
      </c>
      <c r="P70" s="351" t="str">
        <f>IFERROR(IF(O70=0,"",IF(O70&gt;=PARAMETROS!$O$9,"CUMPLE","NO CUMPLE")),"")</f>
        <v>CUMPLE</v>
      </c>
      <c r="Q70" s="351" t="str">
        <f t="shared" si="4"/>
        <v/>
      </c>
      <c r="R70" s="999"/>
    </row>
    <row r="71" spans="1:18" ht="15.75" customHeight="1" thickBot="1" x14ac:dyDescent="0.3">
      <c r="A71" s="425" t="s">
        <v>241</v>
      </c>
      <c r="B71" s="704" t="s">
        <v>404</v>
      </c>
      <c r="C71" s="94" t="s">
        <v>328</v>
      </c>
      <c r="D71" s="95" t="s">
        <v>404</v>
      </c>
      <c r="E71" s="705">
        <v>1</v>
      </c>
      <c r="F71" s="705" t="s">
        <v>8</v>
      </c>
      <c r="G71" s="705" t="s">
        <v>8</v>
      </c>
      <c r="H71" s="705" t="str">
        <f t="shared" si="5"/>
        <v>SI</v>
      </c>
      <c r="I71" s="705" t="str">
        <f>IF(H71="","",IF(O71&gt;=PARAMETROS!$O$9,"SI",""))</f>
        <v>SI</v>
      </c>
      <c r="J71" s="705" t="s">
        <v>8</v>
      </c>
      <c r="K71" s="706" t="s">
        <v>72</v>
      </c>
      <c r="L71" s="706" t="s">
        <v>8</v>
      </c>
      <c r="M71" s="707">
        <f>IFERROR(IF(D71="","",SUMIF('EXP GEN.'!$D$3:$D$400,D71,'EXP GEN.'!$Z$3:$Z$400)),"")</f>
        <v>977.65173263629572</v>
      </c>
      <c r="N71" s="707">
        <f>IFERROR(IF(D71="","",SUMIF('EXP ESPEC.'!$D$3:$D$300,D71,'EXP ESPEC.'!$AE$3:$AE$300)),"")</f>
        <v>1205.9534344864962</v>
      </c>
      <c r="O71" s="707">
        <f t="shared" si="6"/>
        <v>2183.605167122792</v>
      </c>
      <c r="P71" s="706" t="str">
        <f>IFERROR(IF(O71=0,"",IF(O71&gt;=PARAMETROS!$O$9,"CUMPLE","NO CUMPLE")),"")</f>
        <v>CUMPLE</v>
      </c>
      <c r="Q71" s="706" t="str">
        <f t="shared" si="4"/>
        <v>CUMPLE</v>
      </c>
      <c r="R71" s="708" t="s">
        <v>8</v>
      </c>
    </row>
    <row r="72" spans="1:18" ht="15.75" hidden="1" customHeight="1" thickBot="1" x14ac:dyDescent="0.3">
      <c r="A72" s="429" t="s">
        <v>242</v>
      </c>
      <c r="B72" s="519"/>
      <c r="C72" s="408"/>
      <c r="D72" s="362"/>
      <c r="E72" s="363"/>
      <c r="F72" s="363"/>
      <c r="G72" s="363"/>
      <c r="H72" s="363"/>
      <c r="I72" s="363"/>
      <c r="J72" s="363"/>
      <c r="K72" s="343"/>
      <c r="L72" s="343" t="s">
        <v>8</v>
      </c>
      <c r="M72" s="625" t="str">
        <f>IFERROR(IF(D72="","",SUMIF('EXP GEN.'!$D$3:$D$400,D72,'EXP GEN.'!$Z$3:$Z$400)),"")</f>
        <v/>
      </c>
      <c r="N72" s="625" t="str">
        <f>IFERROR(IF(D72="","",SUMIF('EXP ESPEC.'!$D$3:$D$300,D72,'EXP ESPEC.'!$AE$3:$AE$300)),"")</f>
        <v/>
      </c>
      <c r="O72" s="625">
        <f t="shared" ref="O72:O102" si="7">IFERROR(IF(OR(M72="",N72=""),0,M72+N72),"")</f>
        <v>0</v>
      </c>
      <c r="P72" s="343" t="str">
        <f>IFERROR(IF(O72=0,"",IF(O72&gt;=PARAMETROS!$O$9,"CUMPLE","NO CUMPLE")),"")</f>
        <v/>
      </c>
      <c r="Q72" s="343" t="str">
        <f t="shared" si="4"/>
        <v/>
      </c>
      <c r="R72" s="432"/>
    </row>
    <row r="73" spans="1:18" ht="15.75" hidden="1" customHeight="1" x14ac:dyDescent="0.25">
      <c r="A73" s="959" t="s">
        <v>243</v>
      </c>
      <c r="B73" s="962"/>
      <c r="C73" s="408"/>
      <c r="D73" s="362"/>
      <c r="E73" s="363"/>
      <c r="F73" s="363"/>
      <c r="G73" s="363"/>
      <c r="H73" s="363"/>
      <c r="I73" s="363"/>
      <c r="J73" s="363"/>
      <c r="K73" s="343"/>
      <c r="L73" s="969" t="s">
        <v>8</v>
      </c>
      <c r="M73" s="625" t="str">
        <f>IFERROR(IF(D73="","",SUMIF('EXP GEN.'!$D$3:$D$400,D73,'EXP GEN.'!$Z$3:$Z$400)),"")</f>
        <v/>
      </c>
      <c r="N73" s="625" t="str">
        <f>IFERROR(IF(D73="","",SUMIF('EXP ESPEC.'!$D$3:$D$300,D73,'EXP ESPEC.'!$AE$3:$AE$300)),"")</f>
        <v/>
      </c>
      <c r="O73" s="625">
        <f t="shared" si="7"/>
        <v>0</v>
      </c>
      <c r="P73" s="343" t="str">
        <f>IFERROR(IF(O73=0,"",IF(O73&gt;=PARAMETROS!$O$9,"CUMPLE","NO CUMPLE")),"")</f>
        <v/>
      </c>
      <c r="Q73" s="343" t="str">
        <f t="shared" si="4"/>
        <v/>
      </c>
      <c r="R73" s="956"/>
    </row>
    <row r="74" spans="1:18" ht="15.75" hidden="1" customHeight="1" x14ac:dyDescent="0.25">
      <c r="A74" s="960"/>
      <c r="B74" s="963"/>
      <c r="C74" s="410"/>
      <c r="D74" s="367"/>
      <c r="E74" s="368"/>
      <c r="F74" s="368"/>
      <c r="G74" s="368"/>
      <c r="H74" s="368"/>
      <c r="I74" s="368"/>
      <c r="J74" s="368"/>
      <c r="K74" s="355"/>
      <c r="L74" s="987"/>
      <c r="M74" s="628" t="str">
        <f>IFERROR(IF(D74="","",SUMIF('EXP GEN.'!$D$3:$D$400,D74,'EXP GEN.'!$Z$3:$Z$400)),"")</f>
        <v/>
      </c>
      <c r="N74" s="628" t="str">
        <f>IFERROR(IF(D74="","",SUMIF('EXP ESPEC.'!$D$3:$D$300,D74,'EXP ESPEC.'!$AE$3:$AE$300)),"")</f>
        <v/>
      </c>
      <c r="O74" s="628">
        <f t="shared" si="7"/>
        <v>0</v>
      </c>
      <c r="P74" s="355" t="str">
        <f>IFERROR(IF(O74=0,"",IF(O74&gt;=PARAMETROS!$O$9,"CUMPLE","NO CUMPLE")),"")</f>
        <v/>
      </c>
      <c r="Q74" s="355" t="str">
        <f t="shared" si="4"/>
        <v/>
      </c>
      <c r="R74" s="957"/>
    </row>
    <row r="75" spans="1:18" ht="16.5" hidden="1" thickBot="1" x14ac:dyDescent="0.3">
      <c r="A75" s="961"/>
      <c r="B75" s="964"/>
      <c r="C75" s="409"/>
      <c r="D75" s="365"/>
      <c r="E75" s="366"/>
      <c r="F75" s="366"/>
      <c r="G75" s="366"/>
      <c r="H75" s="366"/>
      <c r="I75" s="366"/>
      <c r="J75" s="366"/>
      <c r="K75" s="351"/>
      <c r="L75" s="970"/>
      <c r="M75" s="626" t="str">
        <f>IFERROR(IF(D75="","",SUMIF('EXP GEN.'!$D$3:$D$400,D75,'EXP GEN.'!$Z$3:$Z$400)),"")</f>
        <v/>
      </c>
      <c r="N75" s="626" t="str">
        <f>IFERROR(IF(D75="","",SUMIF('EXP ESPEC.'!$D$3:$D$300,D75,'EXP ESPEC.'!$AE$3:$AE$300)),"")</f>
        <v/>
      </c>
      <c r="O75" s="626">
        <f t="shared" si="7"/>
        <v>0</v>
      </c>
      <c r="P75" s="351" t="str">
        <f>IFERROR(IF(O75=0,"",IF(O75&gt;=PARAMETROS!$O$9,"CUMPLE","NO CUMPLE")),"")</f>
        <v/>
      </c>
      <c r="Q75" s="351" t="str">
        <f t="shared" si="4"/>
        <v/>
      </c>
      <c r="R75" s="958"/>
    </row>
    <row r="76" spans="1:18" ht="15.75" hidden="1" customHeight="1" x14ac:dyDescent="0.25">
      <c r="A76" s="959" t="s">
        <v>244</v>
      </c>
      <c r="B76" s="962"/>
      <c r="C76" s="408"/>
      <c r="D76" s="362"/>
      <c r="E76" s="363"/>
      <c r="F76" s="363"/>
      <c r="G76" s="363"/>
      <c r="H76" s="363"/>
      <c r="I76" s="363"/>
      <c r="J76" s="363"/>
      <c r="K76" s="343"/>
      <c r="L76" s="969" t="s">
        <v>8</v>
      </c>
      <c r="M76" s="625" t="str">
        <f>IFERROR(IF(D76="","",SUMIF('EXP GEN.'!$D$3:$D$400,D76,'EXP GEN.'!$Z$3:$Z$400)),"")</f>
        <v/>
      </c>
      <c r="N76" s="625" t="str">
        <f>IFERROR(IF(D76="","",SUMIF('EXP ESPEC.'!$D$3:$D$300,D76,'EXP ESPEC.'!$AE$3:$AE$300)),"")</f>
        <v/>
      </c>
      <c r="O76" s="625">
        <f t="shared" si="7"/>
        <v>0</v>
      </c>
      <c r="P76" s="343" t="str">
        <f>IFERROR(IF(O76=0,"",IF(O76&gt;=PARAMETROS!$O$9,"CUMPLE","NO CUMPLE")),"")</f>
        <v/>
      </c>
      <c r="Q76" s="343" t="str">
        <f t="shared" si="4"/>
        <v/>
      </c>
      <c r="R76" s="956"/>
    </row>
    <row r="77" spans="1:18" ht="16.5" hidden="1" thickBot="1" x14ac:dyDescent="0.3">
      <c r="A77" s="961"/>
      <c r="B77" s="964"/>
      <c r="C77" s="409"/>
      <c r="D77" s="365"/>
      <c r="E77" s="366"/>
      <c r="F77" s="366"/>
      <c r="G77" s="366"/>
      <c r="H77" s="366"/>
      <c r="I77" s="366"/>
      <c r="J77" s="366"/>
      <c r="K77" s="351"/>
      <c r="L77" s="970"/>
      <c r="M77" s="626" t="str">
        <f>IFERROR(IF(D77="","",SUMIF('EXP GEN.'!$D$3:$D$400,D77,'EXP GEN.'!$Z$3:$Z$400)),"")</f>
        <v/>
      </c>
      <c r="N77" s="626" t="str">
        <f>IFERROR(IF(D77="","",SUMIF('EXP ESPEC.'!$D$3:$D$300,D77,'EXP ESPEC.'!$AE$3:$AE$300)),"")</f>
        <v/>
      </c>
      <c r="O77" s="626">
        <f t="shared" si="7"/>
        <v>0</v>
      </c>
      <c r="P77" s="351" t="str">
        <f>IFERROR(IF(O77=0,"",IF(O77&gt;=PARAMETROS!$O$9,"CUMPLE","NO CUMPLE")),"")</f>
        <v/>
      </c>
      <c r="Q77" s="351" t="str">
        <f t="shared" si="4"/>
        <v/>
      </c>
      <c r="R77" s="958"/>
    </row>
    <row r="78" spans="1:18" ht="15.75" hidden="1" customHeight="1" x14ac:dyDescent="0.25">
      <c r="A78" s="959" t="s">
        <v>245</v>
      </c>
      <c r="B78" s="962"/>
      <c r="C78" s="408"/>
      <c r="D78" s="362"/>
      <c r="E78" s="363"/>
      <c r="F78" s="363"/>
      <c r="G78" s="363"/>
      <c r="H78" s="363"/>
      <c r="I78" s="363"/>
      <c r="J78" s="363"/>
      <c r="K78" s="343"/>
      <c r="L78" s="969" t="s">
        <v>8</v>
      </c>
      <c r="M78" s="625" t="str">
        <f>IFERROR(IF(D78="","",SUMIF('EXP GEN.'!$D$3:$D$400,D78,'EXP GEN.'!$Z$3:$Z$400)),"")</f>
        <v/>
      </c>
      <c r="N78" s="625" t="str">
        <f>IFERROR(IF(D78="","",SUMIF('EXP ESPEC.'!$D$3:$D$300,D78,'EXP ESPEC.'!$AE$3:$AE$300)),"")</f>
        <v/>
      </c>
      <c r="O78" s="625">
        <f t="shared" si="7"/>
        <v>0</v>
      </c>
      <c r="P78" s="343" t="str">
        <f>IFERROR(IF(O78=0,"",IF(O78&gt;=PARAMETROS!$O$9,"CUMPLE","NO CUMPLE")),"")</f>
        <v/>
      </c>
      <c r="Q78" s="343" t="str">
        <f t="shared" si="4"/>
        <v/>
      </c>
      <c r="R78" s="956"/>
    </row>
    <row r="79" spans="1:18" ht="16.5" hidden="1" thickBot="1" x14ac:dyDescent="0.3">
      <c r="A79" s="961"/>
      <c r="B79" s="964"/>
      <c r="C79" s="431"/>
      <c r="D79" s="365"/>
      <c r="E79" s="366"/>
      <c r="F79" s="366"/>
      <c r="G79" s="366"/>
      <c r="H79" s="366"/>
      <c r="I79" s="366"/>
      <c r="J79" s="366"/>
      <c r="K79" s="351"/>
      <c r="L79" s="970"/>
      <c r="M79" s="626" t="str">
        <f>IFERROR(IF(D79="","",SUMIF('EXP GEN.'!$D$3:$D$400,D79,'EXP GEN.'!$Z$3:$Z$400)),"")</f>
        <v/>
      </c>
      <c r="N79" s="626" t="str">
        <f>IFERROR(IF(D79="","",SUMIF('EXP ESPEC.'!$D$3:$D$300,D79,'EXP ESPEC.'!$AE$3:$AE$300)),"")</f>
        <v/>
      </c>
      <c r="O79" s="626">
        <f t="shared" si="7"/>
        <v>0</v>
      </c>
      <c r="P79" s="351" t="str">
        <f>IFERROR(IF(O79=0,"",IF(O79&gt;=PARAMETROS!$O$9,"CUMPLE","NO CUMPLE")),"")</f>
        <v/>
      </c>
      <c r="Q79" s="351" t="str">
        <f t="shared" si="4"/>
        <v/>
      </c>
      <c r="R79" s="958"/>
    </row>
    <row r="80" spans="1:18" ht="15.75" hidden="1" customHeight="1" x14ac:dyDescent="0.25">
      <c r="A80" s="959" t="s">
        <v>246</v>
      </c>
      <c r="B80" s="1015"/>
      <c r="C80" s="437"/>
      <c r="D80" s="483"/>
      <c r="E80" s="521"/>
      <c r="F80" s="363"/>
      <c r="G80" s="363"/>
      <c r="H80" s="363"/>
      <c r="I80" s="363"/>
      <c r="J80" s="363"/>
      <c r="K80" s="343"/>
      <c r="L80" s="969" t="s">
        <v>8</v>
      </c>
      <c r="M80" s="625" t="str">
        <f>IFERROR(IF(D80="","",SUMIF('EXP GEN.'!$D$3:$D$400,D80,'EXP GEN.'!$Z$3:$Z$400)),"")</f>
        <v/>
      </c>
      <c r="N80" s="625" t="str">
        <f>IFERROR(IF(D80="","",SUMIF('EXP ESPEC.'!$D$3:$D$300,D80,'EXP ESPEC.'!$AE$3:$AE$300)),"")</f>
        <v/>
      </c>
      <c r="O80" s="625">
        <f t="shared" si="7"/>
        <v>0</v>
      </c>
      <c r="P80" s="343" t="str">
        <f>IFERROR(IF(O80=0,"",IF(O80&gt;=PARAMETROS!$O$9,"CUMPLE","NO CUMPLE")),"")</f>
        <v/>
      </c>
      <c r="Q80" s="343" t="str">
        <f t="shared" si="4"/>
        <v/>
      </c>
      <c r="R80" s="956"/>
    </row>
    <row r="81" spans="1:18" ht="15.75" hidden="1" customHeight="1" x14ac:dyDescent="0.25">
      <c r="A81" s="960"/>
      <c r="B81" s="1016"/>
      <c r="C81" s="438"/>
      <c r="D81" s="485"/>
      <c r="E81" s="523"/>
      <c r="F81" s="368"/>
      <c r="G81" s="368"/>
      <c r="H81" s="368"/>
      <c r="I81" s="368"/>
      <c r="J81" s="368"/>
      <c r="K81" s="355"/>
      <c r="L81" s="987"/>
      <c r="M81" s="628" t="str">
        <f>IFERROR(IF(D81="","",SUMIF('EXP GEN.'!$D$3:$D$400,D81,'EXP GEN.'!$Z$3:$Z$400)),"")</f>
        <v/>
      </c>
      <c r="N81" s="628" t="str">
        <f>IFERROR(IF(D81="","",SUMIF('EXP ESPEC.'!$D$3:$D$300,D81,'EXP ESPEC.'!$AE$3:$AE$300)),"")</f>
        <v/>
      </c>
      <c r="O81" s="628">
        <f t="shared" si="7"/>
        <v>0</v>
      </c>
      <c r="P81" s="355" t="str">
        <f>IFERROR(IF(O81=0,"",IF(O81&gt;=PARAMETROS!$O$9,"CUMPLE","NO CUMPLE")),"")</f>
        <v/>
      </c>
      <c r="Q81" s="355" t="str">
        <f t="shared" si="4"/>
        <v/>
      </c>
      <c r="R81" s="957"/>
    </row>
    <row r="82" spans="1:18" ht="16.5" hidden="1" thickBot="1" x14ac:dyDescent="0.3">
      <c r="A82" s="961"/>
      <c r="B82" s="1017"/>
      <c r="C82" s="439"/>
      <c r="D82" s="484"/>
      <c r="E82" s="522"/>
      <c r="F82" s="366"/>
      <c r="G82" s="366"/>
      <c r="H82" s="366"/>
      <c r="I82" s="366"/>
      <c r="J82" s="366"/>
      <c r="K82" s="351"/>
      <c r="L82" s="970"/>
      <c r="M82" s="626" t="str">
        <f>IFERROR(IF(D82="","",SUMIF('EXP GEN.'!$D$3:$D$400,D82,'EXP GEN.'!$Z$3:$Z$400)),"")</f>
        <v/>
      </c>
      <c r="N82" s="626" t="str">
        <f>IFERROR(IF(D82="","",SUMIF('EXP ESPEC.'!$D$3:$D$300,D82,'EXP ESPEC.'!$AE$3:$AE$300)),"")</f>
        <v/>
      </c>
      <c r="O82" s="626">
        <f t="shared" si="7"/>
        <v>0</v>
      </c>
      <c r="P82" s="351" t="str">
        <f>IFERROR(IF(O82=0,"",IF(O82&gt;=PARAMETROS!$O$9,"CUMPLE","NO CUMPLE")),"")</f>
        <v/>
      </c>
      <c r="Q82" s="351" t="str">
        <f t="shared" si="4"/>
        <v/>
      </c>
      <c r="R82" s="958"/>
    </row>
    <row r="83" spans="1:18" ht="15.75" hidden="1" customHeight="1" x14ac:dyDescent="0.25">
      <c r="A83" s="959" t="s">
        <v>247</v>
      </c>
      <c r="B83" s="962"/>
      <c r="C83" s="408"/>
      <c r="D83" s="362"/>
      <c r="E83" s="363"/>
      <c r="F83" s="363"/>
      <c r="G83" s="363"/>
      <c r="H83" s="363"/>
      <c r="I83" s="363"/>
      <c r="J83" s="363"/>
      <c r="K83" s="343"/>
      <c r="L83" s="969" t="s">
        <v>8</v>
      </c>
      <c r="M83" s="625" t="str">
        <f>IFERROR(IF(D83="","",SUMIF('EXP GEN.'!$D$3:$D$400,D83,'EXP GEN.'!$Z$3:$Z$400)),"")</f>
        <v/>
      </c>
      <c r="N83" s="625" t="str">
        <f>IFERROR(IF(D83="","",SUMIF('EXP ESPEC.'!$D$3:$D$300,D83,'EXP ESPEC.'!$AE$3:$AE$300)),"")</f>
        <v/>
      </c>
      <c r="O83" s="625">
        <f t="shared" si="7"/>
        <v>0</v>
      </c>
      <c r="P83" s="343" t="str">
        <f>IFERROR(IF(O83=0,"",IF(O83&gt;=PARAMETROS!$O$9,"CUMPLE","NO CUMPLE")),"")</f>
        <v/>
      </c>
      <c r="Q83" s="343" t="str">
        <f t="shared" si="4"/>
        <v/>
      </c>
      <c r="R83" s="956"/>
    </row>
    <row r="84" spans="1:18" ht="16.5" hidden="1" thickBot="1" x14ac:dyDescent="0.3">
      <c r="A84" s="961"/>
      <c r="B84" s="964"/>
      <c r="C84" s="409"/>
      <c r="D84" s="365"/>
      <c r="E84" s="366"/>
      <c r="F84" s="366"/>
      <c r="G84" s="366"/>
      <c r="H84" s="366"/>
      <c r="I84" s="366"/>
      <c r="J84" s="366"/>
      <c r="K84" s="351"/>
      <c r="L84" s="970"/>
      <c r="M84" s="626" t="str">
        <f>IFERROR(IF(D84="","",SUMIF('EXP GEN.'!$D$3:$D$400,D84,'EXP GEN.'!$Z$3:$Z$400)),"")</f>
        <v/>
      </c>
      <c r="N84" s="626" t="str">
        <f>IFERROR(IF(D84="","",SUMIF('EXP ESPEC.'!$D$3:$D$300,D84,'EXP ESPEC.'!$AE$3:$AE$300)),"")</f>
        <v/>
      </c>
      <c r="O84" s="626">
        <f t="shared" si="7"/>
        <v>0</v>
      </c>
      <c r="P84" s="351" t="str">
        <f>IFERROR(IF(O84=0,"",IF(O84&gt;=PARAMETROS!$O$9,"CUMPLE","NO CUMPLE")),"")</f>
        <v/>
      </c>
      <c r="Q84" s="351" t="str">
        <f t="shared" si="4"/>
        <v/>
      </c>
      <c r="R84" s="958"/>
    </row>
    <row r="85" spans="1:18" ht="15.75" hidden="1" customHeight="1" thickBot="1" x14ac:dyDescent="0.3">
      <c r="A85" s="429" t="s">
        <v>248</v>
      </c>
      <c r="B85" s="97"/>
      <c r="C85" s="486"/>
      <c r="D85" s="487"/>
      <c r="E85" s="524"/>
      <c r="F85" s="363"/>
      <c r="G85" s="363"/>
      <c r="H85" s="363"/>
      <c r="I85" s="363"/>
      <c r="J85" s="363"/>
      <c r="K85" s="343"/>
      <c r="L85" s="343" t="s">
        <v>8</v>
      </c>
      <c r="M85" s="625" t="str">
        <f>IFERROR(IF(D85="","",SUMIF('EXP GEN.'!$D$3:$D$400,D85,'EXP GEN.'!$Z$3:$Z$400)),"")</f>
        <v/>
      </c>
      <c r="N85" s="625" t="str">
        <f>IFERROR(IF(D85="","",SUMIF('EXP ESPEC.'!$D$3:$D$300,D85,'EXP ESPEC.'!$AE$3:$AE$300)),"")</f>
        <v/>
      </c>
      <c r="O85" s="625">
        <f t="shared" si="7"/>
        <v>0</v>
      </c>
      <c r="P85" s="343" t="str">
        <f>IFERROR(IF(O85=0,"",IF(O85&gt;=PARAMETROS!$O$9,"CUMPLE","NO CUMPLE")),"")</f>
        <v/>
      </c>
      <c r="Q85" s="343" t="str">
        <f t="shared" si="4"/>
        <v/>
      </c>
      <c r="R85" s="432"/>
    </row>
    <row r="86" spans="1:18" ht="15.75" hidden="1" customHeight="1" x14ac:dyDescent="0.25">
      <c r="A86" s="959" t="s">
        <v>249</v>
      </c>
      <c r="B86" s="962"/>
      <c r="C86" s="408"/>
      <c r="D86" s="362"/>
      <c r="E86" s="363"/>
      <c r="F86" s="363"/>
      <c r="G86" s="363"/>
      <c r="H86" s="363"/>
      <c r="I86" s="363"/>
      <c r="J86" s="363"/>
      <c r="K86" s="343"/>
      <c r="L86" s="969" t="s">
        <v>8</v>
      </c>
      <c r="M86" s="625" t="str">
        <f>IFERROR(IF(D86="","",SUMIF('EXP GEN.'!$D$3:$D$400,D86,'EXP GEN.'!$Z$3:$Z$400)),"")</f>
        <v/>
      </c>
      <c r="N86" s="625" t="str">
        <f>IFERROR(IF(D86="","",SUMIF('EXP ESPEC.'!$D$3:$D$300,D86,'EXP ESPEC.'!$AE$3:$AE$300)),"")</f>
        <v/>
      </c>
      <c r="O86" s="625">
        <f t="shared" si="7"/>
        <v>0</v>
      </c>
      <c r="P86" s="343" t="str">
        <f>IFERROR(IF(O86=0,"",IF(O86&gt;=PARAMETROS!$O$9,"CUMPLE","NO CUMPLE")),"")</f>
        <v/>
      </c>
      <c r="Q86" s="343" t="str">
        <f t="shared" si="4"/>
        <v/>
      </c>
      <c r="R86" s="956"/>
    </row>
    <row r="87" spans="1:18" ht="16.5" hidden="1" thickBot="1" x14ac:dyDescent="0.3">
      <c r="A87" s="961"/>
      <c r="B87" s="964"/>
      <c r="C87" s="409"/>
      <c r="D87" s="365"/>
      <c r="E87" s="366"/>
      <c r="F87" s="366"/>
      <c r="G87" s="366"/>
      <c r="H87" s="366"/>
      <c r="I87" s="366"/>
      <c r="J87" s="366"/>
      <c r="K87" s="351"/>
      <c r="L87" s="970"/>
      <c r="M87" s="626" t="str">
        <f>IFERROR(IF(D87="","",SUMIF('EXP GEN.'!$D$3:$D$400,D87,'EXP GEN.'!$Z$3:$Z$400)),"")</f>
        <v/>
      </c>
      <c r="N87" s="626" t="str">
        <f>IFERROR(IF(D87="","",SUMIF('EXP ESPEC.'!$D$3:$D$300,D87,'EXP ESPEC.'!$AE$3:$AE$300)),"")</f>
        <v/>
      </c>
      <c r="O87" s="626">
        <f t="shared" si="7"/>
        <v>0</v>
      </c>
      <c r="P87" s="351" t="str">
        <f>IFERROR(IF(O87=0,"",IF(O87&gt;=PARAMETROS!$O$9,"CUMPLE","NO CUMPLE")),"")</f>
        <v/>
      </c>
      <c r="Q87" s="351" t="str">
        <f t="shared" si="4"/>
        <v/>
      </c>
      <c r="R87" s="958"/>
    </row>
    <row r="88" spans="1:18" ht="15.75" hidden="1" customHeight="1" thickBot="1" x14ac:dyDescent="0.3">
      <c r="A88" s="429" t="s">
        <v>250</v>
      </c>
      <c r="B88" s="520"/>
      <c r="C88" s="437"/>
      <c r="D88" s="483"/>
      <c r="E88" s="521"/>
      <c r="F88" s="363"/>
      <c r="G88" s="363"/>
      <c r="H88" s="363"/>
      <c r="I88" s="363"/>
      <c r="J88" s="363"/>
      <c r="K88" s="343"/>
      <c r="L88" s="343" t="s">
        <v>8</v>
      </c>
      <c r="M88" s="625" t="str">
        <f>IFERROR(IF(D88="","",SUMIF('EXP GEN.'!$D$3:$D$400,D88,'EXP GEN.'!$Z$3:$Z$400)),"")</f>
        <v/>
      </c>
      <c r="N88" s="625" t="str">
        <f>IFERROR(IF(D88="","",SUMIF('EXP ESPEC.'!$D$3:$D$300,D88,'EXP ESPEC.'!$AE$3:$AE$300)),"")</f>
        <v/>
      </c>
      <c r="O88" s="625">
        <f t="shared" si="7"/>
        <v>0</v>
      </c>
      <c r="P88" s="343" t="str">
        <f>IFERROR(IF(O88=0,"",IF(O88&gt;=PARAMETROS!$O$9,"CUMPLE","NO CUMPLE")),"")</f>
        <v/>
      </c>
      <c r="Q88" s="343" t="str">
        <f t="shared" si="4"/>
        <v/>
      </c>
      <c r="R88" s="432"/>
    </row>
    <row r="89" spans="1:18" ht="15.75" hidden="1" customHeight="1" thickBot="1" x14ac:dyDescent="0.3">
      <c r="A89" s="429" t="s">
        <v>251</v>
      </c>
      <c r="B89" s="519"/>
      <c r="C89" s="408"/>
      <c r="D89" s="362"/>
      <c r="E89" s="363"/>
      <c r="F89" s="363"/>
      <c r="G89" s="363"/>
      <c r="H89" s="363"/>
      <c r="I89" s="363"/>
      <c r="J89" s="363"/>
      <c r="K89" s="343"/>
      <c r="L89" s="343" t="s">
        <v>8</v>
      </c>
      <c r="M89" s="625" t="str">
        <f>IFERROR(IF(D89="","",SUMIF('EXP GEN.'!$D$3:$D$400,D89,'EXP GEN.'!$Z$3:$Z$400)),"")</f>
        <v/>
      </c>
      <c r="N89" s="625" t="str">
        <f>IFERROR(IF(D89="","",SUMIF('EXP ESPEC.'!$D$3:$D$300,D89,'EXP ESPEC.'!$AE$3:$AE$300)),"")</f>
        <v/>
      </c>
      <c r="O89" s="625">
        <f t="shared" si="7"/>
        <v>0</v>
      </c>
      <c r="P89" s="343" t="str">
        <f>IFERROR(IF(O89=0,"",IF(O89&gt;=PARAMETROS!$O$9,"CUMPLE","NO CUMPLE")),"")</f>
        <v/>
      </c>
      <c r="Q89" s="343" t="str">
        <f t="shared" si="4"/>
        <v/>
      </c>
      <c r="R89" s="432"/>
    </row>
    <row r="90" spans="1:18" ht="15.75" hidden="1" customHeight="1" x14ac:dyDescent="0.25">
      <c r="A90" s="959" t="s">
        <v>252</v>
      </c>
      <c r="B90" s="1015"/>
      <c r="C90" s="437"/>
      <c r="D90" s="483"/>
      <c r="E90" s="521"/>
      <c r="F90" s="363"/>
      <c r="G90" s="363"/>
      <c r="H90" s="363"/>
      <c r="I90" s="363"/>
      <c r="J90" s="363"/>
      <c r="K90" s="343"/>
      <c r="L90" s="969" t="s">
        <v>8</v>
      </c>
      <c r="M90" s="625" t="str">
        <f>IFERROR(IF(D90="","",SUMIF('EXP GEN.'!$D$3:$D$400,D90,'EXP GEN.'!$Z$3:$Z$400)),"")</f>
        <v/>
      </c>
      <c r="N90" s="625" t="str">
        <f>IFERROR(IF(D90="","",SUMIF('EXP ESPEC.'!$D$3:$D$300,D90,'EXP ESPEC.'!$AE$3:$AE$300)),"")</f>
        <v/>
      </c>
      <c r="O90" s="625">
        <f t="shared" si="7"/>
        <v>0</v>
      </c>
      <c r="P90" s="343" t="str">
        <f>IFERROR(IF(O90=0,"",IF(O90&gt;=PARAMETROS!$O$9,"CUMPLE","NO CUMPLE")),"")</f>
        <v/>
      </c>
      <c r="Q90" s="343" t="str">
        <f t="shared" si="4"/>
        <v/>
      </c>
      <c r="R90" s="956"/>
    </row>
    <row r="91" spans="1:18" ht="15.75" hidden="1" customHeight="1" x14ac:dyDescent="0.25">
      <c r="A91" s="960"/>
      <c r="B91" s="1016"/>
      <c r="C91" s="438"/>
      <c r="D91" s="485"/>
      <c r="E91" s="523"/>
      <c r="F91" s="368"/>
      <c r="G91" s="368"/>
      <c r="H91" s="368"/>
      <c r="I91" s="368"/>
      <c r="J91" s="368"/>
      <c r="K91" s="355"/>
      <c r="L91" s="987"/>
      <c r="M91" s="628" t="str">
        <f>IFERROR(IF(D91="","",SUMIF('EXP GEN.'!$D$3:$D$400,D91,'EXP GEN.'!$Z$3:$Z$400)),"")</f>
        <v/>
      </c>
      <c r="N91" s="628" t="str">
        <f>IFERROR(IF(D91="","",SUMIF('EXP ESPEC.'!$D$3:$D$300,D91,'EXP ESPEC.'!$AE$3:$AE$300)),"")</f>
        <v/>
      </c>
      <c r="O91" s="628">
        <f t="shared" si="7"/>
        <v>0</v>
      </c>
      <c r="P91" s="355" t="str">
        <f>IFERROR(IF(O91=0,"",IF(O91&gt;=PARAMETROS!$O$9,"CUMPLE","NO CUMPLE")),"")</f>
        <v/>
      </c>
      <c r="Q91" s="355" t="str">
        <f t="shared" si="4"/>
        <v/>
      </c>
      <c r="R91" s="957"/>
    </row>
    <row r="92" spans="1:18" ht="16.5" hidden="1" thickBot="1" x14ac:dyDescent="0.3">
      <c r="A92" s="961"/>
      <c r="B92" s="1017"/>
      <c r="C92" s="439"/>
      <c r="D92" s="484"/>
      <c r="E92" s="522"/>
      <c r="F92" s="366"/>
      <c r="G92" s="366"/>
      <c r="H92" s="366"/>
      <c r="I92" s="366"/>
      <c r="J92" s="366"/>
      <c r="K92" s="351"/>
      <c r="L92" s="970"/>
      <c r="M92" s="626" t="str">
        <f>IFERROR(IF(D92="","",SUMIF('EXP GEN.'!$D$3:$D$400,D92,'EXP GEN.'!$Z$3:$Z$400)),"")</f>
        <v/>
      </c>
      <c r="N92" s="626" t="str">
        <f>IFERROR(IF(D92="","",SUMIF('EXP ESPEC.'!$D$3:$D$300,D92,'EXP ESPEC.'!$AE$3:$AE$300)),"")</f>
        <v/>
      </c>
      <c r="O92" s="626">
        <f t="shared" si="7"/>
        <v>0</v>
      </c>
      <c r="P92" s="351" t="str">
        <f>IFERROR(IF(O92=0,"",IF(O92&gt;=PARAMETROS!$O$9,"CUMPLE","NO CUMPLE")),"")</f>
        <v/>
      </c>
      <c r="Q92" s="351" t="str">
        <f t="shared" si="4"/>
        <v/>
      </c>
      <c r="R92" s="958"/>
    </row>
    <row r="93" spans="1:18" ht="15.75" hidden="1" customHeight="1" x14ac:dyDescent="0.25">
      <c r="A93" s="959" t="s">
        <v>253</v>
      </c>
      <c r="B93" s="962"/>
      <c r="C93" s="408"/>
      <c r="D93" s="362"/>
      <c r="E93" s="363"/>
      <c r="F93" s="363"/>
      <c r="G93" s="363"/>
      <c r="H93" s="363"/>
      <c r="I93" s="363"/>
      <c r="J93" s="363"/>
      <c r="K93" s="343"/>
      <c r="L93" s="969" t="s">
        <v>8</v>
      </c>
      <c r="M93" s="625" t="str">
        <f>IFERROR(IF(D93="","",SUMIF('EXP GEN.'!$D$3:$D$400,D93,'EXP GEN.'!$Z$3:$Z$400)),"")</f>
        <v/>
      </c>
      <c r="N93" s="625" t="str">
        <f>IFERROR(IF(D93="","",SUMIF('EXP ESPEC.'!$D$3:$D$300,D93,'EXP ESPEC.'!$AE$3:$AE$300)),"")</f>
        <v/>
      </c>
      <c r="O93" s="625">
        <f t="shared" si="7"/>
        <v>0</v>
      </c>
      <c r="P93" s="343" t="str">
        <f>IFERROR(IF(O93=0,"",IF(O93&gt;=PARAMETROS!$O$9,"CUMPLE","NO CUMPLE")),"")</f>
        <v/>
      </c>
      <c r="Q93" s="343" t="str">
        <f t="shared" si="4"/>
        <v/>
      </c>
      <c r="R93" s="956"/>
    </row>
    <row r="94" spans="1:18" ht="16.5" hidden="1" thickBot="1" x14ac:dyDescent="0.3">
      <c r="A94" s="961"/>
      <c r="B94" s="964"/>
      <c r="C94" s="409"/>
      <c r="D94" s="365"/>
      <c r="E94" s="366"/>
      <c r="F94" s="366"/>
      <c r="G94" s="366"/>
      <c r="H94" s="366"/>
      <c r="I94" s="366"/>
      <c r="J94" s="366"/>
      <c r="K94" s="351"/>
      <c r="L94" s="970"/>
      <c r="M94" s="626" t="str">
        <f>IFERROR(IF(D94="","",SUMIF('EXP GEN.'!$D$3:$D$400,D94,'EXP GEN.'!$Z$3:$Z$400)),"")</f>
        <v/>
      </c>
      <c r="N94" s="626" t="str">
        <f>IFERROR(IF(D94="","",SUMIF('EXP ESPEC.'!$D$3:$D$300,D94,'EXP ESPEC.'!$AE$3:$AE$300)),"")</f>
        <v/>
      </c>
      <c r="O94" s="626">
        <f t="shared" si="7"/>
        <v>0</v>
      </c>
      <c r="P94" s="351" t="str">
        <f>IFERROR(IF(O94=0,"",IF(O94&gt;=PARAMETROS!$O$9,"CUMPLE","NO CUMPLE")),"")</f>
        <v/>
      </c>
      <c r="Q94" s="351" t="str">
        <f t="shared" si="4"/>
        <v/>
      </c>
      <c r="R94" s="958"/>
    </row>
    <row r="95" spans="1:18" ht="15.75" hidden="1" customHeight="1" x14ac:dyDescent="0.25">
      <c r="A95" s="959" t="s">
        <v>254</v>
      </c>
      <c r="B95" s="962"/>
      <c r="C95" s="408"/>
      <c r="D95" s="362"/>
      <c r="E95" s="363"/>
      <c r="F95" s="363"/>
      <c r="G95" s="363"/>
      <c r="H95" s="363"/>
      <c r="I95" s="363"/>
      <c r="J95" s="363"/>
      <c r="K95" s="343"/>
      <c r="L95" s="969" t="s">
        <v>8</v>
      </c>
      <c r="M95" s="625" t="str">
        <f>IFERROR(IF(D95="","",SUMIF('EXP GEN.'!$D$3:$D$400,D95,'EXP GEN.'!$Z$3:$Z$400)),"")</f>
        <v/>
      </c>
      <c r="N95" s="625" t="str">
        <f>IFERROR(IF(D95="","",SUMIF('EXP ESPEC.'!$D$3:$D$300,D95,'EXP ESPEC.'!$AE$3:$AE$300)),"")</f>
        <v/>
      </c>
      <c r="O95" s="625">
        <f t="shared" si="7"/>
        <v>0</v>
      </c>
      <c r="P95" s="343" t="str">
        <f>IFERROR(IF(O95=0,"",IF(O95&gt;=PARAMETROS!$O$9,"CUMPLE","NO CUMPLE")),"")</f>
        <v/>
      </c>
      <c r="Q95" s="343" t="str">
        <f t="shared" si="4"/>
        <v/>
      </c>
      <c r="R95" s="956"/>
    </row>
    <row r="96" spans="1:18" ht="16.5" hidden="1" thickBot="1" x14ac:dyDescent="0.3">
      <c r="A96" s="961"/>
      <c r="B96" s="964"/>
      <c r="C96" s="409"/>
      <c r="D96" s="365"/>
      <c r="E96" s="366"/>
      <c r="F96" s="366"/>
      <c r="G96" s="366"/>
      <c r="H96" s="366"/>
      <c r="I96" s="366"/>
      <c r="J96" s="366"/>
      <c r="K96" s="351"/>
      <c r="L96" s="970"/>
      <c r="M96" s="626" t="str">
        <f>IFERROR(IF(D96="","",SUMIF('EXP GEN.'!$D$3:$D$400,D96,'EXP GEN.'!$Z$3:$Z$400)),"")</f>
        <v/>
      </c>
      <c r="N96" s="626" t="str">
        <f>IFERROR(IF(D96="","",SUMIF('EXP ESPEC.'!$D$3:$D$300,D96,'EXP ESPEC.'!$AE$3:$AE$300)),"")</f>
        <v/>
      </c>
      <c r="O96" s="626">
        <f t="shared" si="7"/>
        <v>0</v>
      </c>
      <c r="P96" s="351" t="str">
        <f>IFERROR(IF(O96=0,"",IF(O96&gt;=PARAMETROS!$O$9,"CUMPLE","NO CUMPLE")),"")</f>
        <v/>
      </c>
      <c r="Q96" s="351" t="str">
        <f t="shared" si="4"/>
        <v/>
      </c>
      <c r="R96" s="958"/>
    </row>
    <row r="97" spans="1:18" ht="15.75" hidden="1" customHeight="1" x14ac:dyDescent="0.25">
      <c r="A97" s="959" t="s">
        <v>255</v>
      </c>
      <c r="B97" s="1018"/>
      <c r="C97" s="437"/>
      <c r="D97" s="483"/>
      <c r="E97" s="521"/>
      <c r="F97" s="363"/>
      <c r="G97" s="363"/>
      <c r="H97" s="363"/>
      <c r="I97" s="363"/>
      <c r="J97" s="363"/>
      <c r="K97" s="343"/>
      <c r="L97" s="1020" t="s">
        <v>9</v>
      </c>
      <c r="M97" s="625" t="str">
        <f>IFERROR(IF(D97="","",SUMIF('EXP GEN.'!$D$3:$D$400,D97,'EXP GEN.'!$Z$3:$Z$400)),"")</f>
        <v/>
      </c>
      <c r="N97" s="625" t="str">
        <f>IFERROR(IF(D97="","",SUMIF('EXP ESPEC.'!$D$3:$D$300,D97,'EXP ESPEC.'!$AE$3:$AE$300)),"")</f>
        <v/>
      </c>
      <c r="O97" s="625">
        <f t="shared" si="7"/>
        <v>0</v>
      </c>
      <c r="P97" s="343" t="str">
        <f>IFERROR(IF(O97=0,"",IF(O97&gt;=PARAMETROS!$O$9,"CUMPLE","NO CUMPLE")),"")</f>
        <v/>
      </c>
      <c r="Q97" s="343" t="str">
        <f t="shared" si="4"/>
        <v/>
      </c>
      <c r="R97" s="956"/>
    </row>
    <row r="98" spans="1:18" ht="15.75" hidden="1" customHeight="1" x14ac:dyDescent="0.25">
      <c r="A98" s="960"/>
      <c r="B98" s="1000"/>
      <c r="C98" s="438"/>
      <c r="D98" s="485"/>
      <c r="E98" s="523"/>
      <c r="F98" s="368"/>
      <c r="G98" s="368"/>
      <c r="H98" s="368"/>
      <c r="I98" s="368"/>
      <c r="J98" s="368"/>
      <c r="K98" s="355"/>
      <c r="L98" s="1021"/>
      <c r="M98" s="628" t="str">
        <f>IFERROR(IF(D98="","",SUMIF('EXP GEN.'!$D$3:$D$400,D98,'EXP GEN.'!$Z$3:$Z$400)),"")</f>
        <v/>
      </c>
      <c r="N98" s="628" t="str">
        <f>IFERROR(IF(D98="","",SUMIF('EXP ESPEC.'!$D$3:$D$300,D98,'EXP ESPEC.'!$AE$3:$AE$300)),"")</f>
        <v/>
      </c>
      <c r="O98" s="628">
        <f t="shared" si="7"/>
        <v>0</v>
      </c>
      <c r="P98" s="355" t="str">
        <f>IFERROR(IF(O98=0,"",IF(O98&gt;=PARAMETROS!$O$9,"CUMPLE","NO CUMPLE")),"")</f>
        <v/>
      </c>
      <c r="Q98" s="355" t="str">
        <f t="shared" si="4"/>
        <v/>
      </c>
      <c r="R98" s="957"/>
    </row>
    <row r="99" spans="1:18" ht="16.5" hidden="1" thickBot="1" x14ac:dyDescent="0.3">
      <c r="A99" s="961"/>
      <c r="B99" s="1019"/>
      <c r="C99" s="439"/>
      <c r="D99" s="484"/>
      <c r="E99" s="522"/>
      <c r="F99" s="366"/>
      <c r="G99" s="366"/>
      <c r="H99" s="366"/>
      <c r="I99" s="366"/>
      <c r="J99" s="366"/>
      <c r="K99" s="351"/>
      <c r="L99" s="1022"/>
      <c r="M99" s="626" t="str">
        <f>IFERROR(IF(D99="","",SUMIF('EXP GEN.'!$D$3:$D$400,D99,'EXP GEN.'!$Z$3:$Z$400)),"")</f>
        <v/>
      </c>
      <c r="N99" s="626" t="str">
        <f>IFERROR(IF(D99="","",SUMIF('EXP ESPEC.'!$D$3:$D$300,D99,'EXP ESPEC.'!$AE$3:$AE$300)),"")</f>
        <v/>
      </c>
      <c r="O99" s="626">
        <f t="shared" si="7"/>
        <v>0</v>
      </c>
      <c r="P99" s="351" t="str">
        <f>IFERROR(IF(O99=0,"",IF(O99&gt;=PARAMETROS!$O$9,"CUMPLE","NO CUMPLE")),"")</f>
        <v/>
      </c>
      <c r="Q99" s="351" t="str">
        <f t="shared" ref="Q99:Q102" si="8">IFERROR(IF(K99="ACREDITA",IF(P99="CUMPLE","CUMPLE","NO CUMPLE"),""),"")</f>
        <v/>
      </c>
      <c r="R99" s="958"/>
    </row>
    <row r="100" spans="1:18" ht="15.75" hidden="1" customHeight="1" x14ac:dyDescent="0.25">
      <c r="A100" s="959" t="s">
        <v>256</v>
      </c>
      <c r="B100" s="962"/>
      <c r="C100" s="408"/>
      <c r="D100" s="362"/>
      <c r="E100" s="363"/>
      <c r="F100" s="363"/>
      <c r="G100" s="363"/>
      <c r="H100" s="363"/>
      <c r="I100" s="363"/>
      <c r="J100" s="363"/>
      <c r="K100" s="343"/>
      <c r="L100" s="969" t="s">
        <v>8</v>
      </c>
      <c r="M100" s="625" t="str">
        <f>IFERROR(IF(D100="","",SUMIF('EXP GEN.'!$D$3:$D$400,D100,'EXP GEN.'!$Z$3:$Z$400)),"")</f>
        <v/>
      </c>
      <c r="N100" s="625" t="str">
        <f>IFERROR(IF(D100="","",SUMIF('EXP ESPEC.'!$D$3:$D$300,D100,'EXP ESPEC.'!$AE$3:$AE$300)),"")</f>
        <v/>
      </c>
      <c r="O100" s="625">
        <f>IFERROR(IF(OR(M100="",N100=""),0,M100+N100),"")</f>
        <v>0</v>
      </c>
      <c r="P100" s="343" t="str">
        <f>IFERROR(IF(O100=0,"",IF(O100&gt;=PARAMETROS!$O$9,"CUMPLE","NO CUMPLE")),"")</f>
        <v/>
      </c>
      <c r="Q100" s="343" t="str">
        <f t="shared" si="8"/>
        <v/>
      </c>
      <c r="R100" s="956"/>
    </row>
    <row r="101" spans="1:18" ht="15.75" hidden="1" customHeight="1" x14ac:dyDescent="0.25">
      <c r="A101" s="960"/>
      <c r="B101" s="963"/>
      <c r="C101" s="410"/>
      <c r="D101" s="367"/>
      <c r="E101" s="368"/>
      <c r="F101" s="368"/>
      <c r="G101" s="368"/>
      <c r="H101" s="368"/>
      <c r="I101" s="368"/>
      <c r="J101" s="368"/>
      <c r="K101" s="355"/>
      <c r="L101" s="987"/>
      <c r="M101" s="628" t="str">
        <f>IFERROR(IF(D101="","",SUMIF('EXP GEN.'!$D$3:$D$400,D101,'EXP GEN.'!$Z$3:$Z$400)),"")</f>
        <v/>
      </c>
      <c r="N101" s="628" t="str">
        <f>IFERROR(IF(D101="","",SUMIF('EXP ESPEC.'!$D$3:$D$300,D101,'EXP ESPEC.'!$AE$3:$AE$300)),"")</f>
        <v/>
      </c>
      <c r="O101" s="628">
        <f t="shared" si="7"/>
        <v>0</v>
      </c>
      <c r="P101" s="355" t="str">
        <f>IFERROR(IF(O101=0,"",IF(O101&gt;=PARAMETROS!$O$9,"CUMPLE","NO CUMPLE")),"")</f>
        <v/>
      </c>
      <c r="Q101" s="355" t="str">
        <f t="shared" si="8"/>
        <v/>
      </c>
      <c r="R101" s="957"/>
    </row>
    <row r="102" spans="1:18" ht="16.5" hidden="1" thickBot="1" x14ac:dyDescent="0.3">
      <c r="A102" s="961"/>
      <c r="B102" s="964"/>
      <c r="C102" s="409"/>
      <c r="D102" s="365"/>
      <c r="E102" s="366"/>
      <c r="F102" s="366"/>
      <c r="G102" s="366"/>
      <c r="H102" s="366"/>
      <c r="I102" s="366"/>
      <c r="J102" s="366"/>
      <c r="K102" s="351"/>
      <c r="L102" s="970"/>
      <c r="M102" s="626" t="str">
        <f>IFERROR(IF(D102="","",SUMIF('EXP GEN.'!$D$3:$D$400,D102,'EXP GEN.'!$Z$3:$Z$400)),"")</f>
        <v/>
      </c>
      <c r="N102" s="626" t="str">
        <f>IFERROR(IF(D102="","",SUMIF('EXP ESPEC.'!$D$3:$D$300,D102,'EXP ESPEC.'!$AE$3:$AE$300)),"")</f>
        <v/>
      </c>
      <c r="O102" s="626">
        <f t="shared" si="7"/>
        <v>0</v>
      </c>
      <c r="P102" s="351" t="str">
        <f>IFERROR(IF(O102=0,"",IF(O102&gt;=PARAMETROS!$O$9,"CUMPLE","NO CUMPLE")),"")</f>
        <v/>
      </c>
      <c r="Q102" s="351" t="str">
        <f t="shared" si="8"/>
        <v/>
      </c>
      <c r="R102" s="958"/>
    </row>
    <row r="103" spans="1:18" ht="15.75" hidden="1" customHeight="1" x14ac:dyDescent="0.25">
      <c r="A103" s="959" t="s">
        <v>257</v>
      </c>
      <c r="B103" s="962"/>
      <c r="C103" s="408"/>
      <c r="D103" s="362"/>
      <c r="E103" s="363"/>
      <c r="F103" s="363"/>
      <c r="G103" s="363"/>
      <c r="H103" s="363"/>
      <c r="I103" s="363"/>
      <c r="J103" s="363"/>
      <c r="K103" s="343"/>
      <c r="L103" s="343"/>
      <c r="M103" s="343"/>
      <c r="N103" s="343"/>
      <c r="O103" s="402">
        <f t="shared" ref="O103" si="9">IF(OR(M103="",N103=""),0,M103+N103)</f>
        <v>0</v>
      </c>
      <c r="P103" s="343" t="str">
        <f>+IF(O103=0,"",IF(O103&gt;=PARAMETROS!$O$11,"CUMPLE","NO CUMPLE"))</f>
        <v/>
      </c>
      <c r="Q103" s="343" t="str">
        <f t="shared" ref="Q103:Q126" si="10">+IF(K103="ACREDITA",IF(P103="SI","CUMPLE","NO CUMPLE"),"")</f>
        <v/>
      </c>
      <c r="R103" s="998"/>
    </row>
    <row r="104" spans="1:18" ht="15.75" hidden="1" customHeight="1" x14ac:dyDescent="0.25">
      <c r="A104" s="960"/>
      <c r="B104" s="963"/>
      <c r="C104" s="410"/>
      <c r="D104" s="367"/>
      <c r="E104" s="368"/>
      <c r="F104" s="368"/>
      <c r="G104" s="368"/>
      <c r="H104" s="368"/>
      <c r="I104" s="368"/>
      <c r="J104" s="368"/>
      <c r="K104" s="355"/>
      <c r="L104" s="355"/>
      <c r="M104" s="355"/>
      <c r="N104" s="355"/>
      <c r="O104" s="404">
        <f t="shared" ref="O104:O126" si="11">IF(OR(M104="",N104=""),0,M104+N104)</f>
        <v>0</v>
      </c>
      <c r="P104" s="355" t="str">
        <f>+IF(O104=0,"",IF(O104&gt;=PARAMETROS!$O$11,"CUMPLE","NO CUMPLE"))</f>
        <v/>
      </c>
      <c r="Q104" s="355" t="str">
        <f t="shared" si="10"/>
        <v/>
      </c>
      <c r="R104" s="957"/>
    </row>
    <row r="105" spans="1:18" ht="16.5" hidden="1" customHeight="1" thickBot="1" x14ac:dyDescent="0.3">
      <c r="A105" s="961"/>
      <c r="B105" s="964"/>
      <c r="C105" s="409"/>
      <c r="D105" s="365"/>
      <c r="E105" s="366"/>
      <c r="F105" s="366"/>
      <c r="G105" s="366"/>
      <c r="H105" s="366"/>
      <c r="I105" s="366"/>
      <c r="J105" s="366"/>
      <c r="K105" s="351"/>
      <c r="L105" s="351"/>
      <c r="M105" s="351"/>
      <c r="N105" s="351"/>
      <c r="O105" s="403">
        <f t="shared" si="11"/>
        <v>0</v>
      </c>
      <c r="P105" s="351" t="str">
        <f>+IF(O105=0,"",IF(O105&gt;=PARAMETROS!$O$11,"CUMPLE","NO CUMPLE"))</f>
        <v/>
      </c>
      <c r="Q105" s="351" t="str">
        <f t="shared" si="10"/>
        <v/>
      </c>
      <c r="R105" s="999"/>
    </row>
    <row r="106" spans="1:18" ht="15.75" hidden="1" customHeight="1" x14ac:dyDescent="0.25">
      <c r="A106" s="959" t="s">
        <v>258</v>
      </c>
      <c r="B106" s="962"/>
      <c r="C106" s="408"/>
      <c r="D106" s="362"/>
      <c r="E106" s="363"/>
      <c r="F106" s="363"/>
      <c r="G106" s="363"/>
      <c r="H106" s="363"/>
      <c r="I106" s="363"/>
      <c r="J106" s="363"/>
      <c r="K106" s="343"/>
      <c r="L106" s="343"/>
      <c r="M106" s="343"/>
      <c r="N106" s="343"/>
      <c r="O106" s="402">
        <f t="shared" si="11"/>
        <v>0</v>
      </c>
      <c r="P106" s="343" t="str">
        <f>+IF(O106=0,"",IF(O106&gt;=PARAMETROS!$O$11,"CUMPLE","NO CUMPLE"))</f>
        <v/>
      </c>
      <c r="Q106" s="343" t="str">
        <f t="shared" si="10"/>
        <v/>
      </c>
      <c r="R106" s="998"/>
    </row>
    <row r="107" spans="1:18" ht="15.75" hidden="1" customHeight="1" x14ac:dyDescent="0.25">
      <c r="A107" s="960"/>
      <c r="B107" s="963"/>
      <c r="C107" s="410"/>
      <c r="D107" s="367"/>
      <c r="E107" s="368"/>
      <c r="F107" s="368"/>
      <c r="G107" s="368"/>
      <c r="H107" s="368"/>
      <c r="I107" s="368"/>
      <c r="J107" s="368"/>
      <c r="K107" s="355"/>
      <c r="L107" s="355"/>
      <c r="M107" s="355"/>
      <c r="N107" s="355"/>
      <c r="O107" s="404">
        <f t="shared" si="11"/>
        <v>0</v>
      </c>
      <c r="P107" s="355" t="str">
        <f>+IF(O107=0,"",IF(O107&gt;=PARAMETROS!$O$11,"CUMPLE","NO CUMPLE"))</f>
        <v/>
      </c>
      <c r="Q107" s="355" t="str">
        <f t="shared" si="10"/>
        <v/>
      </c>
      <c r="R107" s="957"/>
    </row>
    <row r="108" spans="1:18" ht="16.5" hidden="1" customHeight="1" thickBot="1" x14ac:dyDescent="0.3">
      <c r="A108" s="961"/>
      <c r="B108" s="964"/>
      <c r="C108" s="409"/>
      <c r="D108" s="365"/>
      <c r="E108" s="366"/>
      <c r="F108" s="366"/>
      <c r="G108" s="366"/>
      <c r="H108" s="366"/>
      <c r="I108" s="366"/>
      <c r="J108" s="366"/>
      <c r="K108" s="351"/>
      <c r="L108" s="351"/>
      <c r="M108" s="351"/>
      <c r="N108" s="351"/>
      <c r="O108" s="403">
        <f t="shared" si="11"/>
        <v>0</v>
      </c>
      <c r="P108" s="351" t="str">
        <f>+IF(O108=0,"",IF(O108&gt;=PARAMETROS!$O$11,"CUMPLE","NO CUMPLE"))</f>
        <v/>
      </c>
      <c r="Q108" s="351" t="str">
        <f t="shared" si="10"/>
        <v/>
      </c>
      <c r="R108" s="999"/>
    </row>
    <row r="109" spans="1:18" ht="15.75" hidden="1" customHeight="1" x14ac:dyDescent="0.25">
      <c r="A109" s="959" t="s">
        <v>259</v>
      </c>
      <c r="B109" s="962"/>
      <c r="C109" s="408"/>
      <c r="D109" s="362"/>
      <c r="E109" s="363"/>
      <c r="F109" s="363"/>
      <c r="G109" s="363"/>
      <c r="H109" s="363"/>
      <c r="I109" s="363"/>
      <c r="J109" s="363"/>
      <c r="K109" s="343"/>
      <c r="L109" s="343"/>
      <c r="M109" s="343"/>
      <c r="N109" s="343"/>
      <c r="O109" s="402">
        <f t="shared" si="11"/>
        <v>0</v>
      </c>
      <c r="P109" s="343" t="str">
        <f>+IF(O109=0,"",IF(O109&gt;=PARAMETROS!$O$11,"CUMPLE","NO CUMPLE"))</f>
        <v/>
      </c>
      <c r="Q109" s="343" t="str">
        <f t="shared" si="10"/>
        <v/>
      </c>
      <c r="R109" s="998"/>
    </row>
    <row r="110" spans="1:18" ht="15.75" hidden="1" customHeight="1" x14ac:dyDescent="0.25">
      <c r="A110" s="960"/>
      <c r="B110" s="963"/>
      <c r="C110" s="410"/>
      <c r="D110" s="367"/>
      <c r="E110" s="368"/>
      <c r="F110" s="368"/>
      <c r="G110" s="368"/>
      <c r="H110" s="368"/>
      <c r="I110" s="368"/>
      <c r="J110" s="368"/>
      <c r="K110" s="355"/>
      <c r="L110" s="355"/>
      <c r="M110" s="355"/>
      <c r="N110" s="355"/>
      <c r="O110" s="404">
        <f t="shared" si="11"/>
        <v>0</v>
      </c>
      <c r="P110" s="355" t="str">
        <f>+IF(O110=0,"",IF(O110&gt;=PARAMETROS!$O$11,"CUMPLE","NO CUMPLE"))</f>
        <v/>
      </c>
      <c r="Q110" s="355" t="str">
        <f t="shared" si="10"/>
        <v/>
      </c>
      <c r="R110" s="957"/>
    </row>
    <row r="111" spans="1:18" ht="16.5" hidden="1" customHeight="1" thickBot="1" x14ac:dyDescent="0.3">
      <c r="A111" s="961"/>
      <c r="B111" s="964"/>
      <c r="C111" s="409"/>
      <c r="D111" s="365"/>
      <c r="E111" s="366"/>
      <c r="F111" s="366"/>
      <c r="G111" s="366"/>
      <c r="H111" s="366"/>
      <c r="I111" s="366"/>
      <c r="J111" s="366"/>
      <c r="K111" s="351"/>
      <c r="L111" s="351"/>
      <c r="M111" s="351"/>
      <c r="N111" s="351"/>
      <c r="O111" s="403">
        <f t="shared" si="11"/>
        <v>0</v>
      </c>
      <c r="P111" s="351" t="str">
        <f>+IF(O111=0,"",IF(O111&gt;=PARAMETROS!$O$11,"CUMPLE","NO CUMPLE"))</f>
        <v/>
      </c>
      <c r="Q111" s="351" t="str">
        <f t="shared" si="10"/>
        <v/>
      </c>
      <c r="R111" s="999"/>
    </row>
    <row r="112" spans="1:18" ht="15.75" hidden="1" customHeight="1" x14ac:dyDescent="0.25">
      <c r="A112" s="959" t="s">
        <v>260</v>
      </c>
      <c r="B112" s="962"/>
      <c r="C112" s="408"/>
      <c r="D112" s="362"/>
      <c r="E112" s="363"/>
      <c r="F112" s="363"/>
      <c r="G112" s="363"/>
      <c r="H112" s="363"/>
      <c r="I112" s="363"/>
      <c r="J112" s="363"/>
      <c r="K112" s="343"/>
      <c r="L112" s="343"/>
      <c r="M112" s="343"/>
      <c r="N112" s="343"/>
      <c r="O112" s="402">
        <f t="shared" si="11"/>
        <v>0</v>
      </c>
      <c r="P112" s="343" t="str">
        <f>+IF(O112=0,"",IF(O112&gt;=PARAMETROS!$O$11,"CUMPLE","NO CUMPLE"))</f>
        <v/>
      </c>
      <c r="Q112" s="343" t="str">
        <f t="shared" si="10"/>
        <v/>
      </c>
      <c r="R112" s="998"/>
    </row>
    <row r="113" spans="1:18" ht="15.75" hidden="1" customHeight="1" x14ac:dyDescent="0.25">
      <c r="A113" s="960"/>
      <c r="B113" s="963"/>
      <c r="C113" s="410"/>
      <c r="D113" s="367"/>
      <c r="E113" s="368"/>
      <c r="F113" s="368"/>
      <c r="G113" s="368"/>
      <c r="H113" s="368"/>
      <c r="I113" s="368"/>
      <c r="J113" s="368"/>
      <c r="K113" s="355"/>
      <c r="L113" s="355"/>
      <c r="M113" s="355"/>
      <c r="N113" s="355"/>
      <c r="O113" s="404">
        <f t="shared" si="11"/>
        <v>0</v>
      </c>
      <c r="P113" s="355" t="str">
        <f>+IF(O113=0,"",IF(O113&gt;=PARAMETROS!$O$11,"CUMPLE","NO CUMPLE"))</f>
        <v/>
      </c>
      <c r="Q113" s="355" t="str">
        <f t="shared" si="10"/>
        <v/>
      </c>
      <c r="R113" s="957"/>
    </row>
    <row r="114" spans="1:18" ht="16.5" hidden="1" customHeight="1" thickBot="1" x14ac:dyDescent="0.3">
      <c r="A114" s="961"/>
      <c r="B114" s="964"/>
      <c r="C114" s="409"/>
      <c r="D114" s="365"/>
      <c r="E114" s="366"/>
      <c r="F114" s="366"/>
      <c r="G114" s="366"/>
      <c r="H114" s="366"/>
      <c r="I114" s="366"/>
      <c r="J114" s="366"/>
      <c r="K114" s="351"/>
      <c r="L114" s="351"/>
      <c r="M114" s="351"/>
      <c r="N114" s="351"/>
      <c r="O114" s="403">
        <f t="shared" si="11"/>
        <v>0</v>
      </c>
      <c r="P114" s="351" t="str">
        <f>+IF(O114=0,"",IF(O114&gt;=PARAMETROS!$O$11,"CUMPLE","NO CUMPLE"))</f>
        <v/>
      </c>
      <c r="Q114" s="351" t="str">
        <f t="shared" si="10"/>
        <v/>
      </c>
      <c r="R114" s="999"/>
    </row>
    <row r="115" spans="1:18" ht="15.75" hidden="1" customHeight="1" x14ac:dyDescent="0.25">
      <c r="A115" s="959" t="s">
        <v>261</v>
      </c>
      <c r="B115" s="962"/>
      <c r="C115" s="408"/>
      <c r="D115" s="362"/>
      <c r="E115" s="363"/>
      <c r="F115" s="363"/>
      <c r="G115" s="363"/>
      <c r="H115" s="363"/>
      <c r="I115" s="363"/>
      <c r="J115" s="363"/>
      <c r="K115" s="343"/>
      <c r="L115" s="343"/>
      <c r="M115" s="343"/>
      <c r="N115" s="343"/>
      <c r="O115" s="402">
        <f t="shared" si="11"/>
        <v>0</v>
      </c>
      <c r="P115" s="343" t="str">
        <f>+IF(O115=0,"",IF(O115&gt;=PARAMETROS!$O$11,"CUMPLE","NO CUMPLE"))</f>
        <v/>
      </c>
      <c r="Q115" s="343" t="str">
        <f t="shared" si="10"/>
        <v/>
      </c>
      <c r="R115" s="998"/>
    </row>
    <row r="116" spans="1:18" ht="15.75" hidden="1" customHeight="1" x14ac:dyDescent="0.25">
      <c r="A116" s="960"/>
      <c r="B116" s="963"/>
      <c r="C116" s="410"/>
      <c r="D116" s="367"/>
      <c r="E116" s="368"/>
      <c r="F116" s="368"/>
      <c r="G116" s="368"/>
      <c r="H116" s="368"/>
      <c r="I116" s="368"/>
      <c r="J116" s="368"/>
      <c r="K116" s="355"/>
      <c r="L116" s="355"/>
      <c r="M116" s="355"/>
      <c r="N116" s="355"/>
      <c r="O116" s="404">
        <f t="shared" si="11"/>
        <v>0</v>
      </c>
      <c r="P116" s="355" t="str">
        <f>+IF(O116=0,"",IF(O116&gt;=PARAMETROS!$O$11,"CUMPLE","NO CUMPLE"))</f>
        <v/>
      </c>
      <c r="Q116" s="355" t="str">
        <f t="shared" si="10"/>
        <v/>
      </c>
      <c r="R116" s="957"/>
    </row>
    <row r="117" spans="1:18" ht="16.5" hidden="1" customHeight="1" thickBot="1" x14ac:dyDescent="0.3">
      <c r="A117" s="961"/>
      <c r="B117" s="964"/>
      <c r="C117" s="409"/>
      <c r="D117" s="365"/>
      <c r="E117" s="366"/>
      <c r="F117" s="366"/>
      <c r="G117" s="366"/>
      <c r="H117" s="366"/>
      <c r="I117" s="366"/>
      <c r="J117" s="366"/>
      <c r="K117" s="351"/>
      <c r="L117" s="351"/>
      <c r="M117" s="351"/>
      <c r="N117" s="351"/>
      <c r="O117" s="403">
        <f t="shared" si="11"/>
        <v>0</v>
      </c>
      <c r="P117" s="351" t="str">
        <f>+IF(O117=0,"",IF(O117&gt;=PARAMETROS!$O$11,"CUMPLE","NO CUMPLE"))</f>
        <v/>
      </c>
      <c r="Q117" s="351" t="str">
        <f t="shared" si="10"/>
        <v/>
      </c>
      <c r="R117" s="999"/>
    </row>
    <row r="118" spans="1:18" ht="15.75" hidden="1" customHeight="1" x14ac:dyDescent="0.25">
      <c r="A118" s="959" t="s">
        <v>262</v>
      </c>
      <c r="B118" s="962"/>
      <c r="C118" s="408"/>
      <c r="D118" s="362"/>
      <c r="E118" s="363"/>
      <c r="F118" s="363"/>
      <c r="G118" s="363"/>
      <c r="H118" s="363"/>
      <c r="I118" s="363"/>
      <c r="J118" s="363"/>
      <c r="K118" s="343"/>
      <c r="L118" s="343"/>
      <c r="M118" s="343"/>
      <c r="N118" s="343"/>
      <c r="O118" s="402">
        <f t="shared" si="11"/>
        <v>0</v>
      </c>
      <c r="P118" s="343" t="str">
        <f>+IF(O118=0,"",IF(O118&gt;=PARAMETROS!$O$11,"CUMPLE","NO CUMPLE"))</f>
        <v/>
      </c>
      <c r="Q118" s="343" t="str">
        <f t="shared" si="10"/>
        <v/>
      </c>
      <c r="R118" s="998"/>
    </row>
    <row r="119" spans="1:18" ht="15.75" hidden="1" customHeight="1" x14ac:dyDescent="0.25">
      <c r="A119" s="960"/>
      <c r="B119" s="963"/>
      <c r="C119" s="410"/>
      <c r="D119" s="367"/>
      <c r="E119" s="368"/>
      <c r="F119" s="368"/>
      <c r="G119" s="368"/>
      <c r="H119" s="368"/>
      <c r="I119" s="368"/>
      <c r="J119" s="368"/>
      <c r="K119" s="355"/>
      <c r="L119" s="355"/>
      <c r="M119" s="355"/>
      <c r="N119" s="355"/>
      <c r="O119" s="404">
        <f t="shared" si="11"/>
        <v>0</v>
      </c>
      <c r="P119" s="355" t="str">
        <f>+IF(O119=0,"",IF(O119&gt;=PARAMETROS!$O$11,"CUMPLE","NO CUMPLE"))</f>
        <v/>
      </c>
      <c r="Q119" s="355" t="str">
        <f t="shared" si="10"/>
        <v/>
      </c>
      <c r="R119" s="957"/>
    </row>
    <row r="120" spans="1:18" ht="16.5" hidden="1" customHeight="1" thickBot="1" x14ac:dyDescent="0.3">
      <c r="A120" s="961"/>
      <c r="B120" s="964"/>
      <c r="C120" s="409"/>
      <c r="D120" s="365"/>
      <c r="E120" s="366"/>
      <c r="F120" s="366"/>
      <c r="G120" s="366"/>
      <c r="H120" s="366"/>
      <c r="I120" s="366"/>
      <c r="J120" s="366"/>
      <c r="K120" s="351"/>
      <c r="L120" s="351"/>
      <c r="M120" s="351"/>
      <c r="N120" s="351"/>
      <c r="O120" s="403">
        <f t="shared" si="11"/>
        <v>0</v>
      </c>
      <c r="P120" s="351" t="str">
        <f>+IF(O120=0,"",IF(O120&gt;=PARAMETROS!$O$11,"CUMPLE","NO CUMPLE"))</f>
        <v/>
      </c>
      <c r="Q120" s="351" t="str">
        <f t="shared" si="10"/>
        <v/>
      </c>
      <c r="R120" s="999"/>
    </row>
    <row r="121" spans="1:18" ht="15.75" hidden="1" customHeight="1" x14ac:dyDescent="0.25">
      <c r="A121" s="959" t="s">
        <v>263</v>
      </c>
      <c r="B121" s="962"/>
      <c r="C121" s="408"/>
      <c r="D121" s="362"/>
      <c r="E121" s="363"/>
      <c r="F121" s="363"/>
      <c r="G121" s="363"/>
      <c r="H121" s="363"/>
      <c r="I121" s="363"/>
      <c r="J121" s="363"/>
      <c r="K121" s="343"/>
      <c r="L121" s="343"/>
      <c r="M121" s="343"/>
      <c r="N121" s="343"/>
      <c r="O121" s="402">
        <f t="shared" si="11"/>
        <v>0</v>
      </c>
      <c r="P121" s="343" t="str">
        <f>+IF(O121=0,"",IF(O121&gt;=PARAMETROS!$O$11,"CUMPLE","NO CUMPLE"))</f>
        <v/>
      </c>
      <c r="Q121" s="343" t="str">
        <f t="shared" si="10"/>
        <v/>
      </c>
      <c r="R121" s="998"/>
    </row>
    <row r="122" spans="1:18" ht="15.75" hidden="1" customHeight="1" x14ac:dyDescent="0.25">
      <c r="A122" s="960"/>
      <c r="B122" s="963"/>
      <c r="C122" s="410"/>
      <c r="D122" s="367"/>
      <c r="E122" s="368"/>
      <c r="F122" s="368"/>
      <c r="G122" s="368"/>
      <c r="H122" s="368"/>
      <c r="I122" s="368"/>
      <c r="J122" s="368"/>
      <c r="K122" s="355"/>
      <c r="L122" s="355"/>
      <c r="M122" s="355"/>
      <c r="N122" s="355"/>
      <c r="O122" s="404">
        <f t="shared" si="11"/>
        <v>0</v>
      </c>
      <c r="P122" s="355" t="str">
        <f>+IF(O122=0,"",IF(O122&gt;=PARAMETROS!$O$11,"CUMPLE","NO CUMPLE"))</f>
        <v/>
      </c>
      <c r="Q122" s="355" t="str">
        <f t="shared" si="10"/>
        <v/>
      </c>
      <c r="R122" s="957"/>
    </row>
    <row r="123" spans="1:18" ht="16.5" hidden="1" customHeight="1" thickBot="1" x14ac:dyDescent="0.3">
      <c r="A123" s="961"/>
      <c r="B123" s="964"/>
      <c r="C123" s="409"/>
      <c r="D123" s="365"/>
      <c r="E123" s="366"/>
      <c r="F123" s="366"/>
      <c r="G123" s="366"/>
      <c r="H123" s="366"/>
      <c r="I123" s="366"/>
      <c r="J123" s="366"/>
      <c r="K123" s="351"/>
      <c r="L123" s="351"/>
      <c r="M123" s="351"/>
      <c r="N123" s="351"/>
      <c r="O123" s="403">
        <f t="shared" si="11"/>
        <v>0</v>
      </c>
      <c r="P123" s="351" t="str">
        <f>+IF(O123=0,"",IF(O123&gt;=PARAMETROS!$O$11,"CUMPLE","NO CUMPLE"))</f>
        <v/>
      </c>
      <c r="Q123" s="351" t="str">
        <f t="shared" si="10"/>
        <v/>
      </c>
      <c r="R123" s="999"/>
    </row>
    <row r="124" spans="1:18" ht="15.75" hidden="1" customHeight="1" x14ac:dyDescent="0.25">
      <c r="A124" s="959" t="s">
        <v>264</v>
      </c>
      <c r="B124" s="962"/>
      <c r="C124" s="408"/>
      <c r="D124" s="362"/>
      <c r="E124" s="363"/>
      <c r="F124" s="363"/>
      <c r="G124" s="363"/>
      <c r="H124" s="363"/>
      <c r="I124" s="363"/>
      <c r="J124" s="363"/>
      <c r="K124" s="343"/>
      <c r="L124" s="343"/>
      <c r="M124" s="343"/>
      <c r="N124" s="343"/>
      <c r="O124" s="402">
        <f t="shared" si="11"/>
        <v>0</v>
      </c>
      <c r="P124" s="343" t="str">
        <f>+IF(O124=0,"",IF(O124&gt;=PARAMETROS!$O$11,"CUMPLE","NO CUMPLE"))</f>
        <v/>
      </c>
      <c r="Q124" s="343" t="str">
        <f t="shared" si="10"/>
        <v/>
      </c>
      <c r="R124" s="998"/>
    </row>
    <row r="125" spans="1:18" ht="15.75" hidden="1" customHeight="1" x14ac:dyDescent="0.25">
      <c r="A125" s="960"/>
      <c r="B125" s="963"/>
      <c r="C125" s="410"/>
      <c r="D125" s="367"/>
      <c r="E125" s="368"/>
      <c r="F125" s="368"/>
      <c r="G125" s="368"/>
      <c r="H125" s="368"/>
      <c r="I125" s="368"/>
      <c r="J125" s="368"/>
      <c r="K125" s="355"/>
      <c r="L125" s="355"/>
      <c r="M125" s="355"/>
      <c r="N125" s="355"/>
      <c r="O125" s="404">
        <f t="shared" si="11"/>
        <v>0</v>
      </c>
      <c r="P125" s="355" t="str">
        <f>+IF(O125=0,"",IF(O125&gt;=PARAMETROS!$O$11,"CUMPLE","NO CUMPLE"))</f>
        <v/>
      </c>
      <c r="Q125" s="355" t="str">
        <f t="shared" si="10"/>
        <v/>
      </c>
      <c r="R125" s="957"/>
    </row>
    <row r="126" spans="1:18" ht="16.5" hidden="1" customHeight="1" thickBot="1" x14ac:dyDescent="0.3">
      <c r="A126" s="961"/>
      <c r="B126" s="964"/>
      <c r="C126" s="409"/>
      <c r="D126" s="365"/>
      <c r="E126" s="366"/>
      <c r="F126" s="366"/>
      <c r="G126" s="366"/>
      <c r="H126" s="366"/>
      <c r="I126" s="366"/>
      <c r="J126" s="366"/>
      <c r="K126" s="351"/>
      <c r="L126" s="351"/>
      <c r="M126" s="351"/>
      <c r="N126" s="351"/>
      <c r="O126" s="403">
        <f t="shared" si="11"/>
        <v>0</v>
      </c>
      <c r="P126" s="351" t="str">
        <f>+IF(O126=0,"",IF(O126&gt;=PARAMETROS!$O$11,"CUMPLE","NO CUMPLE"))</f>
        <v/>
      </c>
      <c r="Q126" s="351" t="str">
        <f t="shared" si="10"/>
        <v/>
      </c>
      <c r="R126" s="999"/>
    </row>
  </sheetData>
  <mergeCells count="173">
    <mergeCell ref="A124:A126"/>
    <mergeCell ref="B124:B126"/>
    <mergeCell ref="R124:R126"/>
    <mergeCell ref="A115:A117"/>
    <mergeCell ref="B115:B117"/>
    <mergeCell ref="R115:R117"/>
    <mergeCell ref="A118:A120"/>
    <mergeCell ref="B118:B120"/>
    <mergeCell ref="R118:R120"/>
    <mergeCell ref="A121:A123"/>
    <mergeCell ref="B121:B123"/>
    <mergeCell ref="R121:R123"/>
    <mergeCell ref="A106:A108"/>
    <mergeCell ref="B106:B108"/>
    <mergeCell ref="R106:R108"/>
    <mergeCell ref="A109:A111"/>
    <mergeCell ref="B109:B111"/>
    <mergeCell ref="R109:R111"/>
    <mergeCell ref="A112:A114"/>
    <mergeCell ref="B112:B114"/>
    <mergeCell ref="R112:R114"/>
    <mergeCell ref="A97:A99"/>
    <mergeCell ref="B97:B99"/>
    <mergeCell ref="R97:R99"/>
    <mergeCell ref="A100:A102"/>
    <mergeCell ref="B100:B102"/>
    <mergeCell ref="R100:R102"/>
    <mergeCell ref="A103:A105"/>
    <mergeCell ref="B103:B105"/>
    <mergeCell ref="R103:R105"/>
    <mergeCell ref="L100:L102"/>
    <mergeCell ref="L97:L99"/>
    <mergeCell ref="A93:A94"/>
    <mergeCell ref="B93:B94"/>
    <mergeCell ref="R93:R94"/>
    <mergeCell ref="A95:A96"/>
    <mergeCell ref="B95:B96"/>
    <mergeCell ref="R95:R96"/>
    <mergeCell ref="L90:L92"/>
    <mergeCell ref="L93:L94"/>
    <mergeCell ref="L95:L96"/>
    <mergeCell ref="A86:A87"/>
    <mergeCell ref="B86:B87"/>
    <mergeCell ref="R86:R87"/>
    <mergeCell ref="L86:L87"/>
    <mergeCell ref="A90:A92"/>
    <mergeCell ref="B90:B92"/>
    <mergeCell ref="R90:R92"/>
    <mergeCell ref="A80:A82"/>
    <mergeCell ref="B80:B82"/>
    <mergeCell ref="R80:R82"/>
    <mergeCell ref="A83:A84"/>
    <mergeCell ref="B83:B84"/>
    <mergeCell ref="R83:R84"/>
    <mergeCell ref="L80:L82"/>
    <mergeCell ref="L83:L84"/>
    <mergeCell ref="A73:A75"/>
    <mergeCell ref="B73:B75"/>
    <mergeCell ref="R73:R75"/>
    <mergeCell ref="A76:A77"/>
    <mergeCell ref="B76:B77"/>
    <mergeCell ref="R76:R77"/>
    <mergeCell ref="A78:A79"/>
    <mergeCell ref="B78:B79"/>
    <mergeCell ref="R78:R79"/>
    <mergeCell ref="L73:L75"/>
    <mergeCell ref="L76:L77"/>
    <mergeCell ref="L78:L79"/>
    <mergeCell ref="A69:A70"/>
    <mergeCell ref="B69:B70"/>
    <mergeCell ref="R69:R70"/>
    <mergeCell ref="L69:L70"/>
    <mergeCell ref="A66:A67"/>
    <mergeCell ref="B66:B67"/>
    <mergeCell ref="R66:R67"/>
    <mergeCell ref="L66:L67"/>
    <mergeCell ref="L54:L55"/>
    <mergeCell ref="A56:A57"/>
    <mergeCell ref="B56:B57"/>
    <mergeCell ref="R56:R57"/>
    <mergeCell ref="A58:A59"/>
    <mergeCell ref="B58:B59"/>
    <mergeCell ref="R58:R59"/>
    <mergeCell ref="A54:A55"/>
    <mergeCell ref="B54:B55"/>
    <mergeCell ref="L56:L57"/>
    <mergeCell ref="L58:L59"/>
    <mergeCell ref="J54:J55"/>
    <mergeCell ref="J56:J57"/>
    <mergeCell ref="J58:J59"/>
    <mergeCell ref="J66:J67"/>
    <mergeCell ref="J69:J70"/>
    <mergeCell ref="A51:A52"/>
    <mergeCell ref="B51:B52"/>
    <mergeCell ref="R51:R52"/>
    <mergeCell ref="L51:L52"/>
    <mergeCell ref="A42:A43"/>
    <mergeCell ref="B42:B43"/>
    <mergeCell ref="R39:R41"/>
    <mergeCell ref="R42:R43"/>
    <mergeCell ref="A46:A47"/>
    <mergeCell ref="B46:B47"/>
    <mergeCell ref="A48:A49"/>
    <mergeCell ref="B48:B49"/>
    <mergeCell ref="R46:R47"/>
    <mergeCell ref="R48:R49"/>
    <mergeCell ref="L46:L47"/>
    <mergeCell ref="L48:L49"/>
    <mergeCell ref="L44:L45"/>
    <mergeCell ref="L42:L43"/>
    <mergeCell ref="A39:A41"/>
    <mergeCell ref="B39:B41"/>
    <mergeCell ref="L39:L41"/>
    <mergeCell ref="J46:J47"/>
    <mergeCell ref="J48:J49"/>
    <mergeCell ref="J51:J52"/>
    <mergeCell ref="R30:R31"/>
    <mergeCell ref="A32:A33"/>
    <mergeCell ref="B32:B33"/>
    <mergeCell ref="R32:R33"/>
    <mergeCell ref="L30:L31"/>
    <mergeCell ref="L32:L33"/>
    <mergeCell ref="A27:A28"/>
    <mergeCell ref="B27:B28"/>
    <mergeCell ref="R27:R28"/>
    <mergeCell ref="L27:L28"/>
    <mergeCell ref="K30:K31"/>
    <mergeCell ref="R21:R23"/>
    <mergeCell ref="R24:R25"/>
    <mergeCell ref="L24:L25"/>
    <mergeCell ref="L21:L23"/>
    <mergeCell ref="A19:A20"/>
    <mergeCell ref="B19:B20"/>
    <mergeCell ref="R19:R20"/>
    <mergeCell ref="A21:A23"/>
    <mergeCell ref="B21:B23"/>
    <mergeCell ref="A44:A45"/>
    <mergeCell ref="B44:B45"/>
    <mergeCell ref="L4:L6"/>
    <mergeCell ref="J21:J23"/>
    <mergeCell ref="J24:J25"/>
    <mergeCell ref="J42:J43"/>
    <mergeCell ref="J27:J28"/>
    <mergeCell ref="J30:J31"/>
    <mergeCell ref="J32:J33"/>
    <mergeCell ref="J39:J41"/>
    <mergeCell ref="J44:J45"/>
    <mergeCell ref="A24:A25"/>
    <mergeCell ref="B24:B25"/>
    <mergeCell ref="A30:A31"/>
    <mergeCell ref="B30:B31"/>
    <mergeCell ref="S1:S2"/>
    <mergeCell ref="M1:R1"/>
    <mergeCell ref="R4:R6"/>
    <mergeCell ref="A4:A6"/>
    <mergeCell ref="B4:B6"/>
    <mergeCell ref="A1:A2"/>
    <mergeCell ref="B1:B2"/>
    <mergeCell ref="C1:C2"/>
    <mergeCell ref="L19:L20"/>
    <mergeCell ref="R13:R14"/>
    <mergeCell ref="G1:G2"/>
    <mergeCell ref="H1:J1"/>
    <mergeCell ref="J4:J6"/>
    <mergeCell ref="J13:J14"/>
    <mergeCell ref="J19:J20"/>
    <mergeCell ref="A13:A14"/>
    <mergeCell ref="B13:B14"/>
    <mergeCell ref="D1:D2"/>
    <mergeCell ref="E1:E2"/>
    <mergeCell ref="K1:K2"/>
    <mergeCell ref="L1:L2"/>
    <mergeCell ref="F1:F2"/>
  </mergeCells>
  <conditionalFormatting sqref="R3:R10 R13 R26:R30 R34:R37 R15:R23">
    <cfRule type="containsText" dxfId="17" priority="28" operator="containsText" text="NO CUMPLE">
      <formula>NOT(ISERROR(SEARCH("NO CUMPLE",R3)))</formula>
    </cfRule>
  </conditionalFormatting>
  <conditionalFormatting sqref="R32 R42 R45:R46 R48 R50:R51 R53 R55:R56 R58 R60 R38:R40">
    <cfRule type="containsText" dxfId="16" priority="25" operator="containsText" text="NO CUMPLE">
      <formula>NOT(ISERROR(SEARCH("NO CUMPLE",R32)))</formula>
    </cfRule>
  </conditionalFormatting>
  <conditionalFormatting sqref="R24:R25">
    <cfRule type="containsText" dxfId="15" priority="24" operator="containsText" text="NO CUMPLE">
      <formula>NOT(ISERROR(SEARCH("NO CUMPLE",R24)))</formula>
    </cfRule>
  </conditionalFormatting>
  <conditionalFormatting sqref="R11">
    <cfRule type="containsText" dxfId="14" priority="14" operator="containsText" text="NO CUMPLE">
      <formula>NOT(ISERROR(SEARCH("NO CUMPLE",R11)))</formula>
    </cfRule>
  </conditionalFormatting>
  <conditionalFormatting sqref="R12">
    <cfRule type="containsText" dxfId="13" priority="9" operator="containsText" text="NO CUMPLE">
      <formula>NOT(ISERROR(SEARCH("NO CUMPLE",R12)))</formula>
    </cfRule>
  </conditionalFormatting>
  <conditionalFormatting sqref="R61">
    <cfRule type="containsText" dxfId="12" priority="8" operator="containsText" text="NO CUMPLE">
      <formula>NOT(ISERROR(SEARCH("NO CUMPLE",R61)))</formula>
    </cfRule>
  </conditionalFormatting>
  <conditionalFormatting sqref="R62">
    <cfRule type="containsText" dxfId="11" priority="7" operator="containsText" text="NO CUMPLE">
      <formula>NOT(ISERROR(SEARCH("NO CUMPLE",R62)))</formula>
    </cfRule>
  </conditionalFormatting>
  <conditionalFormatting sqref="R63">
    <cfRule type="containsText" dxfId="10" priority="6" operator="containsText" text="NO CUMPLE">
      <formula>NOT(ISERROR(SEARCH("NO CUMPLE",R63)))</formula>
    </cfRule>
  </conditionalFormatting>
  <conditionalFormatting sqref="R64:R66 R68:R69 R71:R74 R76 R78 R80:R81 R83 R85:R86 R88:R91 R93 R95 R97:R98 R100:R101 R103:R104 R106:R107 R109:R110 R112:R113 R115:R116 R118:R119 R121:R122 R124:R125">
    <cfRule type="containsText" dxfId="9" priority="3" operator="containsText" text="NO CUMPLE">
      <formula>NOT(ISERROR(SEARCH("NO CUMPLE",R64)))</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50" customWidth="1"/>
    <col min="7" max="7" width="16" style="151" customWidth="1"/>
    <col min="8" max="8" width="4.625" style="152" customWidth="1"/>
    <col min="9" max="9" width="13.5" style="150" customWidth="1"/>
    <col min="10" max="10" width="14" style="151" customWidth="1"/>
    <col min="11" max="11" width="13" style="151" customWidth="1"/>
    <col min="12" max="12" width="16.5" style="151" customWidth="1"/>
    <col min="13" max="13" width="13.625" style="60" customWidth="1"/>
    <col min="14" max="14" width="12.875" style="153" customWidth="1"/>
    <col min="15" max="15" width="10.5" style="256" customWidth="1"/>
    <col min="16" max="17" width="17.125" style="328" customWidth="1"/>
    <col min="18" max="18" width="2.625" style="328" customWidth="1"/>
    <col min="19" max="19" width="17.125" style="328" customWidth="1"/>
    <col min="20" max="20" width="15.875" style="256" customWidth="1"/>
    <col min="21" max="22" width="14.875" style="256" customWidth="1"/>
    <col min="23" max="26" width="11.375" style="256" bestFit="1" customWidth="1"/>
    <col min="27" max="27" width="3.5" style="256" customWidth="1"/>
    <col min="28" max="28" width="10.5" style="256" bestFit="1" customWidth="1"/>
    <col min="29" max="29" width="30.875" style="256" bestFit="1" customWidth="1"/>
    <col min="30" max="30" width="38.875" style="256" customWidth="1"/>
    <col min="31" max="31" width="15.875" style="256" customWidth="1"/>
    <col min="32" max="33" width="14.875" style="256" customWidth="1"/>
    <col min="34" max="37" width="11.375" style="256" bestFit="1" customWidth="1"/>
    <col min="38" max="38" width="4.625" style="256" customWidth="1"/>
    <col min="39" max="39" width="9.125" style="256" customWidth="1"/>
    <col min="40" max="40" width="30.875" style="256" bestFit="1" customWidth="1"/>
    <col min="41" max="41" width="38.875" style="256" customWidth="1"/>
    <col min="42" max="42" width="15.875" style="256" customWidth="1"/>
    <col min="43" max="43" width="14.875" style="256" customWidth="1"/>
    <col min="44" max="44" width="15" style="256" customWidth="1"/>
    <col min="45" max="48" width="11.375" style="256" bestFit="1" customWidth="1"/>
    <col min="49" max="49" width="4.125" style="256" customWidth="1"/>
    <col min="50" max="50" width="10.5" style="256" bestFit="1" customWidth="1"/>
    <col min="51" max="51" width="30.875" style="256" bestFit="1" customWidth="1"/>
    <col min="52" max="52" width="38.875" style="256" customWidth="1"/>
    <col min="53" max="53" width="15.875" style="256" customWidth="1"/>
    <col min="54" max="55" width="14.875" style="256" customWidth="1"/>
    <col min="56" max="59" width="11.375" style="256" bestFit="1" customWidth="1"/>
    <col min="60" max="60" width="3.875" style="256" customWidth="1"/>
    <col min="61" max="61" width="10.5" style="256" bestFit="1" customWidth="1"/>
    <col min="62" max="62" width="30.875" style="256" bestFit="1" customWidth="1"/>
    <col min="63" max="63" width="38.875" style="256" customWidth="1"/>
    <col min="64" max="64" width="15.875" style="256" customWidth="1"/>
    <col min="65" max="66" width="14.875" style="256" customWidth="1"/>
    <col min="67" max="70" width="11.375" style="256" bestFit="1" customWidth="1"/>
    <col min="71" max="16384" width="11" style="256"/>
  </cols>
  <sheetData>
    <row r="1" spans="1:20" ht="35.25" customHeight="1" x14ac:dyDescent="0.2">
      <c r="A1" s="1055" t="s">
        <v>34</v>
      </c>
      <c r="B1" s="1055" t="s">
        <v>35</v>
      </c>
      <c r="C1" s="1055" t="s">
        <v>52</v>
      </c>
      <c r="D1" s="1055" t="s">
        <v>36</v>
      </c>
      <c r="E1" s="1057" t="s">
        <v>49</v>
      </c>
      <c r="F1" s="1059" t="s">
        <v>5</v>
      </c>
      <c r="G1" s="1047" t="s">
        <v>4</v>
      </c>
      <c r="H1" s="1048" t="s">
        <v>2</v>
      </c>
      <c r="I1" s="1052" t="s">
        <v>1</v>
      </c>
      <c r="J1" s="1054" t="s">
        <v>0</v>
      </c>
      <c r="K1" s="1054" t="s">
        <v>69</v>
      </c>
      <c r="L1" s="1042" t="s">
        <v>159</v>
      </c>
      <c r="M1" s="1042" t="s">
        <v>70</v>
      </c>
      <c r="N1" s="1042" t="s">
        <v>71</v>
      </c>
      <c r="P1" s="328">
        <f>0.25*(PARAMETROS!F8+(4*PARAMETROS!J8))</f>
        <v>0.45</v>
      </c>
    </row>
    <row r="2" spans="1:20" ht="22.5" customHeight="1" thickBot="1" x14ac:dyDescent="0.25">
      <c r="A2" s="1056"/>
      <c r="B2" s="1056"/>
      <c r="C2" s="1056"/>
      <c r="D2" s="1056"/>
      <c r="E2" s="1058"/>
      <c r="F2" s="1047"/>
      <c r="G2" s="971"/>
      <c r="H2" s="1049"/>
      <c r="I2" s="1053"/>
      <c r="J2" s="1043"/>
      <c r="K2" s="1043"/>
      <c r="L2" s="1043"/>
      <c r="M2" s="1043"/>
      <c r="N2" s="1043"/>
      <c r="P2" s="328" t="s">
        <v>156</v>
      </c>
      <c r="Q2" s="328" t="s">
        <v>158</v>
      </c>
      <c r="S2" s="328" t="s">
        <v>157</v>
      </c>
      <c r="T2" s="328" t="s">
        <v>158</v>
      </c>
    </row>
    <row r="3" spans="1:20" s="327" customFormat="1" ht="12" customHeight="1" x14ac:dyDescent="0.2">
      <c r="A3" s="1034" t="s">
        <v>137</v>
      </c>
      <c r="B3" s="985" t="s">
        <v>142</v>
      </c>
      <c r="C3" s="65" t="s">
        <v>56</v>
      </c>
      <c r="D3" s="66" t="s">
        <v>53</v>
      </c>
      <c r="E3" s="67">
        <v>0.51</v>
      </c>
      <c r="F3" s="68"/>
      <c r="G3" s="68" t="s">
        <v>9</v>
      </c>
      <c r="H3" s="1050"/>
      <c r="I3" s="69">
        <v>8743.5463166595619</v>
      </c>
      <c r="J3" s="70">
        <v>0</v>
      </c>
      <c r="K3" s="70">
        <f>+I3+J3</f>
        <v>8743.5463166595619</v>
      </c>
      <c r="L3" s="71"/>
      <c r="M3" s="72" t="str">
        <f t="shared" ref="M3:M67" si="0">+IF(G3="ACREDITA",IF(L3="SI","CUMPLE","NO CUMPLE"),"")</f>
        <v/>
      </c>
      <c r="N3" s="1044" t="s">
        <v>73</v>
      </c>
      <c r="P3" s="328">
        <f>SUMIF('EXP GEN.'!$D$3:$D$29,'DESEMPATE 1'!D3,'EXP GEN.'!$Z$3:$Z$29)</f>
        <v>0</v>
      </c>
      <c r="Q3" s="328">
        <f>P3-I3</f>
        <v>-8743.5463166595619</v>
      </c>
      <c r="R3" s="328"/>
      <c r="S3" s="328" t="e">
        <f>SUMIF(#REF!,'DESEMPATE 1'!D3,#REF!)</f>
        <v>#REF!</v>
      </c>
      <c r="T3" s="328" t="e">
        <f>+J3-S3</f>
        <v>#REF!</v>
      </c>
    </row>
    <row r="4" spans="1:20" s="327" customFormat="1" ht="12" customHeight="1" x14ac:dyDescent="0.2">
      <c r="A4" s="1035"/>
      <c r="B4" s="1032"/>
      <c r="C4" s="59" t="s">
        <v>57</v>
      </c>
      <c r="D4" s="2" t="s">
        <v>50</v>
      </c>
      <c r="E4" s="9">
        <v>0.25</v>
      </c>
      <c r="F4" s="73"/>
      <c r="G4" s="323" t="s">
        <v>72</v>
      </c>
      <c r="H4" s="1050"/>
      <c r="I4" s="74">
        <v>3628.2174213965645</v>
      </c>
      <c r="J4" s="75">
        <v>6707.635623248043</v>
      </c>
      <c r="K4" s="75">
        <f t="shared" ref="K4:K68" si="1">+I4+J4</f>
        <v>10335.853044644608</v>
      </c>
      <c r="L4" s="76">
        <f>0.25*(PARAMETROS!F8+(4*PARAMETROS!J8))</f>
        <v>0.45</v>
      </c>
      <c r="M4" s="77" t="str">
        <f t="shared" si="0"/>
        <v>NO CUMPLE</v>
      </c>
      <c r="N4" s="1045"/>
      <c r="P4" s="328">
        <f>SUMIF('EXP GEN.'!$D$3:$D$29,'DESEMPATE 1'!D4,'EXP GEN.'!$Z$3:$Z$29)</f>
        <v>0</v>
      </c>
      <c r="Q4" s="328">
        <f t="shared" ref="Q4:Q14" si="2">P4-I4</f>
        <v>-3628.2174213965645</v>
      </c>
      <c r="R4" s="328"/>
      <c r="S4" s="328" t="e">
        <f>SUMIF(#REF!,'DESEMPATE 1'!D4,#REF!)</f>
        <v>#REF!</v>
      </c>
      <c r="T4" s="328" t="e">
        <f t="shared" ref="T4:T14" si="3">+J4-S4</f>
        <v>#REF!</v>
      </c>
    </row>
    <row r="5" spans="1:20" s="327" customFormat="1" ht="12" customHeight="1" thickBot="1" x14ac:dyDescent="0.25">
      <c r="A5" s="1036"/>
      <c r="B5" s="986"/>
      <c r="C5" s="78" t="s">
        <v>58</v>
      </c>
      <c r="D5" s="79" t="s">
        <v>51</v>
      </c>
      <c r="E5" s="80">
        <v>0.24</v>
      </c>
      <c r="F5" s="81"/>
      <c r="G5" s="81" t="s">
        <v>9</v>
      </c>
      <c r="H5" s="1050"/>
      <c r="I5" s="82">
        <v>5205.213368510902</v>
      </c>
      <c r="J5" s="83">
        <v>9591.6356284627909</v>
      </c>
      <c r="K5" s="83">
        <f t="shared" si="1"/>
        <v>14796.848996973693</v>
      </c>
      <c r="L5" s="84"/>
      <c r="M5" s="85" t="str">
        <f t="shared" si="0"/>
        <v/>
      </c>
      <c r="N5" s="1046"/>
      <c r="P5" s="328">
        <f>SUMIF('EXP GEN.'!$D$3:$D$29,'DESEMPATE 1'!D5,'EXP GEN.'!$Z$3:$Z$29)</f>
        <v>0</v>
      </c>
      <c r="Q5" s="328">
        <f t="shared" si="2"/>
        <v>-5205.213368510902</v>
      </c>
      <c r="R5" s="328"/>
      <c r="S5" s="328" t="e">
        <f>SUMIF(#REF!,'DESEMPATE 1'!D5,#REF!)</f>
        <v>#REF!</v>
      </c>
      <c r="T5" s="328" t="e">
        <f t="shared" si="3"/>
        <v>#REF!</v>
      </c>
    </row>
    <row r="6" spans="1:20" s="327" customFormat="1" ht="12" customHeight="1" x14ac:dyDescent="0.2">
      <c r="A6" s="983" t="s">
        <v>138</v>
      </c>
      <c r="B6" s="985" t="s">
        <v>144</v>
      </c>
      <c r="C6" s="65" t="s">
        <v>59</v>
      </c>
      <c r="D6" s="66" t="s">
        <v>145</v>
      </c>
      <c r="E6" s="67">
        <v>0.7</v>
      </c>
      <c r="F6" s="68"/>
      <c r="G6" s="68" t="s">
        <v>9</v>
      </c>
      <c r="H6" s="1050"/>
      <c r="I6" s="69">
        <v>22175.999248024022</v>
      </c>
      <c r="J6" s="70">
        <v>15569.407529104887</v>
      </c>
      <c r="K6" s="70">
        <f t="shared" si="1"/>
        <v>37745.406777128912</v>
      </c>
      <c r="L6" s="71"/>
      <c r="M6" s="72" t="str">
        <f t="shared" si="0"/>
        <v/>
      </c>
      <c r="N6" s="1028" t="s">
        <v>77</v>
      </c>
      <c r="P6" s="328">
        <f>SUMIF('EXP GEN.'!$D$3:$D$29,'DESEMPATE 1'!D6,'EXP GEN.'!$Z$3:$Z$29)</f>
        <v>0</v>
      </c>
      <c r="Q6" s="328">
        <f t="shared" si="2"/>
        <v>-22175.999248024022</v>
      </c>
      <c r="R6" s="328"/>
      <c r="S6" s="328" t="e">
        <f>SUMIF(#REF!,'DESEMPATE 1'!D6,#REF!)</f>
        <v>#REF!</v>
      </c>
      <c r="T6" s="328" t="e">
        <f t="shared" si="3"/>
        <v>#REF!</v>
      </c>
    </row>
    <row r="7" spans="1:20" s="327" customFormat="1" ht="23.25" thickBot="1" x14ac:dyDescent="0.25">
      <c r="A7" s="984"/>
      <c r="B7" s="986"/>
      <c r="C7" s="78" t="s">
        <v>63</v>
      </c>
      <c r="D7" s="79" t="s">
        <v>146</v>
      </c>
      <c r="E7" s="80">
        <v>0.3</v>
      </c>
      <c r="F7" s="81"/>
      <c r="G7" s="326" t="s">
        <v>72</v>
      </c>
      <c r="H7" s="1050"/>
      <c r="I7" s="82">
        <v>4326.2347368506498</v>
      </c>
      <c r="J7" s="83">
        <v>4326.2347368506498</v>
      </c>
      <c r="K7" s="83">
        <f t="shared" si="1"/>
        <v>8652.4694737012996</v>
      </c>
      <c r="L7" s="84" t="str">
        <f>+IF((K7/SUM(K6:K7))&gt;=0.25,"SI","NO")</f>
        <v>NO</v>
      </c>
      <c r="M7" s="85" t="str">
        <f t="shared" si="0"/>
        <v>NO CUMPLE</v>
      </c>
      <c r="N7" s="1029"/>
      <c r="P7" s="328">
        <f>SUMIF('EXP GEN.'!$D$3:$D$29,'DESEMPATE 1'!D7,'EXP GEN.'!$Z$3:$Z$29)</f>
        <v>0</v>
      </c>
      <c r="Q7" s="328">
        <f t="shared" si="2"/>
        <v>-4326.2347368506498</v>
      </c>
      <c r="R7" s="328"/>
      <c r="S7" s="328" t="e">
        <f>SUMIF(#REF!,'DESEMPATE 1'!D7,#REF!)</f>
        <v>#REF!</v>
      </c>
      <c r="T7" s="328" t="e">
        <f t="shared" si="3"/>
        <v>#REF!</v>
      </c>
    </row>
    <row r="8" spans="1:20" s="327" customFormat="1" ht="12" customHeight="1" x14ac:dyDescent="0.2">
      <c r="A8" s="1034" t="s">
        <v>139</v>
      </c>
      <c r="B8" s="985" t="s">
        <v>147</v>
      </c>
      <c r="C8" s="65" t="s">
        <v>60</v>
      </c>
      <c r="D8" s="66" t="s">
        <v>148</v>
      </c>
      <c r="E8" s="67">
        <v>0.7</v>
      </c>
      <c r="F8" s="68"/>
      <c r="G8" s="330" t="s">
        <v>72</v>
      </c>
      <c r="H8" s="1050"/>
      <c r="I8" s="69">
        <v>48088.846592716647</v>
      </c>
      <c r="J8" s="70">
        <v>48668.649605856874</v>
      </c>
      <c r="K8" s="70">
        <f t="shared" si="1"/>
        <v>96757.496198573528</v>
      </c>
      <c r="L8" s="71" t="str">
        <f>+IF((K8/SUM(K8:K9))&gt;=0.25,"SI","NO")</f>
        <v>SI</v>
      </c>
      <c r="M8" s="72" t="str">
        <f t="shared" si="0"/>
        <v>CUMPLE</v>
      </c>
      <c r="N8" s="1037" t="s">
        <v>73</v>
      </c>
      <c r="P8" s="328">
        <f>SUMIF('EXP GEN.'!$D$3:$D$29,'DESEMPATE 1'!D8,'EXP GEN.'!$Z$3:$Z$29)</f>
        <v>0</v>
      </c>
      <c r="Q8" s="328">
        <f t="shared" si="2"/>
        <v>-48088.846592716647</v>
      </c>
      <c r="R8" s="328"/>
      <c r="S8" s="328" t="e">
        <f>SUMIF(#REF!,'DESEMPATE 1'!D8,#REF!)</f>
        <v>#REF!</v>
      </c>
      <c r="T8" s="328" t="e">
        <f t="shared" si="3"/>
        <v>#REF!</v>
      </c>
    </row>
    <row r="9" spans="1:20" s="327" customFormat="1" ht="12" customHeight="1" thickBot="1" x14ac:dyDescent="0.25">
      <c r="A9" s="1036"/>
      <c r="B9" s="986"/>
      <c r="C9" s="78" t="s">
        <v>64</v>
      </c>
      <c r="D9" s="79" t="s">
        <v>149</v>
      </c>
      <c r="E9" s="80">
        <v>0.3</v>
      </c>
      <c r="F9" s="81"/>
      <c r="G9" s="81" t="s">
        <v>9</v>
      </c>
      <c r="H9" s="1050"/>
      <c r="I9" s="82">
        <v>25963.65607504479</v>
      </c>
      <c r="J9" s="83">
        <v>14181.149720297217</v>
      </c>
      <c r="K9" s="83">
        <f t="shared" si="1"/>
        <v>40144.805795342007</v>
      </c>
      <c r="L9" s="84"/>
      <c r="M9" s="85" t="str">
        <f t="shared" si="0"/>
        <v/>
      </c>
      <c r="N9" s="1039"/>
      <c r="P9" s="328">
        <f>SUMIF('EXP GEN.'!$D$3:$D$29,'DESEMPATE 1'!D9,'EXP GEN.'!$Z$3:$Z$29)</f>
        <v>0</v>
      </c>
      <c r="Q9" s="328">
        <f t="shared" si="2"/>
        <v>-25963.65607504479</v>
      </c>
      <c r="R9" s="328"/>
      <c r="S9" s="328" t="e">
        <f>SUMIF(#REF!,'DESEMPATE 1'!D9,#REF!)</f>
        <v>#REF!</v>
      </c>
      <c r="T9" s="328" t="e">
        <f t="shared" si="3"/>
        <v>#REF!</v>
      </c>
    </row>
    <row r="10" spans="1:20" s="327" customFormat="1" ht="12" customHeight="1" x14ac:dyDescent="0.2">
      <c r="A10" s="983" t="s">
        <v>140</v>
      </c>
      <c r="B10" s="985" t="s">
        <v>150</v>
      </c>
      <c r="C10" s="65" t="s">
        <v>61</v>
      </c>
      <c r="D10" s="66" t="s">
        <v>54</v>
      </c>
      <c r="E10" s="67">
        <v>0.51</v>
      </c>
      <c r="F10" s="68"/>
      <c r="G10" s="68" t="s">
        <v>9</v>
      </c>
      <c r="H10" s="1050"/>
      <c r="I10" s="69">
        <v>9378.5925087995602</v>
      </c>
      <c r="J10" s="70">
        <v>5321.5956342663276</v>
      </c>
      <c r="K10" s="70">
        <f t="shared" si="1"/>
        <v>14700.188143065887</v>
      </c>
      <c r="L10" s="71"/>
      <c r="M10" s="72" t="str">
        <f t="shared" si="0"/>
        <v/>
      </c>
      <c r="N10" s="1028" t="s">
        <v>77</v>
      </c>
      <c r="P10" s="328">
        <f>SUMIF('EXP GEN.'!$D$3:$D$29,'DESEMPATE 1'!D10,'EXP GEN.'!$Z$3:$Z$29)</f>
        <v>0</v>
      </c>
      <c r="Q10" s="328">
        <f t="shared" si="2"/>
        <v>-9378.5925087995602</v>
      </c>
      <c r="R10" s="328"/>
      <c r="S10" s="328" t="e">
        <f>SUMIF(#REF!,'DESEMPATE 1'!D10,#REF!)</f>
        <v>#REF!</v>
      </c>
      <c r="T10" s="328" t="e">
        <f t="shared" si="3"/>
        <v>#REF!</v>
      </c>
    </row>
    <row r="11" spans="1:20" s="327" customFormat="1" ht="12" customHeight="1" x14ac:dyDescent="0.2">
      <c r="A11" s="1040"/>
      <c r="B11" s="1000"/>
      <c r="C11" s="311" t="s">
        <v>65</v>
      </c>
      <c r="D11" s="316" t="s">
        <v>55</v>
      </c>
      <c r="E11" s="317">
        <v>0.25</v>
      </c>
      <c r="F11" s="318"/>
      <c r="G11" s="331" t="s">
        <v>72</v>
      </c>
      <c r="H11" s="1050"/>
      <c r="I11" s="319">
        <v>5584.2182583377453</v>
      </c>
      <c r="J11" s="320">
        <v>5584.2182583377453</v>
      </c>
      <c r="K11" s="320">
        <f t="shared" si="1"/>
        <v>11168.436516675491</v>
      </c>
      <c r="L11" s="321" t="str">
        <f>+IF((K11/SUM(K10:K12))&gt;=0.25,"SI","NO")</f>
        <v>NO</v>
      </c>
      <c r="M11" s="322" t="str">
        <f t="shared" si="0"/>
        <v>NO CUMPLE</v>
      </c>
      <c r="N11" s="1041"/>
      <c r="P11" s="328">
        <f>SUMIF('EXP GEN.'!$D$3:$D$29,'DESEMPATE 1'!D11,'EXP GEN.'!$Z$3:$Z$29)</f>
        <v>0</v>
      </c>
      <c r="Q11" s="328">
        <f t="shared" si="2"/>
        <v>-5584.2182583377453</v>
      </c>
      <c r="R11" s="328"/>
      <c r="S11" s="328" t="e">
        <f>SUMIF(#REF!,'DESEMPATE 1'!D11,#REF!)</f>
        <v>#REF!</v>
      </c>
      <c r="T11" s="328" t="e">
        <f t="shared" si="3"/>
        <v>#REF!</v>
      </c>
    </row>
    <row r="12" spans="1:20" s="327" customFormat="1" ht="12" customHeight="1" thickBot="1" x14ac:dyDescent="0.25">
      <c r="A12" s="984"/>
      <c r="B12" s="986"/>
      <c r="C12" s="78" t="s">
        <v>151</v>
      </c>
      <c r="D12" s="79" t="s">
        <v>152</v>
      </c>
      <c r="E12" s="80">
        <v>0.24</v>
      </c>
      <c r="F12" s="81"/>
      <c r="G12" s="81" t="s">
        <v>9</v>
      </c>
      <c r="H12" s="1050"/>
      <c r="I12" s="82">
        <v>18756.884109567782</v>
      </c>
      <c r="J12" s="83">
        <v>18756.884109567782</v>
      </c>
      <c r="K12" s="83">
        <f t="shared" si="1"/>
        <v>37513.768219135563</v>
      </c>
      <c r="L12" s="84"/>
      <c r="M12" s="85" t="str">
        <f t="shared" si="0"/>
        <v/>
      </c>
      <c r="N12" s="1029"/>
      <c r="P12" s="328">
        <f>SUMIF('EXP GEN.'!$D$3:$D$29,'DESEMPATE 1'!D12,'EXP GEN.'!$Z$3:$Z$29)</f>
        <v>0</v>
      </c>
      <c r="Q12" s="328">
        <f t="shared" si="2"/>
        <v>-18756.884109567782</v>
      </c>
      <c r="R12" s="328"/>
      <c r="S12" s="328" t="e">
        <f>SUMIF(#REF!,'DESEMPATE 1'!D12,#REF!)</f>
        <v>#REF!</v>
      </c>
      <c r="T12" s="328" t="e">
        <f t="shared" si="3"/>
        <v>#REF!</v>
      </c>
    </row>
    <row r="13" spans="1:20" s="327" customFormat="1" ht="12" customHeight="1" x14ac:dyDescent="0.2">
      <c r="A13" s="983" t="s">
        <v>141</v>
      </c>
      <c r="B13" s="985" t="s">
        <v>153</v>
      </c>
      <c r="C13" s="65" t="s">
        <v>62</v>
      </c>
      <c r="D13" s="66" t="s">
        <v>154</v>
      </c>
      <c r="E13" s="67">
        <v>0.51</v>
      </c>
      <c r="F13" s="68"/>
      <c r="G13" s="330" t="s">
        <v>72</v>
      </c>
      <c r="H13" s="1050"/>
      <c r="I13" s="69">
        <v>37734.435344684171</v>
      </c>
      <c r="J13" s="70">
        <v>63814.147325471749</v>
      </c>
      <c r="K13" s="70">
        <f t="shared" si="1"/>
        <v>101548.58267015591</v>
      </c>
      <c r="L13" s="71" t="str">
        <f>+IF((K13/SUM(K13:K14))&gt;=0.25,"SI","NO")</f>
        <v>SI</v>
      </c>
      <c r="M13" s="72" t="str">
        <f t="shared" si="0"/>
        <v>CUMPLE</v>
      </c>
      <c r="N13" s="1028" t="s">
        <v>73</v>
      </c>
      <c r="P13" s="328">
        <f>SUMIF('EXP GEN.'!$D$3:$D$29,'DESEMPATE 1'!D13,'EXP GEN.'!$Z$3:$Z$29)</f>
        <v>0</v>
      </c>
      <c r="Q13" s="328">
        <f t="shared" si="2"/>
        <v>-37734.435344684171</v>
      </c>
      <c r="R13" s="328"/>
      <c r="S13" s="328" t="e">
        <f>SUMIF(#REF!,'DESEMPATE 1'!D13,#REF!)</f>
        <v>#REF!</v>
      </c>
      <c r="T13" s="328" t="e">
        <f t="shared" si="3"/>
        <v>#REF!</v>
      </c>
    </row>
    <row r="14" spans="1:20" s="327" customFormat="1" ht="12" customHeight="1" thickBot="1" x14ac:dyDescent="0.25">
      <c r="A14" s="984"/>
      <c r="B14" s="986"/>
      <c r="C14" s="78" t="s">
        <v>66</v>
      </c>
      <c r="D14" s="79" t="s">
        <v>155</v>
      </c>
      <c r="E14" s="80">
        <v>0.49</v>
      </c>
      <c r="F14" s="81"/>
      <c r="G14" s="81" t="s">
        <v>9</v>
      </c>
      <c r="H14" s="1050"/>
      <c r="I14" s="82">
        <v>6306.283418141792</v>
      </c>
      <c r="J14" s="83">
        <v>6679.8005052059279</v>
      </c>
      <c r="K14" s="83">
        <v>6679.8005052059279</v>
      </c>
      <c r="L14" s="84"/>
      <c r="M14" s="85" t="str">
        <f t="shared" si="0"/>
        <v/>
      </c>
      <c r="N14" s="1029"/>
      <c r="P14" s="328">
        <f>SUMIF('EXP GEN.'!$D$3:$D$29,'DESEMPATE 1'!D14,'EXP GEN.'!$Z$3:$Z$29)</f>
        <v>0</v>
      </c>
      <c r="Q14" s="328">
        <f t="shared" si="2"/>
        <v>-6306.283418141792</v>
      </c>
      <c r="R14" s="328"/>
      <c r="S14" s="328" t="e">
        <f>SUMIF(#REF!,'DESEMPATE 1'!D14,#REF!)</f>
        <v>#REF!</v>
      </c>
      <c r="T14" s="328" t="e">
        <f t="shared" si="3"/>
        <v>#REF!</v>
      </c>
    </row>
    <row r="15" spans="1:20" s="327" customFormat="1" ht="12" customHeight="1" x14ac:dyDescent="0.2">
      <c r="A15" s="983"/>
      <c r="B15" s="985"/>
      <c r="C15" s="65"/>
      <c r="D15" s="66"/>
      <c r="E15" s="67"/>
      <c r="F15" s="68"/>
      <c r="G15" s="68"/>
      <c r="H15" s="1050"/>
      <c r="I15" s="69"/>
      <c r="J15" s="70"/>
      <c r="K15" s="70">
        <f t="shared" si="1"/>
        <v>0</v>
      </c>
      <c r="L15" s="71" t="s">
        <v>8</v>
      </c>
      <c r="M15" s="72" t="str">
        <f t="shared" si="0"/>
        <v/>
      </c>
      <c r="N15" s="1028" t="s">
        <v>73</v>
      </c>
      <c r="P15" s="328"/>
      <c r="Q15" s="328"/>
      <c r="R15" s="328"/>
      <c r="S15" s="328"/>
      <c r="T15" s="328"/>
    </row>
    <row r="16" spans="1:20" s="327" customFormat="1" ht="27" customHeight="1" thickBot="1" x14ac:dyDescent="0.25">
      <c r="A16" s="984"/>
      <c r="B16" s="986"/>
      <c r="C16" s="78"/>
      <c r="D16" s="79"/>
      <c r="E16" s="80"/>
      <c r="F16" s="81"/>
      <c r="G16" s="81"/>
      <c r="H16" s="1050"/>
      <c r="I16" s="82"/>
      <c r="J16" s="83"/>
      <c r="K16" s="83">
        <f t="shared" si="1"/>
        <v>0</v>
      </c>
      <c r="L16" s="84" t="s">
        <v>8</v>
      </c>
      <c r="M16" s="85" t="str">
        <f t="shared" si="0"/>
        <v/>
      </c>
      <c r="N16" s="1029"/>
      <c r="P16" s="328"/>
      <c r="Q16" s="328"/>
      <c r="R16" s="328"/>
      <c r="S16" s="328"/>
    </row>
    <row r="17" spans="1:19" s="327" customFormat="1" ht="12" customHeight="1" x14ac:dyDescent="0.2">
      <c r="A17" s="983"/>
      <c r="B17" s="985"/>
      <c r="C17" s="65"/>
      <c r="D17" s="66"/>
      <c r="E17" s="67"/>
      <c r="F17" s="68"/>
      <c r="G17" s="68"/>
      <c r="H17" s="1050"/>
      <c r="I17" s="69">
        <v>4674.106602545201</v>
      </c>
      <c r="J17" s="70">
        <v>2707.0552118413907</v>
      </c>
      <c r="K17" s="70">
        <f t="shared" si="1"/>
        <v>7381.1618143865917</v>
      </c>
      <c r="L17" s="71" t="s">
        <v>8</v>
      </c>
      <c r="M17" s="72" t="str">
        <f t="shared" si="0"/>
        <v/>
      </c>
      <c r="N17" s="1028" t="s">
        <v>73</v>
      </c>
      <c r="P17" s="328"/>
      <c r="Q17" s="328"/>
      <c r="R17" s="328"/>
      <c r="S17" s="328"/>
    </row>
    <row r="18" spans="1:19" s="327" customFormat="1" ht="12" thickBot="1" x14ac:dyDescent="0.25">
      <c r="A18" s="984"/>
      <c r="B18" s="986"/>
      <c r="C18" s="78"/>
      <c r="D18" s="79"/>
      <c r="E18" s="80"/>
      <c r="F18" s="81"/>
      <c r="G18" s="81"/>
      <c r="H18" s="1050"/>
      <c r="I18" s="82">
        <v>16801.678417163577</v>
      </c>
      <c r="J18" s="83">
        <v>13473.516724264548</v>
      </c>
      <c r="K18" s="83">
        <f t="shared" si="1"/>
        <v>30275.195141428125</v>
      </c>
      <c r="L18" s="84" t="s">
        <v>8</v>
      </c>
      <c r="M18" s="85" t="str">
        <f t="shared" si="0"/>
        <v/>
      </c>
      <c r="N18" s="1029"/>
      <c r="P18" s="328"/>
      <c r="Q18" s="328"/>
      <c r="R18" s="328"/>
      <c r="S18" s="328"/>
    </row>
    <row r="19" spans="1:19" s="327" customFormat="1" x14ac:dyDescent="0.2">
      <c r="A19" s="983"/>
      <c r="B19" s="985"/>
      <c r="C19" s="65"/>
      <c r="D19" s="66"/>
      <c r="E19" s="67"/>
      <c r="F19" s="68"/>
      <c r="G19" s="68"/>
      <c r="H19" s="1050"/>
      <c r="I19" s="69">
        <v>4326.2347368506498</v>
      </c>
      <c r="J19" s="70">
        <v>4326.2347368506498</v>
      </c>
      <c r="K19" s="70">
        <f t="shared" si="1"/>
        <v>8652.4694737012996</v>
      </c>
      <c r="L19" s="71" t="s">
        <v>8</v>
      </c>
      <c r="M19" s="72" t="str">
        <f t="shared" si="0"/>
        <v/>
      </c>
      <c r="N19" s="1028" t="s">
        <v>73</v>
      </c>
      <c r="P19" s="328"/>
      <c r="Q19" s="328"/>
      <c r="R19" s="328"/>
      <c r="S19" s="328"/>
    </row>
    <row r="20" spans="1:19" s="327" customFormat="1" ht="12" customHeight="1" thickBot="1" x14ac:dyDescent="0.25">
      <c r="A20" s="984"/>
      <c r="B20" s="986"/>
      <c r="C20" s="78"/>
      <c r="D20" s="79"/>
      <c r="E20" s="80"/>
      <c r="F20" s="81"/>
      <c r="G20" s="81"/>
      <c r="H20" s="1050"/>
      <c r="I20" s="82">
        <v>15625.036823714967</v>
      </c>
      <c r="J20" s="83">
        <v>9804.9457477952019</v>
      </c>
      <c r="K20" s="83">
        <f t="shared" si="1"/>
        <v>25429.982571510169</v>
      </c>
      <c r="L20" s="84" t="s">
        <v>8</v>
      </c>
      <c r="M20" s="85" t="str">
        <f t="shared" si="0"/>
        <v/>
      </c>
      <c r="N20" s="1029"/>
      <c r="P20" s="328"/>
      <c r="Q20" s="328"/>
      <c r="R20" s="328"/>
      <c r="S20" s="328"/>
    </row>
    <row r="21" spans="1:19" s="327" customFormat="1" ht="12" customHeight="1" x14ac:dyDescent="0.2">
      <c r="A21" s="983"/>
      <c r="B21" s="985"/>
      <c r="C21" s="65"/>
      <c r="D21" s="66"/>
      <c r="E21" s="67"/>
      <c r="F21" s="68"/>
      <c r="G21" s="68"/>
      <c r="H21" s="1050"/>
      <c r="I21" s="69">
        <v>16609.629578215201</v>
      </c>
      <c r="J21" s="70">
        <v>13240.068952671252</v>
      </c>
      <c r="K21" s="70">
        <f t="shared" si="1"/>
        <v>29849.698530886453</v>
      </c>
      <c r="L21" s="71" t="s">
        <v>8</v>
      </c>
      <c r="M21" s="72" t="str">
        <f t="shared" si="0"/>
        <v/>
      </c>
      <c r="N21" s="1028" t="s">
        <v>73</v>
      </c>
      <c r="P21" s="328"/>
      <c r="Q21" s="328"/>
      <c r="R21" s="328"/>
      <c r="S21" s="328"/>
    </row>
    <row r="22" spans="1:19" s="327" customFormat="1" ht="12" customHeight="1" thickBot="1" x14ac:dyDescent="0.25">
      <c r="A22" s="984"/>
      <c r="B22" s="986"/>
      <c r="C22" s="78"/>
      <c r="D22" s="79"/>
      <c r="E22" s="80"/>
      <c r="F22" s="81"/>
      <c r="G22" s="81"/>
      <c r="H22" s="1050"/>
      <c r="I22" s="82">
        <v>17182.169791168337</v>
      </c>
      <c r="J22" s="83">
        <v>5199.6832516233762</v>
      </c>
      <c r="K22" s="83">
        <f t="shared" si="1"/>
        <v>22381.853042791714</v>
      </c>
      <c r="L22" s="84" t="s">
        <v>8</v>
      </c>
      <c r="M22" s="85" t="str">
        <f t="shared" si="0"/>
        <v/>
      </c>
      <c r="N22" s="1029"/>
      <c r="P22" s="328"/>
      <c r="Q22" s="328"/>
      <c r="R22" s="328"/>
      <c r="S22" s="328"/>
    </row>
    <row r="23" spans="1:19" ht="12" customHeight="1" x14ac:dyDescent="0.2">
      <c r="A23" s="983"/>
      <c r="B23" s="985"/>
      <c r="C23" s="65"/>
      <c r="D23" s="66"/>
      <c r="E23" s="67"/>
      <c r="F23" s="68"/>
      <c r="G23" s="68"/>
      <c r="H23" s="1050"/>
      <c r="I23" s="69">
        <v>32814.326445807732</v>
      </c>
      <c r="J23" s="70">
        <v>10884.246923438695</v>
      </c>
      <c r="K23" s="70">
        <f t="shared" si="1"/>
        <v>43698.573369246427</v>
      </c>
      <c r="L23" s="71" t="s">
        <v>8</v>
      </c>
      <c r="M23" s="72" t="str">
        <f t="shared" si="0"/>
        <v/>
      </c>
      <c r="N23" s="1028" t="s">
        <v>73</v>
      </c>
    </row>
    <row r="24" spans="1:19" ht="12" customHeight="1" thickBot="1" x14ac:dyDescent="0.25">
      <c r="A24" s="984"/>
      <c r="B24" s="986"/>
      <c r="C24" s="78"/>
      <c r="D24" s="79"/>
      <c r="E24" s="80"/>
      <c r="F24" s="81"/>
      <c r="G24" s="81"/>
      <c r="H24" s="1050"/>
      <c r="I24" s="82">
        <v>12405.989836381299</v>
      </c>
      <c r="J24" s="83">
        <v>17513.383302687456</v>
      </c>
      <c r="K24" s="83">
        <f t="shared" si="1"/>
        <v>29919.373139068754</v>
      </c>
      <c r="L24" s="84" t="s">
        <v>8</v>
      </c>
      <c r="M24" s="85" t="str">
        <f t="shared" si="0"/>
        <v/>
      </c>
      <c r="N24" s="1029"/>
    </row>
    <row r="25" spans="1:19" ht="12" customHeight="1" x14ac:dyDescent="0.2">
      <c r="A25" s="983"/>
      <c r="B25" s="985"/>
      <c r="C25" s="65"/>
      <c r="D25" s="66"/>
      <c r="E25" s="67"/>
      <c r="F25" s="68"/>
      <c r="G25" s="68"/>
      <c r="H25" s="1050"/>
      <c r="I25" s="69">
        <v>15358.300802978465</v>
      </c>
      <c r="J25" s="70">
        <v>14678.201579526329</v>
      </c>
      <c r="K25" s="70">
        <f t="shared" si="1"/>
        <v>30036.502382504794</v>
      </c>
      <c r="L25" s="71" t="s">
        <v>8</v>
      </c>
      <c r="M25" s="72" t="str">
        <f t="shared" si="0"/>
        <v/>
      </c>
      <c r="N25" s="1028" t="s">
        <v>73</v>
      </c>
    </row>
    <row r="26" spans="1:19" ht="12" customHeight="1" thickBot="1" x14ac:dyDescent="0.25">
      <c r="A26" s="984"/>
      <c r="B26" s="986"/>
      <c r="C26" s="78"/>
      <c r="D26" s="79"/>
      <c r="E26" s="80"/>
      <c r="F26" s="81"/>
      <c r="G26" s="81"/>
      <c r="H26" s="1050"/>
      <c r="I26" s="82">
        <v>23677.865263984771</v>
      </c>
      <c r="J26" s="83">
        <v>23353.924119658572</v>
      </c>
      <c r="K26" s="83">
        <f t="shared" si="1"/>
        <v>47031.789383643343</v>
      </c>
      <c r="L26" s="84" t="s">
        <v>8</v>
      </c>
      <c r="M26" s="85" t="str">
        <f t="shared" si="0"/>
        <v/>
      </c>
      <c r="N26" s="1029"/>
    </row>
    <row r="27" spans="1:19" ht="12" customHeight="1" x14ac:dyDescent="0.2">
      <c r="A27" s="983"/>
      <c r="B27" s="985"/>
      <c r="C27" s="65"/>
      <c r="D27" s="66"/>
      <c r="E27" s="67"/>
      <c r="F27" s="86"/>
      <c r="G27" s="68"/>
      <c r="H27" s="1050"/>
      <c r="I27" s="87">
        <v>20642.813450561196</v>
      </c>
      <c r="J27" s="88">
        <v>23763.055267219039</v>
      </c>
      <c r="K27" s="70">
        <f t="shared" si="1"/>
        <v>44405.868717780235</v>
      </c>
      <c r="L27" s="71" t="s">
        <v>8</v>
      </c>
      <c r="M27" s="72" t="str">
        <f t="shared" si="0"/>
        <v/>
      </c>
      <c r="N27" s="1028" t="s">
        <v>73</v>
      </c>
    </row>
    <row r="28" spans="1:19" ht="12" customHeight="1" thickBot="1" x14ac:dyDescent="0.25">
      <c r="A28" s="984"/>
      <c r="B28" s="986"/>
      <c r="C28" s="78"/>
      <c r="D28" s="79"/>
      <c r="E28" s="80"/>
      <c r="F28" s="89"/>
      <c r="G28" s="81"/>
      <c r="H28" s="1050"/>
      <c r="I28" s="90">
        <v>8331.2737485436883</v>
      </c>
      <c r="J28" s="91">
        <v>8331.2737485436883</v>
      </c>
      <c r="K28" s="83">
        <f t="shared" si="1"/>
        <v>16662.547497087377</v>
      </c>
      <c r="L28" s="84" t="s">
        <v>8</v>
      </c>
      <c r="M28" s="85" t="str">
        <f t="shared" si="0"/>
        <v/>
      </c>
      <c r="N28" s="1029"/>
    </row>
    <row r="29" spans="1:19" ht="12" customHeight="1" x14ac:dyDescent="0.2">
      <c r="A29" s="983"/>
      <c r="B29" s="985"/>
      <c r="C29" s="65"/>
      <c r="D29" s="66"/>
      <c r="E29" s="67"/>
      <c r="F29" s="86"/>
      <c r="G29" s="68"/>
      <c r="H29" s="1050"/>
      <c r="I29" s="87">
        <v>21608.963142445766</v>
      </c>
      <c r="J29" s="88">
        <v>13669.28617055724</v>
      </c>
      <c r="K29" s="70">
        <f t="shared" si="1"/>
        <v>35278.249313003005</v>
      </c>
      <c r="L29" s="71" t="s">
        <v>8</v>
      </c>
      <c r="M29" s="72" t="str">
        <f t="shared" si="0"/>
        <v/>
      </c>
      <c r="N29" s="1028" t="s">
        <v>73</v>
      </c>
    </row>
    <row r="30" spans="1:19" ht="12" customHeight="1" thickBot="1" x14ac:dyDescent="0.25">
      <c r="A30" s="984"/>
      <c r="B30" s="986"/>
      <c r="C30" s="78"/>
      <c r="D30" s="79"/>
      <c r="E30" s="80"/>
      <c r="F30" s="89"/>
      <c r="G30" s="81"/>
      <c r="H30" s="1050"/>
      <c r="I30" s="90">
        <v>38305.732483959931</v>
      </c>
      <c r="J30" s="91">
        <v>38305.732483959939</v>
      </c>
      <c r="K30" s="83">
        <f t="shared" si="1"/>
        <v>76611.464967919863</v>
      </c>
      <c r="L30" s="84" t="s">
        <v>8</v>
      </c>
      <c r="M30" s="85" t="str">
        <f t="shared" si="0"/>
        <v/>
      </c>
      <c r="N30" s="1029"/>
    </row>
    <row r="31" spans="1:19" ht="12" customHeight="1" x14ac:dyDescent="0.2">
      <c r="A31" s="983"/>
      <c r="B31" s="985"/>
      <c r="C31" s="65"/>
      <c r="D31" s="66"/>
      <c r="E31" s="67"/>
      <c r="F31" s="86"/>
      <c r="G31" s="68"/>
      <c r="H31" s="1050"/>
      <c r="I31" s="87">
        <v>40594.341480352887</v>
      </c>
      <c r="J31" s="88">
        <v>35197.989530650688</v>
      </c>
      <c r="K31" s="70">
        <f t="shared" si="1"/>
        <v>75792.331011003582</v>
      </c>
      <c r="L31" s="71" t="s">
        <v>8</v>
      </c>
      <c r="M31" s="72" t="str">
        <f t="shared" si="0"/>
        <v/>
      </c>
      <c r="N31" s="1028" t="s">
        <v>73</v>
      </c>
    </row>
    <row r="32" spans="1:19" ht="12" customHeight="1" thickBot="1" x14ac:dyDescent="0.25">
      <c r="A32" s="984"/>
      <c r="B32" s="986"/>
      <c r="C32" s="78"/>
      <c r="D32" s="79"/>
      <c r="E32" s="80"/>
      <c r="F32" s="89"/>
      <c r="G32" s="81"/>
      <c r="H32" s="1050"/>
      <c r="I32" s="90">
        <v>6585.0156027107278</v>
      </c>
      <c r="J32" s="91">
        <v>4348.2507528517117</v>
      </c>
      <c r="K32" s="83">
        <f t="shared" si="1"/>
        <v>10933.266355562439</v>
      </c>
      <c r="L32" s="84" t="s">
        <v>8</v>
      </c>
      <c r="M32" s="85" t="str">
        <f t="shared" si="0"/>
        <v/>
      </c>
      <c r="N32" s="1029"/>
    </row>
    <row r="33" spans="1:14" ht="12" customHeight="1" x14ac:dyDescent="0.2">
      <c r="A33" s="983"/>
      <c r="B33" s="985"/>
      <c r="C33" s="65"/>
      <c r="D33" s="66"/>
      <c r="E33" s="67"/>
      <c r="F33" s="86"/>
      <c r="G33" s="68"/>
      <c r="H33" s="1050"/>
      <c r="I33" s="87">
        <v>25887.396396223059</v>
      </c>
      <c r="J33" s="88">
        <v>21182.317256495233</v>
      </c>
      <c r="K33" s="70">
        <f t="shared" si="1"/>
        <v>47069.713652718288</v>
      </c>
      <c r="L33" s="71" t="s">
        <v>8</v>
      </c>
      <c r="M33" s="72" t="str">
        <f t="shared" si="0"/>
        <v/>
      </c>
      <c r="N33" s="1028" t="s">
        <v>73</v>
      </c>
    </row>
    <row r="34" spans="1:14" ht="12" customHeight="1" thickBot="1" x14ac:dyDescent="0.25">
      <c r="A34" s="984"/>
      <c r="B34" s="986"/>
      <c r="C34" s="78"/>
      <c r="D34" s="79"/>
      <c r="E34" s="80"/>
      <c r="F34" s="89"/>
      <c r="G34" s="81"/>
      <c r="H34" s="1050"/>
      <c r="I34" s="90">
        <v>16412.459149621725</v>
      </c>
      <c r="J34" s="91">
        <v>12377.014299357448</v>
      </c>
      <c r="K34" s="83">
        <f t="shared" si="1"/>
        <v>28789.473448979174</v>
      </c>
      <c r="L34" s="84" t="s">
        <v>8</v>
      </c>
      <c r="M34" s="85" t="str">
        <f t="shared" si="0"/>
        <v/>
      </c>
      <c r="N34" s="1029"/>
    </row>
    <row r="35" spans="1:14" ht="12" customHeight="1" thickBot="1" x14ac:dyDescent="0.25">
      <c r="A35" s="92"/>
      <c r="B35" s="93"/>
      <c r="C35" s="94"/>
      <c r="D35" s="95"/>
      <c r="E35" s="96"/>
      <c r="F35" s="97"/>
      <c r="G35" s="98"/>
      <c r="H35" s="1050"/>
      <c r="I35" s="99">
        <v>30757.124028669044</v>
      </c>
      <c r="J35" s="100">
        <v>42533.257657199247</v>
      </c>
      <c r="K35" s="101">
        <f t="shared" si="1"/>
        <v>73290.381685868284</v>
      </c>
      <c r="L35" s="102" t="s">
        <v>8</v>
      </c>
      <c r="M35" s="103" t="str">
        <f t="shared" si="0"/>
        <v/>
      </c>
      <c r="N35" s="104" t="s">
        <v>73</v>
      </c>
    </row>
    <row r="36" spans="1:14" ht="12" customHeight="1" x14ac:dyDescent="0.2">
      <c r="A36" s="983"/>
      <c r="B36" s="985"/>
      <c r="C36" s="65"/>
      <c r="D36" s="66"/>
      <c r="E36" s="67"/>
      <c r="F36" s="86"/>
      <c r="G36" s="68"/>
      <c r="H36" s="1050"/>
      <c r="I36" s="87">
        <v>10931.279869579625</v>
      </c>
      <c r="J36" s="88">
        <v>9378.5925087995602</v>
      </c>
      <c r="K36" s="70">
        <f t="shared" si="1"/>
        <v>20309.872378379187</v>
      </c>
      <c r="L36" s="71" t="s">
        <v>8</v>
      </c>
      <c r="M36" s="72" t="str">
        <f t="shared" si="0"/>
        <v/>
      </c>
      <c r="N36" s="1025" t="s">
        <v>74</v>
      </c>
    </row>
    <row r="37" spans="1:14" ht="12" customHeight="1" x14ac:dyDescent="0.2">
      <c r="A37" s="1023"/>
      <c r="B37" s="1032"/>
      <c r="C37" s="59"/>
      <c r="D37" s="2"/>
      <c r="E37" s="9"/>
      <c r="F37" s="60"/>
      <c r="G37" s="73"/>
      <c r="H37" s="1050"/>
      <c r="I37" s="105">
        <v>5584.2182583377453</v>
      </c>
      <c r="J37" s="106">
        <v>5584.2182583377453</v>
      </c>
      <c r="K37" s="75">
        <f t="shared" si="1"/>
        <v>11168.436516675491</v>
      </c>
      <c r="L37" s="76" t="s">
        <v>8</v>
      </c>
      <c r="M37" s="77" t="str">
        <f t="shared" si="0"/>
        <v/>
      </c>
      <c r="N37" s="1026"/>
    </row>
    <row r="38" spans="1:14" ht="12" customHeight="1" thickBot="1" x14ac:dyDescent="0.25">
      <c r="A38" s="984"/>
      <c r="B38" s="986"/>
      <c r="C38" s="78"/>
      <c r="D38" s="79"/>
      <c r="E38" s="80"/>
      <c r="F38" s="89"/>
      <c r="G38" s="81"/>
      <c r="H38" s="1050"/>
      <c r="I38" s="90">
        <v>27993.030511368044</v>
      </c>
      <c r="J38" s="91">
        <v>27993.030511368044</v>
      </c>
      <c r="K38" s="83">
        <f t="shared" si="1"/>
        <v>55986.061022736088</v>
      </c>
      <c r="L38" s="84" t="s">
        <v>8</v>
      </c>
      <c r="M38" s="85" t="str">
        <f t="shared" si="0"/>
        <v/>
      </c>
      <c r="N38" s="1027"/>
    </row>
    <row r="39" spans="1:14" ht="12" customHeight="1" x14ac:dyDescent="0.2">
      <c r="A39" s="983"/>
      <c r="B39" s="985"/>
      <c r="C39" s="65"/>
      <c r="D39" s="66"/>
      <c r="E39" s="67"/>
      <c r="F39" s="86"/>
      <c r="G39" s="68"/>
      <c r="H39" s="1050"/>
      <c r="I39" s="87">
        <v>19648.199429502598</v>
      </c>
      <c r="J39" s="88">
        <v>19648.199429502598</v>
      </c>
      <c r="K39" s="70">
        <f t="shared" si="1"/>
        <v>39296.398859005196</v>
      </c>
      <c r="L39" s="71" t="s">
        <v>8</v>
      </c>
      <c r="M39" s="72" t="str">
        <f t="shared" si="0"/>
        <v/>
      </c>
      <c r="N39" s="1028" t="s">
        <v>73</v>
      </c>
    </row>
    <row r="40" spans="1:14" ht="12" customHeight="1" x14ac:dyDescent="0.2">
      <c r="A40" s="1023"/>
      <c r="B40" s="1032"/>
      <c r="C40" s="59"/>
      <c r="D40" s="2"/>
      <c r="E40" s="9"/>
      <c r="F40" s="60"/>
      <c r="G40" s="73"/>
      <c r="H40" s="1050"/>
      <c r="I40" s="105">
        <v>5016.6300194078403</v>
      </c>
      <c r="J40" s="106">
        <v>5016.6300194078403</v>
      </c>
      <c r="K40" s="75">
        <f t="shared" si="1"/>
        <v>10033.260038815681</v>
      </c>
      <c r="L40" s="76" t="s">
        <v>8</v>
      </c>
      <c r="M40" s="77" t="str">
        <f t="shared" si="0"/>
        <v/>
      </c>
      <c r="N40" s="1033"/>
    </row>
    <row r="41" spans="1:14" ht="12" customHeight="1" thickBot="1" x14ac:dyDescent="0.25">
      <c r="A41" s="984"/>
      <c r="B41" s="986"/>
      <c r="C41" s="78"/>
      <c r="D41" s="79"/>
      <c r="E41" s="80"/>
      <c r="F41" s="89"/>
      <c r="G41" s="81"/>
      <c r="H41" s="1050"/>
      <c r="I41" s="90">
        <v>3944.7665194071542</v>
      </c>
      <c r="J41" s="91">
        <v>3944.7665194071542</v>
      </c>
      <c r="K41" s="83">
        <f t="shared" si="1"/>
        <v>7889.5330388143084</v>
      </c>
      <c r="L41" s="84" t="s">
        <v>8</v>
      </c>
      <c r="M41" s="85" t="str">
        <f t="shared" si="0"/>
        <v/>
      </c>
      <c r="N41" s="1029"/>
    </row>
    <row r="42" spans="1:14" ht="12" customHeight="1" x14ac:dyDescent="0.2">
      <c r="A42" s="983"/>
      <c r="B42" s="985"/>
      <c r="C42" s="65"/>
      <c r="D42" s="66"/>
      <c r="E42" s="67"/>
      <c r="F42" s="86"/>
      <c r="G42" s="68"/>
      <c r="H42" s="1050"/>
      <c r="I42" s="87">
        <v>9479.5102490689424</v>
      </c>
      <c r="J42" s="88">
        <v>9479.5102490689424</v>
      </c>
      <c r="K42" s="70">
        <f t="shared" si="1"/>
        <v>18959.020498137885</v>
      </c>
      <c r="L42" s="71" t="s">
        <v>8</v>
      </c>
      <c r="M42" s="72" t="str">
        <f t="shared" si="0"/>
        <v/>
      </c>
      <c r="N42" s="1028" t="s">
        <v>73</v>
      </c>
    </row>
    <row r="43" spans="1:14" ht="12" customHeight="1" thickBot="1" x14ac:dyDescent="0.25">
      <c r="A43" s="984"/>
      <c r="B43" s="986"/>
      <c r="C43" s="78"/>
      <c r="D43" s="79"/>
      <c r="E43" s="80"/>
      <c r="F43" s="89"/>
      <c r="G43" s="81"/>
      <c r="H43" s="1050"/>
      <c r="I43" s="90">
        <v>20231.818177847948</v>
      </c>
      <c r="J43" s="91">
        <v>4.2764106401553397</v>
      </c>
      <c r="K43" s="83">
        <f t="shared" si="1"/>
        <v>20236.094588488104</v>
      </c>
      <c r="L43" s="84" t="s">
        <v>8</v>
      </c>
      <c r="M43" s="85" t="str">
        <f t="shared" si="0"/>
        <v/>
      </c>
      <c r="N43" s="1029"/>
    </row>
    <row r="44" spans="1:14" ht="12" customHeight="1" x14ac:dyDescent="0.2">
      <c r="A44" s="983"/>
      <c r="B44" s="985"/>
      <c r="C44" s="65"/>
      <c r="D44" s="66"/>
      <c r="E44" s="67"/>
      <c r="F44" s="86"/>
      <c r="G44" s="68"/>
      <c r="H44" s="1050"/>
      <c r="I44" s="87">
        <v>16504.705096164031</v>
      </c>
      <c r="J44" s="88">
        <v>16504.705096164031</v>
      </c>
      <c r="K44" s="70">
        <f t="shared" si="1"/>
        <v>33009.410192328061</v>
      </c>
      <c r="L44" s="71" t="s">
        <v>8</v>
      </c>
      <c r="M44" s="72" t="str">
        <f t="shared" si="0"/>
        <v/>
      </c>
      <c r="N44" s="1028" t="s">
        <v>73</v>
      </c>
    </row>
    <row r="45" spans="1:14" ht="12" customHeight="1" x14ac:dyDescent="0.2">
      <c r="A45" s="1023"/>
      <c r="B45" s="1032"/>
      <c r="C45" s="59"/>
      <c r="D45" s="2"/>
      <c r="E45" s="9"/>
      <c r="F45" s="60"/>
      <c r="G45" s="73"/>
      <c r="H45" s="1050"/>
      <c r="I45" s="105">
        <v>2743.8299926868904</v>
      </c>
      <c r="J45" s="106">
        <v>0</v>
      </c>
      <c r="K45" s="75">
        <f t="shared" si="1"/>
        <v>2743.8299926868904</v>
      </c>
      <c r="L45" s="76" t="s">
        <v>9</v>
      </c>
      <c r="M45" s="77" t="str">
        <f t="shared" si="0"/>
        <v/>
      </c>
      <c r="N45" s="1033"/>
    </row>
    <row r="46" spans="1:14" ht="12" customHeight="1" thickBot="1" x14ac:dyDescent="0.25">
      <c r="A46" s="984"/>
      <c r="B46" s="986"/>
      <c r="C46" s="78"/>
      <c r="D46" s="79"/>
      <c r="E46" s="80"/>
      <c r="F46" s="89"/>
      <c r="G46" s="73"/>
      <c r="H46" s="1050"/>
      <c r="I46" s="90">
        <v>12142.900079931795</v>
      </c>
      <c r="J46" s="91">
        <v>9589.8992587027442</v>
      </c>
      <c r="K46" s="83">
        <f t="shared" si="1"/>
        <v>21732.799338634541</v>
      </c>
      <c r="L46" s="84" t="s">
        <v>8</v>
      </c>
      <c r="M46" s="85" t="str">
        <f t="shared" si="0"/>
        <v/>
      </c>
      <c r="N46" s="1029"/>
    </row>
    <row r="47" spans="1:14" ht="12" customHeight="1" x14ac:dyDescent="0.2">
      <c r="A47" s="983"/>
      <c r="B47" s="985"/>
      <c r="C47" s="65"/>
      <c r="D47" s="66"/>
      <c r="E47" s="67"/>
      <c r="F47" s="86"/>
      <c r="G47" s="68"/>
      <c r="H47" s="1050"/>
      <c r="I47" s="87">
        <v>22695.271617700546</v>
      </c>
      <c r="J47" s="88">
        <v>19579.279307667439</v>
      </c>
      <c r="K47" s="70">
        <f t="shared" si="1"/>
        <v>42274.550925367985</v>
      </c>
      <c r="L47" s="71" t="s">
        <v>8</v>
      </c>
      <c r="M47" s="72" t="str">
        <f t="shared" si="0"/>
        <v/>
      </c>
      <c r="N47" s="1028" t="s">
        <v>73</v>
      </c>
    </row>
    <row r="48" spans="1:14" ht="12" customHeight="1" thickBot="1" x14ac:dyDescent="0.25">
      <c r="A48" s="984"/>
      <c r="B48" s="986"/>
      <c r="C48" s="78"/>
      <c r="D48" s="79"/>
      <c r="E48" s="80"/>
      <c r="F48" s="89"/>
      <c r="G48" s="81"/>
      <c r="H48" s="1050"/>
      <c r="I48" s="90">
        <v>2581.8437846649226</v>
      </c>
      <c r="J48" s="91">
        <v>5697.8360946980274</v>
      </c>
      <c r="K48" s="83">
        <f t="shared" si="1"/>
        <v>8279.6798793629496</v>
      </c>
      <c r="L48" s="84" t="s">
        <v>8</v>
      </c>
      <c r="M48" s="85" t="str">
        <f t="shared" si="0"/>
        <v/>
      </c>
      <c r="N48" s="1029"/>
    </row>
    <row r="49" spans="1:19" ht="12" customHeight="1" x14ac:dyDescent="0.2">
      <c r="A49" s="983"/>
      <c r="B49" s="985"/>
      <c r="C49" s="65"/>
      <c r="D49" s="66"/>
      <c r="E49" s="67"/>
      <c r="F49" s="86"/>
      <c r="G49" s="68"/>
      <c r="H49" s="1050"/>
      <c r="I49" s="87">
        <v>10201.982754575083</v>
      </c>
      <c r="J49" s="88">
        <v>7258.0203199223579</v>
      </c>
      <c r="K49" s="70">
        <f t="shared" si="1"/>
        <v>17460.003074497443</v>
      </c>
      <c r="L49" s="71" t="s">
        <v>8</v>
      </c>
      <c r="M49" s="72" t="str">
        <f t="shared" si="0"/>
        <v/>
      </c>
      <c r="N49" s="1028" t="s">
        <v>73</v>
      </c>
    </row>
    <row r="50" spans="1:19" ht="12" customHeight="1" thickBot="1" x14ac:dyDescent="0.25">
      <c r="A50" s="984"/>
      <c r="B50" s="986"/>
      <c r="C50" s="78"/>
      <c r="D50" s="79"/>
      <c r="E50" s="80"/>
      <c r="F50" s="89"/>
      <c r="G50" s="81"/>
      <c r="H50" s="1050"/>
      <c r="I50" s="90">
        <v>36764.461368857657</v>
      </c>
      <c r="J50" s="91">
        <v>29420.089977595519</v>
      </c>
      <c r="K50" s="83">
        <f t="shared" si="1"/>
        <v>66184.551346453169</v>
      </c>
      <c r="L50" s="84" t="s">
        <v>8</v>
      </c>
      <c r="M50" s="85" t="str">
        <f t="shared" si="0"/>
        <v/>
      </c>
      <c r="N50" s="1029"/>
    </row>
    <row r="51" spans="1:19" ht="12" customHeight="1" x14ac:dyDescent="0.2">
      <c r="A51" s="983"/>
      <c r="B51" s="985"/>
      <c r="C51" s="65"/>
      <c r="D51" s="66"/>
      <c r="E51" s="67"/>
      <c r="F51" s="86"/>
      <c r="G51" s="68"/>
      <c r="H51" s="1050"/>
      <c r="I51" s="87">
        <v>22175.999248024022</v>
      </c>
      <c r="J51" s="88">
        <v>30468.178073504874</v>
      </c>
      <c r="K51" s="70">
        <f t="shared" si="1"/>
        <v>52644.177321528899</v>
      </c>
      <c r="L51" s="71" t="s">
        <v>8</v>
      </c>
      <c r="M51" s="72" t="str">
        <f t="shared" si="0"/>
        <v/>
      </c>
      <c r="N51" s="1025" t="s">
        <v>74</v>
      </c>
    </row>
    <row r="52" spans="1:19" ht="12" customHeight="1" thickBot="1" x14ac:dyDescent="0.25">
      <c r="A52" s="984"/>
      <c r="B52" s="986"/>
      <c r="C52" s="78"/>
      <c r="D52" s="79"/>
      <c r="E52" s="80"/>
      <c r="F52" s="89"/>
      <c r="G52" s="81"/>
      <c r="H52" s="1050"/>
      <c r="I52" s="90">
        <v>5890.8438609451387</v>
      </c>
      <c r="J52" s="91">
        <v>5890.8438609451387</v>
      </c>
      <c r="K52" s="83">
        <f t="shared" si="1"/>
        <v>11781.687721890277</v>
      </c>
      <c r="L52" s="84" t="s">
        <v>8</v>
      </c>
      <c r="M52" s="85" t="str">
        <f t="shared" si="0"/>
        <v/>
      </c>
      <c r="N52" s="1027"/>
    </row>
    <row r="53" spans="1:19" ht="21" customHeight="1" x14ac:dyDescent="0.2">
      <c r="A53" s="983"/>
      <c r="B53" s="985"/>
      <c r="C53" s="65"/>
      <c r="D53" s="66"/>
      <c r="E53" s="107"/>
      <c r="F53" s="86"/>
      <c r="G53" s="68"/>
      <c r="H53" s="1050"/>
      <c r="I53" s="87">
        <v>19455.792510842861</v>
      </c>
      <c r="J53" s="88">
        <v>19455.792510842861</v>
      </c>
      <c r="K53" s="70">
        <f t="shared" si="1"/>
        <v>38911.585021685722</v>
      </c>
      <c r="L53" s="71" t="s">
        <v>8</v>
      </c>
      <c r="M53" s="72" t="str">
        <f t="shared" si="0"/>
        <v/>
      </c>
      <c r="N53" s="1028" t="s">
        <v>73</v>
      </c>
    </row>
    <row r="54" spans="1:19" ht="12" customHeight="1" thickBot="1" x14ac:dyDescent="0.25">
      <c r="A54" s="984"/>
      <c r="B54" s="986"/>
      <c r="C54" s="78"/>
      <c r="D54" s="79"/>
      <c r="E54" s="108"/>
      <c r="F54" s="89"/>
      <c r="G54" s="81"/>
      <c r="H54" s="1050"/>
      <c r="I54" s="90">
        <v>9192.4995579723673</v>
      </c>
      <c r="J54" s="91">
        <v>9192.4995579723673</v>
      </c>
      <c r="K54" s="83">
        <f t="shared" si="1"/>
        <v>18384.999115944735</v>
      </c>
      <c r="L54" s="84" t="s">
        <v>8</v>
      </c>
      <c r="M54" s="85" t="str">
        <f t="shared" si="0"/>
        <v/>
      </c>
      <c r="N54" s="1029"/>
    </row>
    <row r="55" spans="1:19" ht="12" customHeight="1" thickBot="1" x14ac:dyDescent="0.25">
      <c r="A55" s="109"/>
      <c r="B55" s="110"/>
      <c r="C55" s="111"/>
      <c r="D55" s="112"/>
      <c r="E55" s="113"/>
      <c r="F55" s="114"/>
      <c r="G55" s="115"/>
      <c r="H55" s="1050"/>
      <c r="I55" s="116">
        <v>27922.08530287374</v>
      </c>
      <c r="J55" s="117">
        <v>19037.442751490969</v>
      </c>
      <c r="K55" s="101">
        <f t="shared" si="1"/>
        <v>46959.52805436471</v>
      </c>
      <c r="L55" s="102" t="s">
        <v>8</v>
      </c>
      <c r="M55" s="103" t="str">
        <f t="shared" si="0"/>
        <v/>
      </c>
      <c r="N55" s="104" t="s">
        <v>73</v>
      </c>
    </row>
    <row r="56" spans="1:19" s="327" customFormat="1" ht="12" customHeight="1" x14ac:dyDescent="0.2">
      <c r="A56" s="983"/>
      <c r="B56" s="985"/>
      <c r="C56" s="65"/>
      <c r="D56" s="66"/>
      <c r="E56" s="118"/>
      <c r="F56" s="86"/>
      <c r="G56" s="68"/>
      <c r="H56" s="1050"/>
      <c r="I56" s="119">
        <v>48037.650813299791</v>
      </c>
      <c r="J56" s="120">
        <v>52602.348297896671</v>
      </c>
      <c r="K56" s="70">
        <f t="shared" si="1"/>
        <v>100639.99911119646</v>
      </c>
      <c r="L56" s="71" t="s">
        <v>8</v>
      </c>
      <c r="M56" s="72" t="str">
        <f t="shared" si="0"/>
        <v/>
      </c>
      <c r="N56" s="1028" t="s">
        <v>73</v>
      </c>
      <c r="P56" s="328"/>
      <c r="Q56" s="328"/>
      <c r="R56" s="328"/>
      <c r="S56" s="328"/>
    </row>
    <row r="57" spans="1:19" s="327" customFormat="1" ht="12" customHeight="1" thickBot="1" x14ac:dyDescent="0.25">
      <c r="A57" s="984"/>
      <c r="B57" s="986"/>
      <c r="C57" s="78"/>
      <c r="D57" s="79"/>
      <c r="E57" s="121"/>
      <c r="F57" s="89"/>
      <c r="G57" s="81"/>
      <c r="H57" s="1050"/>
      <c r="I57" s="122">
        <v>12552.249357662131</v>
      </c>
      <c r="J57" s="123">
        <v>5450.6777526708438</v>
      </c>
      <c r="K57" s="83">
        <f t="shared" si="1"/>
        <v>18002.927110332974</v>
      </c>
      <c r="L57" s="84" t="s">
        <v>8</v>
      </c>
      <c r="M57" s="85" t="str">
        <f t="shared" si="0"/>
        <v/>
      </c>
      <c r="N57" s="1029"/>
      <c r="P57" s="328"/>
      <c r="Q57" s="328"/>
      <c r="R57" s="328"/>
      <c r="S57" s="328"/>
    </row>
    <row r="58" spans="1:19" s="327" customFormat="1" ht="12" customHeight="1" x14ac:dyDescent="0.2">
      <c r="A58" s="983"/>
      <c r="B58" s="985"/>
      <c r="C58" s="65"/>
      <c r="D58" s="66"/>
      <c r="E58" s="118"/>
      <c r="F58" s="86"/>
      <c r="G58" s="68"/>
      <c r="H58" s="1050"/>
      <c r="I58" s="119">
        <v>27993.030511368044</v>
      </c>
      <c r="J58" s="120">
        <v>27993.030511368044</v>
      </c>
      <c r="K58" s="70">
        <f t="shared" si="1"/>
        <v>55986.061022736088</v>
      </c>
      <c r="L58" s="71" t="s">
        <v>8</v>
      </c>
      <c r="M58" s="72" t="str">
        <f t="shared" si="0"/>
        <v/>
      </c>
      <c r="N58" s="1025" t="s">
        <v>74</v>
      </c>
      <c r="P58" s="328"/>
      <c r="Q58" s="328"/>
      <c r="R58" s="328"/>
      <c r="S58" s="328"/>
    </row>
    <row r="59" spans="1:19" s="327" customFormat="1" ht="12" customHeight="1" x14ac:dyDescent="0.2">
      <c r="A59" s="1023"/>
      <c r="B59" s="1032"/>
      <c r="C59" s="59"/>
      <c r="D59" s="2"/>
      <c r="E59" s="5"/>
      <c r="F59" s="60"/>
      <c r="G59" s="73"/>
      <c r="H59" s="1050"/>
      <c r="I59" s="124">
        <v>11268.881725197913</v>
      </c>
      <c r="J59" s="125">
        <v>9570.7609679163597</v>
      </c>
      <c r="K59" s="75">
        <f t="shared" si="1"/>
        <v>20839.642693114271</v>
      </c>
      <c r="L59" s="76" t="s">
        <v>8</v>
      </c>
      <c r="M59" s="77" t="str">
        <f t="shared" si="0"/>
        <v/>
      </c>
      <c r="N59" s="1026"/>
      <c r="P59" s="328"/>
      <c r="Q59" s="328"/>
      <c r="R59" s="328"/>
      <c r="S59" s="328"/>
    </row>
    <row r="60" spans="1:19" s="327" customFormat="1" ht="12" customHeight="1" thickBot="1" x14ac:dyDescent="0.25">
      <c r="A60" s="984"/>
      <c r="B60" s="986"/>
      <c r="C60" s="78"/>
      <c r="D60" s="79"/>
      <c r="E60" s="121"/>
      <c r="F60" s="89"/>
      <c r="G60" s="81"/>
      <c r="H60" s="1050"/>
      <c r="I60" s="122">
        <v>2460.0884837995577</v>
      </c>
      <c r="J60" s="123">
        <v>9570.7609679163597</v>
      </c>
      <c r="K60" s="83">
        <f t="shared" si="1"/>
        <v>12030.849451715918</v>
      </c>
      <c r="L60" s="84" t="s">
        <v>8</v>
      </c>
      <c r="M60" s="85" t="str">
        <f t="shared" si="0"/>
        <v/>
      </c>
      <c r="N60" s="1027"/>
      <c r="P60" s="328"/>
      <c r="Q60" s="328"/>
      <c r="R60" s="328"/>
      <c r="S60" s="328"/>
    </row>
    <row r="61" spans="1:19" s="327" customFormat="1" ht="12" customHeight="1" x14ac:dyDescent="0.2">
      <c r="A61" s="983"/>
      <c r="B61" s="985"/>
      <c r="C61" s="65"/>
      <c r="D61" s="66"/>
      <c r="E61" s="118"/>
      <c r="F61" s="86"/>
      <c r="G61" s="68"/>
      <c r="H61" s="1050"/>
      <c r="I61" s="119">
        <v>25715.171216000574</v>
      </c>
      <c r="J61" s="120">
        <v>25715.171216000574</v>
      </c>
      <c r="K61" s="70">
        <f t="shared" si="1"/>
        <v>51430.342432001147</v>
      </c>
      <c r="L61" s="71" t="s">
        <v>8</v>
      </c>
      <c r="M61" s="72" t="str">
        <f t="shared" si="0"/>
        <v/>
      </c>
      <c r="N61" s="1028" t="s">
        <v>73</v>
      </c>
      <c r="P61" s="328"/>
      <c r="Q61" s="328"/>
      <c r="R61" s="328"/>
      <c r="S61" s="328"/>
    </row>
    <row r="62" spans="1:19" s="327" customFormat="1" ht="12" customHeight="1" thickBot="1" x14ac:dyDescent="0.25">
      <c r="A62" s="984"/>
      <c r="B62" s="986"/>
      <c r="C62" s="78"/>
      <c r="D62" s="126"/>
      <c r="E62" s="127"/>
      <c r="F62" s="89"/>
      <c r="G62" s="81"/>
      <c r="H62" s="1050"/>
      <c r="I62" s="122">
        <v>13390.019458846162</v>
      </c>
      <c r="J62" s="123">
        <v>10728.89325214225</v>
      </c>
      <c r="K62" s="83">
        <f t="shared" si="1"/>
        <v>24118.912710988414</v>
      </c>
      <c r="L62" s="84" t="s">
        <v>8</v>
      </c>
      <c r="M62" s="85" t="str">
        <f t="shared" si="0"/>
        <v/>
      </c>
      <c r="N62" s="1029"/>
      <c r="P62" s="328"/>
      <c r="Q62" s="328"/>
      <c r="R62" s="328"/>
      <c r="S62" s="328"/>
    </row>
    <row r="63" spans="1:19" s="327" customFormat="1" ht="12" customHeight="1" x14ac:dyDescent="0.2">
      <c r="A63" s="983"/>
      <c r="B63" s="985"/>
      <c r="C63" s="65"/>
      <c r="D63" s="66"/>
      <c r="E63" s="118"/>
      <c r="F63" s="86"/>
      <c r="G63" s="68"/>
      <c r="H63" s="1050"/>
      <c r="I63" s="119">
        <v>16730.541727739725</v>
      </c>
      <c r="J63" s="120">
        <v>16730.541727739725</v>
      </c>
      <c r="K63" s="70">
        <f t="shared" si="1"/>
        <v>33461.083455479449</v>
      </c>
      <c r="L63" s="71" t="s">
        <v>8</v>
      </c>
      <c r="M63" s="72" t="str">
        <f t="shared" si="0"/>
        <v/>
      </c>
      <c r="N63" s="1028" t="s">
        <v>73</v>
      </c>
      <c r="P63" s="328"/>
      <c r="Q63" s="328"/>
      <c r="R63" s="328"/>
      <c r="S63" s="328"/>
    </row>
    <row r="64" spans="1:19" s="327" customFormat="1" ht="12" customHeight="1" thickBot="1" x14ac:dyDescent="0.25">
      <c r="A64" s="984"/>
      <c r="B64" s="986"/>
      <c r="C64" s="78"/>
      <c r="D64" s="79"/>
      <c r="E64" s="121"/>
      <c r="F64" s="89"/>
      <c r="G64" s="81"/>
      <c r="H64" s="1050"/>
      <c r="I64" s="122">
        <v>5041.8658132479723</v>
      </c>
      <c r="J64" s="123">
        <v>3378.5515244397388</v>
      </c>
      <c r="K64" s="83">
        <f t="shared" si="1"/>
        <v>8420.4173376877116</v>
      </c>
      <c r="L64" s="84" t="s">
        <v>8</v>
      </c>
      <c r="M64" s="85" t="str">
        <f t="shared" si="0"/>
        <v/>
      </c>
      <c r="N64" s="1029"/>
      <c r="P64" s="328"/>
      <c r="Q64" s="328"/>
      <c r="R64" s="328"/>
      <c r="S64" s="328"/>
    </row>
    <row r="65" spans="1:19" s="327" customFormat="1" ht="12" customHeight="1" x14ac:dyDescent="0.2">
      <c r="A65" s="1034"/>
      <c r="B65" s="985"/>
      <c r="C65" s="65"/>
      <c r="D65" s="66"/>
      <c r="E65" s="118"/>
      <c r="F65" s="86"/>
      <c r="G65" s="68"/>
      <c r="H65" s="1050"/>
      <c r="I65" s="119">
        <v>228502.20160773781</v>
      </c>
      <c r="J65" s="120">
        <v>205460.68280178451</v>
      </c>
      <c r="K65" s="70">
        <f t="shared" si="1"/>
        <v>433962.88440952229</v>
      </c>
      <c r="L65" s="71" t="s">
        <v>8</v>
      </c>
      <c r="M65" s="72" t="str">
        <f t="shared" si="0"/>
        <v/>
      </c>
      <c r="N65" s="1025" t="s">
        <v>74</v>
      </c>
      <c r="P65" s="328"/>
      <c r="Q65" s="328"/>
      <c r="R65" s="328"/>
      <c r="S65" s="328"/>
    </row>
    <row r="66" spans="1:19" s="327" customFormat="1" ht="12" customHeight="1" x14ac:dyDescent="0.2">
      <c r="A66" s="1035"/>
      <c r="B66" s="1032"/>
      <c r="C66" s="59"/>
      <c r="D66" s="2"/>
      <c r="E66" s="5"/>
      <c r="F66" s="60"/>
      <c r="G66" s="73"/>
      <c r="H66" s="1050"/>
      <c r="I66" s="124">
        <v>17994.384638433035</v>
      </c>
      <c r="J66" s="125">
        <v>17994.384638433035</v>
      </c>
      <c r="K66" s="75">
        <f t="shared" si="1"/>
        <v>35988.769276866071</v>
      </c>
      <c r="L66" s="76" t="s">
        <v>8</v>
      </c>
      <c r="M66" s="77" t="str">
        <f t="shared" si="0"/>
        <v/>
      </c>
      <c r="N66" s="1026"/>
      <c r="P66" s="328"/>
      <c r="Q66" s="328"/>
      <c r="R66" s="328"/>
      <c r="S66" s="328"/>
    </row>
    <row r="67" spans="1:19" s="327" customFormat="1" ht="12" customHeight="1" thickBot="1" x14ac:dyDescent="0.25">
      <c r="A67" s="1036"/>
      <c r="B67" s="986"/>
      <c r="C67" s="78"/>
      <c r="D67" s="79"/>
      <c r="E67" s="121"/>
      <c r="F67" s="89"/>
      <c r="G67" s="81"/>
      <c r="H67" s="1050"/>
      <c r="I67" s="122">
        <v>13885.302179941615</v>
      </c>
      <c r="J67" s="123">
        <v>17812.077294553237</v>
      </c>
      <c r="K67" s="83">
        <f t="shared" si="1"/>
        <v>31697.379474494854</v>
      </c>
      <c r="L67" s="84" t="s">
        <v>8</v>
      </c>
      <c r="M67" s="85" t="str">
        <f t="shared" si="0"/>
        <v/>
      </c>
      <c r="N67" s="1027"/>
      <c r="P67" s="328"/>
      <c r="Q67" s="328"/>
      <c r="R67" s="328"/>
      <c r="S67" s="328"/>
    </row>
    <row r="68" spans="1:19" s="327" customFormat="1" ht="12" customHeight="1" x14ac:dyDescent="0.2">
      <c r="A68" s="1034"/>
      <c r="B68" s="985"/>
      <c r="C68" s="65"/>
      <c r="D68" s="66"/>
      <c r="E68" s="118"/>
      <c r="F68" s="86"/>
      <c r="G68" s="68"/>
      <c r="H68" s="1050"/>
      <c r="I68" s="119">
        <v>17432.463918255162</v>
      </c>
      <c r="J68" s="120">
        <v>13735.666731957979</v>
      </c>
      <c r="K68" s="70">
        <f t="shared" si="1"/>
        <v>31168.130650213141</v>
      </c>
      <c r="L68" s="71" t="s">
        <v>8</v>
      </c>
      <c r="M68" s="72" t="str">
        <f t="shared" ref="M68:M109" si="4">+IF(G68="ACREDITA",IF(L68="SI","CUMPLE","NO CUMPLE"),"")</f>
        <v/>
      </c>
      <c r="N68" s="1037" t="s">
        <v>73</v>
      </c>
      <c r="P68" s="328"/>
      <c r="Q68" s="328"/>
      <c r="R68" s="328"/>
      <c r="S68" s="328"/>
    </row>
    <row r="69" spans="1:19" s="327" customFormat="1" ht="12" customHeight="1" x14ac:dyDescent="0.2">
      <c r="A69" s="1035"/>
      <c r="B69" s="1032"/>
      <c r="C69" s="59"/>
      <c r="D69" s="2"/>
      <c r="E69" s="5"/>
      <c r="F69" s="60"/>
      <c r="G69" s="73"/>
      <c r="H69" s="1050"/>
      <c r="I69" s="124">
        <v>10993.606091798447</v>
      </c>
      <c r="J69" s="125">
        <v>8280.1948051948038</v>
      </c>
      <c r="K69" s="75">
        <f t="shared" ref="K69:K109" si="5">+I69+J69</f>
        <v>19273.800896993249</v>
      </c>
      <c r="L69" s="76" t="s">
        <v>8</v>
      </c>
      <c r="M69" s="77" t="str">
        <f t="shared" si="4"/>
        <v/>
      </c>
      <c r="N69" s="1038"/>
      <c r="P69" s="328"/>
      <c r="Q69" s="328"/>
      <c r="R69" s="328"/>
      <c r="S69" s="328"/>
    </row>
    <row r="70" spans="1:19" s="327" customFormat="1" ht="12" customHeight="1" thickBot="1" x14ac:dyDescent="0.25">
      <c r="A70" s="1036"/>
      <c r="B70" s="986"/>
      <c r="C70" s="78"/>
      <c r="D70" s="79"/>
      <c r="E70" s="121"/>
      <c r="F70" s="89"/>
      <c r="G70" s="81"/>
      <c r="H70" s="1050"/>
      <c r="I70" s="122">
        <v>10447.276392835998</v>
      </c>
      <c r="J70" s="123">
        <v>10447.276392835998</v>
      </c>
      <c r="K70" s="83">
        <f t="shared" si="5"/>
        <v>20894.552785671996</v>
      </c>
      <c r="L70" s="84" t="s">
        <v>8</v>
      </c>
      <c r="M70" s="85" t="str">
        <f t="shared" si="4"/>
        <v/>
      </c>
      <c r="N70" s="1039"/>
      <c r="P70" s="328"/>
      <c r="Q70" s="328"/>
      <c r="R70" s="328"/>
      <c r="S70" s="328"/>
    </row>
    <row r="71" spans="1:19" s="327" customFormat="1" ht="23.25" customHeight="1" x14ac:dyDescent="0.2">
      <c r="A71" s="983"/>
      <c r="B71" s="985"/>
      <c r="C71" s="65"/>
      <c r="D71" s="66"/>
      <c r="E71" s="118"/>
      <c r="F71" s="86"/>
      <c r="G71" s="68"/>
      <c r="H71" s="1050"/>
      <c r="I71" s="119">
        <v>31415.949100693928</v>
      </c>
      <c r="J71" s="120">
        <v>18513.776184137492</v>
      </c>
      <c r="K71" s="70">
        <f t="shared" si="5"/>
        <v>49929.725284831424</v>
      </c>
      <c r="L71" s="71" t="s">
        <v>8</v>
      </c>
      <c r="M71" s="72" t="str">
        <f t="shared" si="4"/>
        <v/>
      </c>
      <c r="N71" s="1028" t="s">
        <v>73</v>
      </c>
      <c r="P71" s="328"/>
      <c r="Q71" s="328"/>
      <c r="R71" s="328"/>
      <c r="S71" s="328"/>
    </row>
    <row r="72" spans="1:19" s="327" customFormat="1" ht="21.75" customHeight="1" thickBot="1" x14ac:dyDescent="0.25">
      <c r="A72" s="984"/>
      <c r="B72" s="986"/>
      <c r="C72" s="78"/>
      <c r="D72" s="79"/>
      <c r="E72" s="121"/>
      <c r="F72" s="89"/>
      <c r="G72" s="81"/>
      <c r="H72" s="1050"/>
      <c r="I72" s="90">
        <v>6782.8029558746348</v>
      </c>
      <c r="J72" s="91">
        <v>6782.8029558746348</v>
      </c>
      <c r="K72" s="83">
        <f t="shared" si="5"/>
        <v>13565.60591174927</v>
      </c>
      <c r="L72" s="84" t="s">
        <v>8</v>
      </c>
      <c r="M72" s="85" t="str">
        <f t="shared" si="4"/>
        <v/>
      </c>
      <c r="N72" s="1029"/>
      <c r="P72" s="328"/>
      <c r="Q72" s="328"/>
      <c r="R72" s="328"/>
      <c r="S72" s="328"/>
    </row>
    <row r="73" spans="1:19" s="327" customFormat="1" ht="12" customHeight="1" x14ac:dyDescent="0.2">
      <c r="A73" s="983"/>
      <c r="B73" s="985"/>
      <c r="C73" s="65"/>
      <c r="D73" s="66"/>
      <c r="E73" s="118"/>
      <c r="F73" s="86"/>
      <c r="G73" s="68"/>
      <c r="H73" s="1050"/>
      <c r="I73" s="87">
        <v>15338.619678335035</v>
      </c>
      <c r="J73" s="88">
        <v>9488.778973581997</v>
      </c>
      <c r="K73" s="70">
        <f t="shared" si="5"/>
        <v>24827.398651917032</v>
      </c>
      <c r="L73" s="71" t="s">
        <v>8</v>
      </c>
      <c r="M73" s="72" t="str">
        <f t="shared" si="4"/>
        <v/>
      </c>
      <c r="N73" s="1028" t="s">
        <v>73</v>
      </c>
      <c r="P73" s="328"/>
      <c r="Q73" s="328"/>
      <c r="R73" s="328"/>
      <c r="S73" s="328"/>
    </row>
    <row r="74" spans="1:19" s="327" customFormat="1" ht="12" customHeight="1" thickBot="1" x14ac:dyDescent="0.25">
      <c r="A74" s="984"/>
      <c r="B74" s="986"/>
      <c r="C74" s="78"/>
      <c r="D74" s="79"/>
      <c r="E74" s="121"/>
      <c r="F74" s="89"/>
      <c r="G74" s="81"/>
      <c r="H74" s="1050"/>
      <c r="I74" s="90">
        <v>12433.296540435391</v>
      </c>
      <c r="J74" s="91">
        <v>12433.296540435391</v>
      </c>
      <c r="K74" s="83">
        <f t="shared" si="5"/>
        <v>24866.593080870782</v>
      </c>
      <c r="L74" s="84" t="s">
        <v>8</v>
      </c>
      <c r="M74" s="85" t="str">
        <f t="shared" si="4"/>
        <v/>
      </c>
      <c r="N74" s="1029"/>
      <c r="P74" s="328"/>
      <c r="Q74" s="328"/>
      <c r="R74" s="328"/>
      <c r="S74" s="328"/>
    </row>
    <row r="75" spans="1:19" s="327" customFormat="1" ht="12" customHeight="1" x14ac:dyDescent="0.2">
      <c r="A75" s="983"/>
      <c r="B75" s="985"/>
      <c r="C75" s="65"/>
      <c r="D75" s="66"/>
      <c r="E75" s="118"/>
      <c r="F75" s="86"/>
      <c r="G75" s="68"/>
      <c r="H75" s="1050"/>
      <c r="I75" s="128">
        <v>35157.048106361326</v>
      </c>
      <c r="J75" s="129">
        <v>63535.146698212346</v>
      </c>
      <c r="K75" s="70">
        <f t="shared" si="5"/>
        <v>98692.194804573664</v>
      </c>
      <c r="L75" s="71" t="s">
        <v>8</v>
      </c>
      <c r="M75" s="72" t="str">
        <f t="shared" si="4"/>
        <v/>
      </c>
      <c r="N75" s="1028" t="s">
        <v>73</v>
      </c>
      <c r="P75" s="328"/>
      <c r="Q75" s="328"/>
      <c r="R75" s="328"/>
      <c r="S75" s="328"/>
    </row>
    <row r="76" spans="1:19" s="327" customFormat="1" ht="12" customHeight="1" thickBot="1" x14ac:dyDescent="0.25">
      <c r="A76" s="984"/>
      <c r="B76" s="986"/>
      <c r="C76" s="78"/>
      <c r="D76" s="79"/>
      <c r="E76" s="121"/>
      <c r="F76" s="89"/>
      <c r="G76" s="81"/>
      <c r="H76" s="1050"/>
      <c r="I76" s="130">
        <v>6314.9608991529913</v>
      </c>
      <c r="J76" s="131">
        <v>3144.8201228163048</v>
      </c>
      <c r="K76" s="83">
        <f t="shared" si="5"/>
        <v>9459.7810219692965</v>
      </c>
      <c r="L76" s="84" t="s">
        <v>8</v>
      </c>
      <c r="M76" s="85" t="str">
        <f t="shared" si="4"/>
        <v/>
      </c>
      <c r="N76" s="1029"/>
      <c r="P76" s="328"/>
      <c r="Q76" s="328"/>
      <c r="R76" s="328"/>
      <c r="S76" s="328"/>
    </row>
    <row r="77" spans="1:19" s="327" customFormat="1" ht="12" customHeight="1" x14ac:dyDescent="0.2">
      <c r="A77" s="983"/>
      <c r="B77" s="985"/>
      <c r="C77" s="65"/>
      <c r="D77" s="66"/>
      <c r="E77" s="118"/>
      <c r="F77" s="86"/>
      <c r="G77" s="68"/>
      <c r="H77" s="1050"/>
      <c r="I77" s="87">
        <v>27514.599706654117</v>
      </c>
      <c r="J77" s="88">
        <v>30792.097731690064</v>
      </c>
      <c r="K77" s="70">
        <f t="shared" si="5"/>
        <v>58306.697438344185</v>
      </c>
      <c r="L77" s="71" t="s">
        <v>8</v>
      </c>
      <c r="M77" s="72" t="str">
        <f t="shared" si="4"/>
        <v/>
      </c>
      <c r="N77" s="1028" t="s">
        <v>73</v>
      </c>
      <c r="P77" s="328"/>
      <c r="Q77" s="328"/>
      <c r="R77" s="328"/>
      <c r="S77" s="328"/>
    </row>
    <row r="78" spans="1:19" s="327" customFormat="1" ht="12" customHeight="1" x14ac:dyDescent="0.2">
      <c r="A78" s="1023"/>
      <c r="B78" s="1032"/>
      <c r="C78" s="59"/>
      <c r="D78" s="2"/>
      <c r="E78" s="5"/>
      <c r="F78" s="60"/>
      <c r="G78" s="73"/>
      <c r="H78" s="1050"/>
      <c r="I78" s="105">
        <v>5419.7985172483995</v>
      </c>
      <c r="J78" s="60">
        <v>0</v>
      </c>
      <c r="K78" s="75">
        <f t="shared" si="5"/>
        <v>5419.7985172483995</v>
      </c>
      <c r="L78" s="76" t="s">
        <v>9</v>
      </c>
      <c r="M78" s="77" t="str">
        <f t="shared" si="4"/>
        <v/>
      </c>
      <c r="N78" s="1033"/>
      <c r="P78" s="328"/>
      <c r="Q78" s="328"/>
      <c r="R78" s="328"/>
      <c r="S78" s="328"/>
    </row>
    <row r="79" spans="1:19" s="327" customFormat="1" ht="12" customHeight="1" thickBot="1" x14ac:dyDescent="0.25">
      <c r="A79" s="984"/>
      <c r="B79" s="986"/>
      <c r="C79" s="78"/>
      <c r="D79" s="79"/>
      <c r="E79" s="121"/>
      <c r="F79" s="89"/>
      <c r="G79" s="81"/>
      <c r="H79" s="1050"/>
      <c r="I79" s="90">
        <v>6729.2366691560865</v>
      </c>
      <c r="J79" s="89">
        <v>0</v>
      </c>
      <c r="K79" s="83">
        <f t="shared" si="5"/>
        <v>6729.2366691560865</v>
      </c>
      <c r="L79" s="84" t="s">
        <v>9</v>
      </c>
      <c r="M79" s="85" t="str">
        <f t="shared" si="4"/>
        <v/>
      </c>
      <c r="N79" s="1029"/>
      <c r="P79" s="328"/>
      <c r="Q79" s="328"/>
      <c r="R79" s="328"/>
      <c r="S79" s="328"/>
    </row>
    <row r="80" spans="1:19" ht="12" customHeight="1" x14ac:dyDescent="0.2">
      <c r="A80" s="983"/>
      <c r="B80" s="985"/>
      <c r="C80" s="65"/>
      <c r="D80" s="132"/>
      <c r="E80" s="133"/>
      <c r="F80" s="86"/>
      <c r="G80" s="68"/>
      <c r="H80" s="1050"/>
      <c r="I80" s="87">
        <v>11778.101951195258</v>
      </c>
      <c r="J80" s="88">
        <v>11778.101951195258</v>
      </c>
      <c r="K80" s="70">
        <f t="shared" si="5"/>
        <v>23556.203902390516</v>
      </c>
      <c r="L80" s="71" t="s">
        <v>8</v>
      </c>
      <c r="M80" s="72" t="str">
        <f t="shared" si="4"/>
        <v/>
      </c>
      <c r="N80" s="1028" t="s">
        <v>73</v>
      </c>
    </row>
    <row r="81" spans="1:14" ht="12" customHeight="1" x14ac:dyDescent="0.2">
      <c r="A81" s="1023"/>
      <c r="B81" s="1032"/>
      <c r="C81" s="59"/>
      <c r="D81" s="7"/>
      <c r="E81" s="8"/>
      <c r="F81" s="60"/>
      <c r="G81" s="73"/>
      <c r="H81" s="1050"/>
      <c r="I81" s="105">
        <v>13931.555523572442</v>
      </c>
      <c r="J81" s="106">
        <v>4856.5604767719424</v>
      </c>
      <c r="K81" s="75">
        <f t="shared" si="5"/>
        <v>18788.116000344384</v>
      </c>
      <c r="L81" s="76" t="s">
        <v>8</v>
      </c>
      <c r="M81" s="77" t="str">
        <f t="shared" si="4"/>
        <v/>
      </c>
      <c r="N81" s="1033"/>
    </row>
    <row r="82" spans="1:14" ht="12" customHeight="1" thickBot="1" x14ac:dyDescent="0.25">
      <c r="A82" s="984"/>
      <c r="B82" s="986"/>
      <c r="C82" s="78"/>
      <c r="D82" s="134"/>
      <c r="E82" s="135"/>
      <c r="F82" s="89"/>
      <c r="G82" s="81"/>
      <c r="H82" s="1050"/>
      <c r="I82" s="90">
        <v>2617.831014200357</v>
      </c>
      <c r="J82" s="91">
        <v>2617.831014200357</v>
      </c>
      <c r="K82" s="83">
        <f t="shared" si="5"/>
        <v>5235.662028400714</v>
      </c>
      <c r="L82" s="84" t="s">
        <v>9</v>
      </c>
      <c r="M82" s="85" t="str">
        <f t="shared" si="4"/>
        <v/>
      </c>
      <c r="N82" s="1029"/>
    </row>
    <row r="83" spans="1:14" ht="12" customHeight="1" x14ac:dyDescent="0.2">
      <c r="A83" s="983"/>
      <c r="B83" s="1009"/>
      <c r="C83" s="65"/>
      <c r="D83" s="132"/>
      <c r="E83" s="133"/>
      <c r="F83" s="86"/>
      <c r="G83" s="68"/>
      <c r="H83" s="1050"/>
      <c r="I83" s="87">
        <v>21710.84538250661</v>
      </c>
      <c r="J83" s="88">
        <v>8254.8262549967621</v>
      </c>
      <c r="K83" s="70">
        <f t="shared" si="5"/>
        <v>29965.671637503372</v>
      </c>
      <c r="L83" s="71" t="s">
        <v>8</v>
      </c>
      <c r="M83" s="72" t="str">
        <f t="shared" si="4"/>
        <v/>
      </c>
      <c r="N83" s="1028" t="s">
        <v>73</v>
      </c>
    </row>
    <row r="84" spans="1:14" ht="12" customHeight="1" thickBot="1" x14ac:dyDescent="0.25">
      <c r="A84" s="984"/>
      <c r="B84" s="1010"/>
      <c r="C84" s="78"/>
      <c r="D84" s="134"/>
      <c r="E84" s="135"/>
      <c r="F84" s="89"/>
      <c r="G84" s="81"/>
      <c r="H84" s="1050"/>
      <c r="I84" s="90">
        <v>9643.7477380715172</v>
      </c>
      <c r="J84" s="91">
        <v>8987.5168282399027</v>
      </c>
      <c r="K84" s="83">
        <f t="shared" si="5"/>
        <v>18631.26456631142</v>
      </c>
      <c r="L84" s="84" t="s">
        <v>8</v>
      </c>
      <c r="M84" s="85" t="str">
        <f t="shared" si="4"/>
        <v/>
      </c>
      <c r="N84" s="1029"/>
    </row>
    <row r="85" spans="1:14" ht="12" customHeight="1" x14ac:dyDescent="0.2">
      <c r="A85" s="983"/>
      <c r="B85" s="1009"/>
      <c r="C85" s="65"/>
      <c r="D85" s="132"/>
      <c r="E85" s="133"/>
      <c r="F85" s="86"/>
      <c r="G85" s="68"/>
      <c r="H85" s="1049"/>
      <c r="I85" s="136">
        <v>12045.183383015006</v>
      </c>
      <c r="J85" s="137">
        <v>7142.8434245293283</v>
      </c>
      <c r="K85" s="138">
        <f t="shared" si="5"/>
        <v>19188.026807544335</v>
      </c>
      <c r="L85" s="139" t="s">
        <v>8</v>
      </c>
      <c r="M85" s="140" t="str">
        <f t="shared" si="4"/>
        <v/>
      </c>
      <c r="N85" s="1030" t="s">
        <v>73</v>
      </c>
    </row>
    <row r="86" spans="1:14" ht="12" customHeight="1" thickBot="1" x14ac:dyDescent="0.25">
      <c r="A86" s="984"/>
      <c r="B86" s="1010"/>
      <c r="C86" s="78"/>
      <c r="D86" s="134"/>
      <c r="E86" s="135"/>
      <c r="F86" s="89"/>
      <c r="G86" s="81"/>
      <c r="H86" s="1049"/>
      <c r="I86" s="141">
        <v>13730.05224707635</v>
      </c>
      <c r="J86" s="141">
        <v>10649.628297955645</v>
      </c>
      <c r="K86" s="142">
        <f t="shared" si="5"/>
        <v>24379.680545031995</v>
      </c>
      <c r="L86" s="143" t="s">
        <v>8</v>
      </c>
      <c r="M86" s="144" t="str">
        <f t="shared" si="4"/>
        <v/>
      </c>
      <c r="N86" s="1031"/>
    </row>
    <row r="87" spans="1:14" ht="12" customHeight="1" x14ac:dyDescent="0.2">
      <c r="A87" s="983"/>
      <c r="B87" s="1009"/>
      <c r="C87" s="65"/>
      <c r="D87" s="132"/>
      <c r="E87" s="133"/>
      <c r="F87" s="86"/>
      <c r="G87" s="68"/>
      <c r="H87" s="1050"/>
      <c r="I87" s="87">
        <v>10698.705660665786</v>
      </c>
      <c r="J87" s="88">
        <v>10698.705660665786</v>
      </c>
      <c r="K87" s="70">
        <f t="shared" si="5"/>
        <v>21397.411321331572</v>
      </c>
      <c r="L87" s="71" t="s">
        <v>8</v>
      </c>
      <c r="M87" s="72" t="str">
        <f t="shared" si="4"/>
        <v/>
      </c>
      <c r="N87" s="1025" t="s">
        <v>74</v>
      </c>
    </row>
    <row r="88" spans="1:14" ht="12" customHeight="1" thickBot="1" x14ac:dyDescent="0.25">
      <c r="A88" s="984"/>
      <c r="B88" s="1010"/>
      <c r="C88" s="78"/>
      <c r="D88" s="134"/>
      <c r="E88" s="135"/>
      <c r="F88" s="89"/>
      <c r="G88" s="81"/>
      <c r="H88" s="1050"/>
      <c r="I88" s="90">
        <v>21211.045146571712</v>
      </c>
      <c r="J88" s="91">
        <v>16625.179977699292</v>
      </c>
      <c r="K88" s="83">
        <f t="shared" si="5"/>
        <v>37836.225124271004</v>
      </c>
      <c r="L88" s="84" t="s">
        <v>8</v>
      </c>
      <c r="M88" s="85" t="str">
        <f t="shared" si="4"/>
        <v/>
      </c>
      <c r="N88" s="1027"/>
    </row>
    <row r="89" spans="1:14" ht="12" customHeight="1" x14ac:dyDescent="0.2">
      <c r="A89" s="983"/>
      <c r="B89" s="1009"/>
      <c r="C89" s="65"/>
      <c r="D89" s="132"/>
      <c r="E89" s="133"/>
      <c r="F89" s="86"/>
      <c r="G89" s="68"/>
      <c r="H89" s="1050"/>
      <c r="I89" s="87">
        <v>17930.101762615992</v>
      </c>
      <c r="J89" s="88">
        <v>15302.680876013859</v>
      </c>
      <c r="K89" s="70">
        <f t="shared" si="5"/>
        <v>33232.782638629855</v>
      </c>
      <c r="L89" s="71" t="s">
        <v>8</v>
      </c>
      <c r="M89" s="72" t="str">
        <f t="shared" si="4"/>
        <v/>
      </c>
      <c r="N89" s="1028" t="s">
        <v>73</v>
      </c>
    </row>
    <row r="90" spans="1:14" ht="12" customHeight="1" thickBot="1" x14ac:dyDescent="0.25">
      <c r="A90" s="984"/>
      <c r="B90" s="1010"/>
      <c r="C90" s="78"/>
      <c r="D90" s="134"/>
      <c r="E90" s="135"/>
      <c r="F90" s="89"/>
      <c r="G90" s="81"/>
      <c r="H90" s="1050"/>
      <c r="I90" s="90">
        <v>15342.861195564194</v>
      </c>
      <c r="J90" s="91">
        <v>4367.7459244318179</v>
      </c>
      <c r="K90" s="83">
        <f t="shared" si="5"/>
        <v>19710.607119996013</v>
      </c>
      <c r="L90" s="84" t="s">
        <v>8</v>
      </c>
      <c r="M90" s="85" t="str">
        <f t="shared" si="4"/>
        <v/>
      </c>
      <c r="N90" s="1029"/>
    </row>
    <row r="91" spans="1:14" ht="12" customHeight="1" x14ac:dyDescent="0.2">
      <c r="A91" s="983"/>
      <c r="B91" s="1009"/>
      <c r="C91" s="65"/>
      <c r="D91" s="132"/>
      <c r="E91" s="133"/>
      <c r="F91" s="86"/>
      <c r="G91" s="68"/>
      <c r="H91" s="1050"/>
      <c r="I91" s="87">
        <v>8384.070640873997</v>
      </c>
      <c r="J91" s="88">
        <v>6985.1907850565613</v>
      </c>
      <c r="K91" s="70">
        <f t="shared" si="5"/>
        <v>15369.261425930559</v>
      </c>
      <c r="L91" s="71" t="s">
        <v>8</v>
      </c>
      <c r="M91" s="72" t="str">
        <f t="shared" si="4"/>
        <v/>
      </c>
      <c r="N91" s="1028" t="s">
        <v>73</v>
      </c>
    </row>
    <row r="92" spans="1:14" ht="12" customHeight="1" thickBot="1" x14ac:dyDescent="0.25">
      <c r="A92" s="984"/>
      <c r="B92" s="1010"/>
      <c r="C92" s="78"/>
      <c r="D92" s="134"/>
      <c r="E92" s="135"/>
      <c r="F92" s="89"/>
      <c r="G92" s="81"/>
      <c r="H92" s="1050"/>
      <c r="I92" s="90">
        <v>13441.665830460561</v>
      </c>
      <c r="J92" s="91">
        <v>8149.1594776098682</v>
      </c>
      <c r="K92" s="83">
        <f t="shared" si="5"/>
        <v>21590.825308070431</v>
      </c>
      <c r="L92" s="84" t="s">
        <v>8</v>
      </c>
      <c r="M92" s="85" t="str">
        <f t="shared" si="4"/>
        <v/>
      </c>
      <c r="N92" s="1029"/>
    </row>
    <row r="93" spans="1:14" ht="12" customHeight="1" thickBot="1" x14ac:dyDescent="0.25">
      <c r="A93" s="145"/>
      <c r="B93" s="103"/>
      <c r="C93" s="94"/>
      <c r="D93" s="146"/>
      <c r="E93" s="147"/>
      <c r="F93" s="97"/>
      <c r="G93" s="98"/>
      <c r="H93" s="1050"/>
      <c r="I93" s="99">
        <v>28761.053473213411</v>
      </c>
      <c r="J93" s="100">
        <v>28761.053473213411</v>
      </c>
      <c r="K93" s="101">
        <f t="shared" si="5"/>
        <v>57522.106946426822</v>
      </c>
      <c r="L93" s="102" t="s">
        <v>8</v>
      </c>
      <c r="M93" s="103" t="str">
        <f t="shared" si="4"/>
        <v/>
      </c>
      <c r="N93" s="104" t="s">
        <v>73</v>
      </c>
    </row>
    <row r="94" spans="1:14" ht="12" customHeight="1" x14ac:dyDescent="0.2">
      <c r="A94" s="983"/>
      <c r="B94" s="1009"/>
      <c r="C94" s="65"/>
      <c r="D94" s="132"/>
      <c r="E94" s="133"/>
      <c r="F94" s="86"/>
      <c r="G94" s="68"/>
      <c r="H94" s="1050"/>
      <c r="I94" s="87">
        <v>9749.4763562340977</v>
      </c>
      <c r="J94" s="88">
        <v>0</v>
      </c>
      <c r="K94" s="70">
        <f t="shared" si="5"/>
        <v>9749.4763562340977</v>
      </c>
      <c r="L94" s="71" t="s">
        <v>8</v>
      </c>
      <c r="M94" s="72" t="str">
        <f t="shared" si="4"/>
        <v/>
      </c>
      <c r="N94" s="1028" t="s">
        <v>73</v>
      </c>
    </row>
    <row r="95" spans="1:14" ht="12" customHeight="1" thickBot="1" x14ac:dyDescent="0.25">
      <c r="A95" s="984"/>
      <c r="B95" s="1010"/>
      <c r="C95" s="78"/>
      <c r="D95" s="134"/>
      <c r="E95" s="135"/>
      <c r="F95" s="89"/>
      <c r="G95" s="81"/>
      <c r="H95" s="1050"/>
      <c r="I95" s="90">
        <v>40336.890115287599</v>
      </c>
      <c r="J95" s="91">
        <v>46461.832401057043</v>
      </c>
      <c r="K95" s="83">
        <f t="shared" si="5"/>
        <v>86798.722516344642</v>
      </c>
      <c r="L95" s="84" t="s">
        <v>8</v>
      </c>
      <c r="M95" s="85" t="str">
        <f t="shared" si="4"/>
        <v/>
      </c>
      <c r="N95" s="1029"/>
    </row>
    <row r="96" spans="1:14" ht="12" customHeight="1" x14ac:dyDescent="0.2">
      <c r="A96" s="983"/>
      <c r="B96" s="1009"/>
      <c r="C96" s="65"/>
      <c r="D96" s="132"/>
      <c r="E96" s="133"/>
      <c r="F96" s="86"/>
      <c r="G96" s="68"/>
      <c r="H96" s="1050"/>
      <c r="I96" s="87">
        <v>29546.898443119389</v>
      </c>
      <c r="J96" s="88">
        <v>24754.201867471544</v>
      </c>
      <c r="K96" s="70">
        <f t="shared" si="5"/>
        <v>54301.100310590933</v>
      </c>
      <c r="L96" s="71" t="s">
        <v>8</v>
      </c>
      <c r="M96" s="72" t="str">
        <f t="shared" si="4"/>
        <v/>
      </c>
      <c r="N96" s="1028" t="s">
        <v>73</v>
      </c>
    </row>
    <row r="97" spans="1:14" ht="12" customHeight="1" thickBot="1" x14ac:dyDescent="0.25">
      <c r="A97" s="984"/>
      <c r="B97" s="1010"/>
      <c r="C97" s="78"/>
      <c r="D97" s="134"/>
      <c r="E97" s="135"/>
      <c r="F97" s="89"/>
      <c r="G97" s="81"/>
      <c r="H97" s="1050"/>
      <c r="I97" s="90">
        <v>3278.7639369907661</v>
      </c>
      <c r="J97" s="89">
        <v>0</v>
      </c>
      <c r="K97" s="83">
        <f t="shared" si="5"/>
        <v>3278.7639369907661</v>
      </c>
      <c r="L97" s="84" t="s">
        <v>9</v>
      </c>
      <c r="M97" s="85" t="str">
        <f t="shared" si="4"/>
        <v/>
      </c>
      <c r="N97" s="1029"/>
    </row>
    <row r="98" spans="1:14" ht="26.25" customHeight="1" thickBot="1" x14ac:dyDescent="0.25">
      <c r="A98" s="145"/>
      <c r="B98" s="103"/>
      <c r="C98" s="94"/>
      <c r="D98" s="146"/>
      <c r="E98" s="147"/>
      <c r="F98" s="97"/>
      <c r="G98" s="98"/>
      <c r="H98" s="1050"/>
      <c r="I98" s="99">
        <v>31820.508684179695</v>
      </c>
      <c r="J98" s="100">
        <v>27238.402042552152</v>
      </c>
      <c r="K98" s="101">
        <f t="shared" si="5"/>
        <v>59058.910726731847</v>
      </c>
      <c r="L98" s="102" t="s">
        <v>8</v>
      </c>
      <c r="M98" s="103" t="str">
        <f t="shared" si="4"/>
        <v/>
      </c>
      <c r="N98" s="148" t="s">
        <v>75</v>
      </c>
    </row>
    <row r="99" spans="1:14" ht="12" customHeight="1" x14ac:dyDescent="0.2">
      <c r="A99" s="983"/>
      <c r="B99" s="1009"/>
      <c r="C99" s="65"/>
      <c r="D99" s="132"/>
      <c r="E99" s="133"/>
      <c r="F99" s="86"/>
      <c r="G99" s="68"/>
      <c r="H99" s="1050"/>
      <c r="I99" s="87">
        <v>18777.695538969412</v>
      </c>
      <c r="J99" s="88">
        <v>18777.695538969416</v>
      </c>
      <c r="K99" s="70">
        <f t="shared" si="5"/>
        <v>37555.391077938824</v>
      </c>
      <c r="L99" s="71" t="s">
        <v>8</v>
      </c>
      <c r="M99" s="72" t="str">
        <f t="shared" si="4"/>
        <v/>
      </c>
      <c r="N99" s="1028" t="s">
        <v>73</v>
      </c>
    </row>
    <row r="100" spans="1:14" ht="12" customHeight="1" thickBot="1" x14ac:dyDescent="0.25">
      <c r="A100" s="984"/>
      <c r="B100" s="1010"/>
      <c r="C100" s="78"/>
      <c r="D100" s="134"/>
      <c r="E100" s="135"/>
      <c r="F100" s="89"/>
      <c r="G100" s="81"/>
      <c r="H100" s="1050"/>
      <c r="I100" s="90">
        <v>7021.1597757102818</v>
      </c>
      <c r="J100" s="91">
        <v>2766.646374864572</v>
      </c>
      <c r="K100" s="83">
        <f t="shared" si="5"/>
        <v>9787.8061505748537</v>
      </c>
      <c r="L100" s="84" t="s">
        <v>8</v>
      </c>
      <c r="M100" s="85" t="str">
        <f t="shared" si="4"/>
        <v/>
      </c>
      <c r="N100" s="1029"/>
    </row>
    <row r="101" spans="1:14" ht="12" customHeight="1" x14ac:dyDescent="0.2">
      <c r="A101" s="983"/>
      <c r="B101" s="1009"/>
      <c r="C101" s="65"/>
      <c r="D101" s="132"/>
      <c r="E101" s="133"/>
      <c r="F101" s="86"/>
      <c r="G101" s="68"/>
      <c r="H101" s="1050"/>
      <c r="I101" s="87">
        <v>10809.467739272135</v>
      </c>
      <c r="J101" s="88">
        <v>4658.514793823233</v>
      </c>
      <c r="K101" s="70">
        <f t="shared" si="5"/>
        <v>15467.982533095368</v>
      </c>
      <c r="L101" s="71" t="s">
        <v>8</v>
      </c>
      <c r="M101" s="72" t="str">
        <f t="shared" si="4"/>
        <v/>
      </c>
      <c r="N101" s="1028" t="s">
        <v>73</v>
      </c>
    </row>
    <row r="102" spans="1:14" ht="12" customHeight="1" thickBot="1" x14ac:dyDescent="0.25">
      <c r="A102" s="984"/>
      <c r="B102" s="1010"/>
      <c r="C102" s="78"/>
      <c r="D102" s="134"/>
      <c r="E102" s="135"/>
      <c r="F102" s="89"/>
      <c r="G102" s="81"/>
      <c r="H102" s="1050"/>
      <c r="I102" s="90">
        <v>16597.786448036357</v>
      </c>
      <c r="J102" s="91">
        <v>22003.886084179503</v>
      </c>
      <c r="K102" s="83">
        <f t="shared" si="5"/>
        <v>38601.67253221586</v>
      </c>
      <c r="L102" s="84" t="s">
        <v>8</v>
      </c>
      <c r="M102" s="85" t="str">
        <f t="shared" si="4"/>
        <v/>
      </c>
      <c r="N102" s="1029"/>
    </row>
    <row r="103" spans="1:14" ht="12" customHeight="1" thickBot="1" x14ac:dyDescent="0.25">
      <c r="A103" s="145"/>
      <c r="B103" s="103"/>
      <c r="C103" s="94"/>
      <c r="D103" s="146"/>
      <c r="E103" s="149"/>
      <c r="F103" s="97"/>
      <c r="G103" s="98"/>
      <c r="H103" s="1050"/>
      <c r="I103" s="99">
        <v>43166.085277225095</v>
      </c>
      <c r="J103" s="100">
        <v>36347.405194486812</v>
      </c>
      <c r="K103" s="101">
        <f t="shared" si="5"/>
        <v>79513.490471711906</v>
      </c>
      <c r="L103" s="102" t="s">
        <v>8</v>
      </c>
      <c r="M103" s="103" t="str">
        <f t="shared" si="4"/>
        <v/>
      </c>
      <c r="N103" s="148" t="s">
        <v>76</v>
      </c>
    </row>
    <row r="104" spans="1:14" ht="12" customHeight="1" x14ac:dyDescent="0.2">
      <c r="A104" s="983"/>
      <c r="B104" s="1009"/>
      <c r="C104" s="65"/>
      <c r="D104" s="132"/>
      <c r="E104" s="133"/>
      <c r="F104" s="86"/>
      <c r="G104" s="68"/>
      <c r="H104" s="1050"/>
      <c r="I104" s="87">
        <v>15083.586340646525</v>
      </c>
      <c r="J104" s="88">
        <v>9442.0550194174757</v>
      </c>
      <c r="K104" s="70">
        <f t="shared" si="5"/>
        <v>24525.641360064001</v>
      </c>
      <c r="L104" s="71" t="s">
        <v>8</v>
      </c>
      <c r="M104" s="72" t="str">
        <f t="shared" si="4"/>
        <v/>
      </c>
      <c r="N104" s="1025" t="s">
        <v>74</v>
      </c>
    </row>
    <row r="105" spans="1:14" ht="12" customHeight="1" x14ac:dyDescent="0.2">
      <c r="A105" s="1023"/>
      <c r="B105" s="1024"/>
      <c r="C105" s="59"/>
      <c r="D105" s="7"/>
      <c r="E105" s="8"/>
      <c r="F105" s="60"/>
      <c r="G105" s="73"/>
      <c r="H105" s="1050"/>
      <c r="I105" s="105">
        <v>5379.0869038038072</v>
      </c>
      <c r="J105" s="106">
        <v>2606.1447975974024</v>
      </c>
      <c r="K105" s="75">
        <f t="shared" si="5"/>
        <v>7985.2317014012096</v>
      </c>
      <c r="L105" s="76" t="s">
        <v>8</v>
      </c>
      <c r="M105" s="77" t="str">
        <f t="shared" si="4"/>
        <v/>
      </c>
      <c r="N105" s="1026"/>
    </row>
    <row r="106" spans="1:14" ht="12" customHeight="1" thickBot="1" x14ac:dyDescent="0.25">
      <c r="A106" s="984"/>
      <c r="B106" s="1010"/>
      <c r="C106" s="78"/>
      <c r="D106" s="134"/>
      <c r="E106" s="135"/>
      <c r="F106" s="89"/>
      <c r="G106" s="81"/>
      <c r="H106" s="1050"/>
      <c r="I106" s="90">
        <v>3420.9379849397592</v>
      </c>
      <c r="J106" s="91">
        <v>6020.1674979267718</v>
      </c>
      <c r="K106" s="83">
        <f t="shared" si="5"/>
        <v>9441.105482866531</v>
      </c>
      <c r="L106" s="84" t="s">
        <v>8</v>
      </c>
      <c r="M106" s="85" t="str">
        <f t="shared" si="4"/>
        <v/>
      </c>
      <c r="N106" s="1027"/>
    </row>
    <row r="107" spans="1:14" ht="12" customHeight="1" x14ac:dyDescent="0.2">
      <c r="A107" s="983"/>
      <c r="B107" s="1009"/>
      <c r="C107" s="65"/>
      <c r="D107" s="132"/>
      <c r="E107" s="133"/>
      <c r="F107" s="86"/>
      <c r="G107" s="68"/>
      <c r="H107" s="1050"/>
      <c r="I107" s="87">
        <v>14839.296703738071</v>
      </c>
      <c r="J107" s="88">
        <v>14839.296703738071</v>
      </c>
      <c r="K107" s="70">
        <f t="shared" si="5"/>
        <v>29678.593407476143</v>
      </c>
      <c r="L107" s="71" t="s">
        <v>8</v>
      </c>
      <c r="M107" s="72" t="str">
        <f t="shared" si="4"/>
        <v/>
      </c>
      <c r="N107" s="1025" t="s">
        <v>74</v>
      </c>
    </row>
    <row r="108" spans="1:14" ht="12" customHeight="1" x14ac:dyDescent="0.2">
      <c r="A108" s="1023"/>
      <c r="B108" s="1024"/>
      <c r="C108" s="59"/>
      <c r="D108" s="7"/>
      <c r="E108" s="8"/>
      <c r="F108" s="60"/>
      <c r="G108" s="73"/>
      <c r="H108" s="1050"/>
      <c r="I108" s="105">
        <v>8099.1150410754299</v>
      </c>
      <c r="J108" s="106">
        <v>8099.1150410754299</v>
      </c>
      <c r="K108" s="75">
        <f t="shared" si="5"/>
        <v>16198.23008215086</v>
      </c>
      <c r="L108" s="76" t="s">
        <v>8</v>
      </c>
      <c r="M108" s="77" t="str">
        <f t="shared" si="4"/>
        <v/>
      </c>
      <c r="N108" s="1026"/>
    </row>
    <row r="109" spans="1:14" ht="12" customHeight="1" thickBot="1" x14ac:dyDescent="0.25">
      <c r="A109" s="984"/>
      <c r="B109" s="1010"/>
      <c r="C109" s="78"/>
      <c r="D109" s="134"/>
      <c r="E109" s="135"/>
      <c r="F109" s="89"/>
      <c r="G109" s="81"/>
      <c r="H109" s="1051"/>
      <c r="I109" s="90">
        <v>6189.3038595109683</v>
      </c>
      <c r="J109" s="91">
        <v>6189.3038595109683</v>
      </c>
      <c r="K109" s="83">
        <f t="shared" si="5"/>
        <v>12378.607719021937</v>
      </c>
      <c r="L109" s="84" t="s">
        <v>8</v>
      </c>
      <c r="M109" s="85" t="str">
        <f t="shared" si="4"/>
        <v/>
      </c>
      <c r="N109" s="1027"/>
    </row>
    <row r="110" spans="1:14" x14ac:dyDescent="0.2">
      <c r="M110" s="58"/>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8"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workbookViewId="0">
      <selection sqref="A1:D1"/>
    </sheetView>
  </sheetViews>
  <sheetFormatPr baseColWidth="10" defaultColWidth="8" defaultRowHeight="15" x14ac:dyDescent="0.25"/>
  <cols>
    <col min="1" max="1" width="17.125" style="262" bestFit="1" customWidth="1"/>
    <col min="2" max="2" width="22.625" style="262" customWidth="1"/>
    <col min="3" max="3" width="47.25" style="261" customWidth="1"/>
    <col min="4" max="4" width="19.25" style="261" customWidth="1"/>
    <col min="5" max="16384" width="8" style="261"/>
  </cols>
  <sheetData>
    <row r="1" spans="1:4" x14ac:dyDescent="0.25">
      <c r="A1" s="1061" t="s">
        <v>121</v>
      </c>
      <c r="B1" s="1061"/>
      <c r="C1" s="1061"/>
      <c r="D1" s="1061"/>
    </row>
    <row r="2" spans="1:4" ht="15.75" thickBot="1" x14ac:dyDescent="0.3">
      <c r="A2" s="1062" t="s">
        <v>122</v>
      </c>
      <c r="B2" s="1062"/>
      <c r="C2" s="1062"/>
      <c r="D2" s="1062"/>
    </row>
    <row r="3" spans="1:4" ht="15.75" thickTop="1" x14ac:dyDescent="0.25">
      <c r="A3" s="262" t="s">
        <v>120</v>
      </c>
    </row>
    <row r="4" spans="1:4" x14ac:dyDescent="0.25">
      <c r="A4" s="1063" t="s">
        <v>123</v>
      </c>
      <c r="B4" s="1063"/>
      <c r="C4" s="1063"/>
      <c r="D4" s="1063"/>
    </row>
    <row r="5" spans="1:4" x14ac:dyDescent="0.25">
      <c r="A5" s="1063" t="s">
        <v>120</v>
      </c>
      <c r="B5" s="1063"/>
      <c r="C5" s="1063"/>
      <c r="D5" s="1063"/>
    </row>
    <row r="6" spans="1:4" x14ac:dyDescent="0.25">
      <c r="A6" s="1063" t="s">
        <v>124</v>
      </c>
      <c r="B6" s="1063"/>
      <c r="C6" s="1063"/>
      <c r="D6" s="1063"/>
    </row>
    <row r="7" spans="1:4" x14ac:dyDescent="0.25">
      <c r="A7" s="262" t="s">
        <v>120</v>
      </c>
    </row>
    <row r="8" spans="1:4" ht="54" customHeight="1" x14ac:dyDescent="0.25">
      <c r="A8" s="263" t="s">
        <v>125</v>
      </c>
      <c r="B8" s="264" t="s">
        <v>121</v>
      </c>
    </row>
    <row r="9" spans="1:4" ht="16.149999999999999" customHeight="1" x14ac:dyDescent="0.25">
      <c r="A9" s="265">
        <v>33569</v>
      </c>
      <c r="B9" s="266">
        <v>693.32</v>
      </c>
      <c r="C9" s="267"/>
    </row>
    <row r="10" spans="1:4" ht="16.149999999999999" customHeight="1" x14ac:dyDescent="0.25">
      <c r="A10" s="265">
        <v>33570</v>
      </c>
      <c r="B10" s="268">
        <v>693.99</v>
      </c>
    </row>
    <row r="11" spans="1:4" ht="16.149999999999999" customHeight="1" x14ac:dyDescent="0.25">
      <c r="A11" s="265">
        <v>33571</v>
      </c>
      <c r="B11" s="266">
        <v>694.7</v>
      </c>
    </row>
    <row r="12" spans="1:4" ht="16.149999999999999" customHeight="1" x14ac:dyDescent="0.25">
      <c r="A12" s="265">
        <v>33572</v>
      </c>
      <c r="B12" s="268">
        <v>694.7</v>
      </c>
    </row>
    <row r="13" spans="1:4" ht="16.149999999999999" customHeight="1" x14ac:dyDescent="0.25">
      <c r="A13" s="265">
        <v>33573</v>
      </c>
      <c r="B13" s="266">
        <v>643.41999999999996</v>
      </c>
    </row>
    <row r="14" spans="1:4" ht="16.149999999999999" customHeight="1" x14ac:dyDescent="0.25">
      <c r="A14" s="265">
        <v>33574</v>
      </c>
      <c r="B14" s="268">
        <v>643.41999999999996</v>
      </c>
    </row>
    <row r="15" spans="1:4" ht="16.149999999999999" customHeight="1" x14ac:dyDescent="0.25">
      <c r="A15" s="265">
        <v>33575</v>
      </c>
      <c r="B15" s="266">
        <v>639.22</v>
      </c>
    </row>
    <row r="16" spans="1:4" ht="16.149999999999999" customHeight="1" x14ac:dyDescent="0.25">
      <c r="A16" s="265">
        <v>33576</v>
      </c>
      <c r="B16" s="268">
        <v>635.70000000000005</v>
      </c>
    </row>
    <row r="17" spans="1:2" ht="16.149999999999999" customHeight="1" x14ac:dyDescent="0.25">
      <c r="A17" s="265">
        <v>33577</v>
      </c>
      <c r="B17" s="266">
        <v>631.51</v>
      </c>
    </row>
    <row r="18" spans="1:2" ht="16.149999999999999" customHeight="1" x14ac:dyDescent="0.25">
      <c r="A18" s="265">
        <v>33578</v>
      </c>
      <c r="B18" s="268">
        <v>627.16</v>
      </c>
    </row>
    <row r="19" spans="1:2" ht="16.149999999999999" customHeight="1" x14ac:dyDescent="0.25">
      <c r="A19" s="265">
        <v>33579</v>
      </c>
      <c r="B19" s="266">
        <v>638.05999999999995</v>
      </c>
    </row>
    <row r="20" spans="1:2" ht="16.149999999999999" customHeight="1" x14ac:dyDescent="0.25">
      <c r="A20" s="265">
        <v>33580</v>
      </c>
      <c r="B20" s="268">
        <v>638.05999999999995</v>
      </c>
    </row>
    <row r="21" spans="1:2" ht="16.149999999999999" customHeight="1" x14ac:dyDescent="0.25">
      <c r="A21" s="265">
        <v>33581</v>
      </c>
      <c r="B21" s="266">
        <v>638.05999999999995</v>
      </c>
    </row>
    <row r="22" spans="1:2" ht="16.149999999999999" customHeight="1" x14ac:dyDescent="0.25">
      <c r="A22" s="265">
        <v>33582</v>
      </c>
      <c r="B22" s="268">
        <v>622.91999999999996</v>
      </c>
    </row>
    <row r="23" spans="1:2" ht="16.149999999999999" customHeight="1" x14ac:dyDescent="0.25">
      <c r="A23" s="265">
        <v>33583</v>
      </c>
      <c r="B23" s="266">
        <v>627.46</v>
      </c>
    </row>
    <row r="24" spans="1:2" ht="16.149999999999999" customHeight="1" x14ac:dyDescent="0.25">
      <c r="A24" s="265">
        <v>33584</v>
      </c>
      <c r="B24" s="268">
        <v>633.09</v>
      </c>
    </row>
    <row r="25" spans="1:2" ht="16.149999999999999" customHeight="1" x14ac:dyDescent="0.25">
      <c r="A25" s="265">
        <v>33585</v>
      </c>
      <c r="B25" s="266">
        <v>632.35</v>
      </c>
    </row>
    <row r="26" spans="1:2" ht="16.149999999999999" customHeight="1" x14ac:dyDescent="0.25">
      <c r="A26" s="265">
        <v>33586</v>
      </c>
      <c r="B26" s="268">
        <v>630.91</v>
      </c>
    </row>
    <row r="27" spans="1:2" ht="16.149999999999999" customHeight="1" x14ac:dyDescent="0.25">
      <c r="A27" s="265">
        <v>33587</v>
      </c>
      <c r="B27" s="266">
        <v>630.91</v>
      </c>
    </row>
    <row r="28" spans="1:2" ht="16.149999999999999" customHeight="1" x14ac:dyDescent="0.25">
      <c r="A28" s="265">
        <v>33588</v>
      </c>
      <c r="B28" s="268">
        <v>630.91</v>
      </c>
    </row>
    <row r="29" spans="1:2" ht="16.149999999999999" customHeight="1" x14ac:dyDescent="0.25">
      <c r="A29" s="265">
        <v>33589</v>
      </c>
      <c r="B29" s="266">
        <v>626.23</v>
      </c>
    </row>
    <row r="30" spans="1:2" ht="16.149999999999999" customHeight="1" x14ac:dyDescent="0.25">
      <c r="A30" s="265">
        <v>33590</v>
      </c>
      <c r="B30" s="268">
        <v>626.52</v>
      </c>
    </row>
    <row r="31" spans="1:2" ht="16.149999999999999" customHeight="1" x14ac:dyDescent="0.25">
      <c r="A31" s="265">
        <v>33591</v>
      </c>
      <c r="B31" s="266">
        <v>633.35</v>
      </c>
    </row>
    <row r="32" spans="1:2" ht="16.149999999999999" customHeight="1" x14ac:dyDescent="0.25">
      <c r="A32" s="265">
        <v>33592</v>
      </c>
      <c r="B32" s="268">
        <v>621.71</v>
      </c>
    </row>
    <row r="33" spans="1:2" ht="16.149999999999999" customHeight="1" x14ac:dyDescent="0.25">
      <c r="A33" s="265">
        <v>33593</v>
      </c>
      <c r="B33" s="266">
        <v>620.62</v>
      </c>
    </row>
    <row r="34" spans="1:2" ht="16.149999999999999" customHeight="1" x14ac:dyDescent="0.25">
      <c r="A34" s="265">
        <v>33594</v>
      </c>
      <c r="B34" s="268">
        <v>620.62</v>
      </c>
    </row>
    <row r="35" spans="1:2" ht="16.149999999999999" customHeight="1" x14ac:dyDescent="0.25">
      <c r="A35" s="265">
        <v>33595</v>
      </c>
      <c r="B35" s="266">
        <v>620.62</v>
      </c>
    </row>
    <row r="36" spans="1:2" ht="16.149999999999999" customHeight="1" x14ac:dyDescent="0.25">
      <c r="A36" s="265">
        <v>33596</v>
      </c>
      <c r="B36" s="268">
        <v>622.95000000000005</v>
      </c>
    </row>
    <row r="37" spans="1:2" ht="16.149999999999999" customHeight="1" x14ac:dyDescent="0.25">
      <c r="A37" s="265">
        <v>33597</v>
      </c>
      <c r="B37" s="266">
        <v>622.95000000000005</v>
      </c>
    </row>
    <row r="38" spans="1:2" ht="16.149999999999999" customHeight="1" x14ac:dyDescent="0.25">
      <c r="A38" s="265">
        <v>33598</v>
      </c>
      <c r="B38" s="268">
        <v>622.95000000000005</v>
      </c>
    </row>
    <row r="39" spans="1:2" ht="16.149999999999999" customHeight="1" x14ac:dyDescent="0.25">
      <c r="A39" s="265">
        <v>33599</v>
      </c>
      <c r="B39" s="266">
        <v>631.63</v>
      </c>
    </row>
    <row r="40" spans="1:2" ht="16.149999999999999" customHeight="1" x14ac:dyDescent="0.25">
      <c r="A40" s="265">
        <v>33600</v>
      </c>
      <c r="B40" s="268">
        <v>632.37</v>
      </c>
    </row>
    <row r="41" spans="1:2" ht="16.149999999999999" customHeight="1" x14ac:dyDescent="0.25">
      <c r="A41" s="265">
        <v>33601</v>
      </c>
      <c r="B41" s="266">
        <v>632.37</v>
      </c>
    </row>
    <row r="42" spans="1:2" ht="16.149999999999999" customHeight="1" x14ac:dyDescent="0.25">
      <c r="A42" s="265">
        <v>33602</v>
      </c>
      <c r="B42" s="268">
        <v>632.37</v>
      </c>
    </row>
    <row r="43" spans="1:2" ht="16.149999999999999" customHeight="1" x14ac:dyDescent="0.25">
      <c r="A43" s="265">
        <v>33603</v>
      </c>
      <c r="B43" s="266">
        <v>632.37</v>
      </c>
    </row>
    <row r="44" spans="1:2" ht="16.149999999999999" customHeight="1" x14ac:dyDescent="0.25">
      <c r="A44" s="265">
        <v>33604</v>
      </c>
      <c r="B44" s="268">
        <v>632.37</v>
      </c>
    </row>
    <row r="45" spans="1:2" ht="16.149999999999999" customHeight="1" x14ac:dyDescent="0.25">
      <c r="A45" s="265">
        <v>33605</v>
      </c>
      <c r="B45" s="266">
        <v>638.61</v>
      </c>
    </row>
    <row r="46" spans="1:2" ht="16.149999999999999" customHeight="1" x14ac:dyDescent="0.25">
      <c r="A46" s="265">
        <v>33606</v>
      </c>
      <c r="B46" s="268">
        <v>632.58000000000004</v>
      </c>
    </row>
    <row r="47" spans="1:2" ht="16.149999999999999" customHeight="1" x14ac:dyDescent="0.25">
      <c r="A47" s="265">
        <v>33607</v>
      </c>
      <c r="B47" s="266">
        <v>638.07000000000005</v>
      </c>
    </row>
    <row r="48" spans="1:2" ht="16.149999999999999" customHeight="1" x14ac:dyDescent="0.25">
      <c r="A48" s="265">
        <v>33608</v>
      </c>
      <c r="B48" s="268">
        <v>638.07000000000005</v>
      </c>
    </row>
    <row r="49" spans="1:2" ht="16.149999999999999" customHeight="1" x14ac:dyDescent="0.25">
      <c r="A49" s="265">
        <v>33609</v>
      </c>
      <c r="B49" s="266">
        <v>638.07000000000005</v>
      </c>
    </row>
    <row r="50" spans="1:2" ht="16.149999999999999" customHeight="1" x14ac:dyDescent="0.25">
      <c r="A50" s="265">
        <v>33610</v>
      </c>
      <c r="B50" s="268">
        <v>638.07000000000005</v>
      </c>
    </row>
    <row r="51" spans="1:2" ht="16.149999999999999" customHeight="1" x14ac:dyDescent="0.25">
      <c r="A51" s="265">
        <v>33611</v>
      </c>
      <c r="B51" s="266">
        <v>638.16999999999996</v>
      </c>
    </row>
    <row r="52" spans="1:2" ht="16.149999999999999" customHeight="1" x14ac:dyDescent="0.25">
      <c r="A52" s="265">
        <v>33612</v>
      </c>
      <c r="B52" s="268">
        <v>638.61</v>
      </c>
    </row>
    <row r="53" spans="1:2" ht="16.149999999999999" customHeight="1" x14ac:dyDescent="0.25">
      <c r="A53" s="265">
        <v>33613</v>
      </c>
      <c r="B53" s="266">
        <v>637.86</v>
      </c>
    </row>
    <row r="54" spans="1:2" ht="16.149999999999999" customHeight="1" x14ac:dyDescent="0.25">
      <c r="A54" s="265">
        <v>33614</v>
      </c>
      <c r="B54" s="268">
        <v>645.04</v>
      </c>
    </row>
    <row r="55" spans="1:2" ht="16.149999999999999" customHeight="1" x14ac:dyDescent="0.25">
      <c r="A55" s="265">
        <v>33615</v>
      </c>
      <c r="B55" s="266">
        <v>645.04</v>
      </c>
    </row>
    <row r="56" spans="1:2" ht="16.149999999999999" customHeight="1" x14ac:dyDescent="0.25">
      <c r="A56" s="265">
        <v>33616</v>
      </c>
      <c r="B56" s="268">
        <v>645.04</v>
      </c>
    </row>
    <row r="57" spans="1:2" ht="16.149999999999999" customHeight="1" x14ac:dyDescent="0.25">
      <c r="A57" s="265">
        <v>33617</v>
      </c>
      <c r="B57" s="266">
        <v>659.74</v>
      </c>
    </row>
    <row r="58" spans="1:2" ht="16.149999999999999" customHeight="1" x14ac:dyDescent="0.25">
      <c r="A58" s="265">
        <v>33618</v>
      </c>
      <c r="B58" s="268">
        <v>657.49</v>
      </c>
    </row>
    <row r="59" spans="1:2" ht="16.149999999999999" customHeight="1" x14ac:dyDescent="0.25">
      <c r="A59" s="265">
        <v>33619</v>
      </c>
      <c r="B59" s="266">
        <v>653.45000000000005</v>
      </c>
    </row>
    <row r="60" spans="1:2" ht="16.149999999999999" customHeight="1" x14ac:dyDescent="0.25">
      <c r="A60" s="265">
        <v>33620</v>
      </c>
      <c r="B60" s="268">
        <v>652.91</v>
      </c>
    </row>
    <row r="61" spans="1:2" ht="16.149999999999999" customHeight="1" x14ac:dyDescent="0.25">
      <c r="A61" s="265">
        <v>33621</v>
      </c>
      <c r="B61" s="266">
        <v>645.35</v>
      </c>
    </row>
    <row r="62" spans="1:2" ht="16.149999999999999" customHeight="1" x14ac:dyDescent="0.25">
      <c r="A62" s="265">
        <v>33622</v>
      </c>
      <c r="B62" s="268">
        <v>645.35</v>
      </c>
    </row>
    <row r="63" spans="1:2" ht="16.149999999999999" customHeight="1" x14ac:dyDescent="0.25">
      <c r="A63" s="265">
        <v>33623</v>
      </c>
      <c r="B63" s="266">
        <v>645.35</v>
      </c>
    </row>
    <row r="64" spans="1:2" ht="16.149999999999999" customHeight="1" x14ac:dyDescent="0.25">
      <c r="A64" s="265">
        <v>33624</v>
      </c>
      <c r="B64" s="268">
        <v>645.97</v>
      </c>
    </row>
    <row r="65" spans="1:2" ht="16.149999999999999" customHeight="1" x14ac:dyDescent="0.25">
      <c r="A65" s="265">
        <v>33625</v>
      </c>
      <c r="B65" s="266">
        <v>647.04</v>
      </c>
    </row>
    <row r="66" spans="1:2" ht="16.149999999999999" customHeight="1" x14ac:dyDescent="0.25">
      <c r="A66" s="265">
        <v>33626</v>
      </c>
      <c r="B66" s="268">
        <v>647.01</v>
      </c>
    </row>
    <row r="67" spans="1:2" ht="16.149999999999999" customHeight="1" x14ac:dyDescent="0.25">
      <c r="A67" s="265">
        <v>33627</v>
      </c>
      <c r="B67" s="266">
        <v>647.01</v>
      </c>
    </row>
    <row r="68" spans="1:2" ht="16.149999999999999" customHeight="1" x14ac:dyDescent="0.25">
      <c r="A68" s="265">
        <v>33628</v>
      </c>
      <c r="B68" s="268">
        <v>644.83000000000004</v>
      </c>
    </row>
    <row r="69" spans="1:2" ht="16.149999999999999" customHeight="1" x14ac:dyDescent="0.25">
      <c r="A69" s="265">
        <v>33629</v>
      </c>
      <c r="B69" s="266">
        <v>644.83000000000004</v>
      </c>
    </row>
    <row r="70" spans="1:2" ht="16.149999999999999" customHeight="1" x14ac:dyDescent="0.25">
      <c r="A70" s="265">
        <v>33630</v>
      </c>
      <c r="B70" s="268">
        <v>644.83000000000004</v>
      </c>
    </row>
    <row r="71" spans="1:2" ht="16.149999999999999" customHeight="1" x14ac:dyDescent="0.25">
      <c r="A71" s="265">
        <v>33631</v>
      </c>
      <c r="B71" s="266">
        <v>645.53</v>
      </c>
    </row>
    <row r="72" spans="1:2" ht="16.149999999999999" customHeight="1" x14ac:dyDescent="0.25">
      <c r="A72" s="265">
        <v>33632</v>
      </c>
      <c r="B72" s="268">
        <v>645.20000000000005</v>
      </c>
    </row>
    <row r="73" spans="1:2" ht="16.149999999999999" customHeight="1" x14ac:dyDescent="0.25">
      <c r="A73" s="265">
        <v>33633</v>
      </c>
      <c r="B73" s="266">
        <v>644.04</v>
      </c>
    </row>
    <row r="74" spans="1:2" ht="16.149999999999999" customHeight="1" x14ac:dyDescent="0.25">
      <c r="A74" s="265">
        <v>33634</v>
      </c>
      <c r="B74" s="268">
        <v>644.27</v>
      </c>
    </row>
    <row r="75" spans="1:2" ht="16.149999999999999" customHeight="1" x14ac:dyDescent="0.25">
      <c r="A75" s="265">
        <v>33635</v>
      </c>
      <c r="B75" s="266">
        <v>640.52</v>
      </c>
    </row>
    <row r="76" spans="1:2" ht="16.149999999999999" customHeight="1" x14ac:dyDescent="0.25">
      <c r="A76" s="265">
        <v>33636</v>
      </c>
      <c r="B76" s="268">
        <v>640.52</v>
      </c>
    </row>
    <row r="77" spans="1:2" ht="16.149999999999999" customHeight="1" x14ac:dyDescent="0.25">
      <c r="A77" s="265">
        <v>33637</v>
      </c>
      <c r="B77" s="266">
        <v>640.52</v>
      </c>
    </row>
    <row r="78" spans="1:2" ht="16.149999999999999" customHeight="1" x14ac:dyDescent="0.25">
      <c r="A78" s="265">
        <v>33638</v>
      </c>
      <c r="B78" s="268">
        <v>640.52</v>
      </c>
    </row>
    <row r="79" spans="1:2" ht="16.149999999999999" customHeight="1" x14ac:dyDescent="0.25">
      <c r="A79" s="265">
        <v>33639</v>
      </c>
      <c r="B79" s="266">
        <v>638.01</v>
      </c>
    </row>
    <row r="80" spans="1:2" ht="16.149999999999999" customHeight="1" x14ac:dyDescent="0.25">
      <c r="A80" s="265">
        <v>33640</v>
      </c>
      <c r="B80" s="268">
        <v>637.65</v>
      </c>
    </row>
    <row r="81" spans="1:2" ht="16.149999999999999" customHeight="1" x14ac:dyDescent="0.25">
      <c r="A81" s="265">
        <v>33641</v>
      </c>
      <c r="B81" s="266">
        <v>636.9</v>
      </c>
    </row>
    <row r="82" spans="1:2" ht="16.149999999999999" customHeight="1" x14ac:dyDescent="0.25">
      <c r="A82" s="265">
        <v>33642</v>
      </c>
      <c r="B82" s="268">
        <v>635.34</v>
      </c>
    </row>
    <row r="83" spans="1:2" ht="16.149999999999999" customHeight="1" x14ac:dyDescent="0.25">
      <c r="A83" s="265">
        <v>33643</v>
      </c>
      <c r="B83" s="266">
        <v>635.34</v>
      </c>
    </row>
    <row r="84" spans="1:2" ht="16.149999999999999" customHeight="1" x14ac:dyDescent="0.25">
      <c r="A84" s="265">
        <v>33644</v>
      </c>
      <c r="B84" s="268">
        <v>635.34</v>
      </c>
    </row>
    <row r="85" spans="1:2" ht="16.149999999999999" customHeight="1" x14ac:dyDescent="0.25">
      <c r="A85" s="265">
        <v>33645</v>
      </c>
      <c r="B85" s="266">
        <v>634.74</v>
      </c>
    </row>
    <row r="86" spans="1:2" ht="16.149999999999999" customHeight="1" x14ac:dyDescent="0.25">
      <c r="A86" s="265">
        <v>33646</v>
      </c>
      <c r="B86" s="268">
        <v>634.59</v>
      </c>
    </row>
    <row r="87" spans="1:2" ht="16.149999999999999" customHeight="1" x14ac:dyDescent="0.25">
      <c r="A87" s="265">
        <v>33647</v>
      </c>
      <c r="B87" s="266">
        <v>634.66999999999996</v>
      </c>
    </row>
    <row r="88" spans="1:2" ht="16.149999999999999" customHeight="1" x14ac:dyDescent="0.25">
      <c r="A88" s="265">
        <v>33648</v>
      </c>
      <c r="B88" s="268">
        <v>635.6</v>
      </c>
    </row>
    <row r="89" spans="1:2" ht="16.149999999999999" customHeight="1" x14ac:dyDescent="0.25">
      <c r="A89" s="265">
        <v>33649</v>
      </c>
      <c r="B89" s="266">
        <v>634.74</v>
      </c>
    </row>
    <row r="90" spans="1:2" ht="16.149999999999999" customHeight="1" x14ac:dyDescent="0.25">
      <c r="A90" s="265">
        <v>33650</v>
      </c>
      <c r="B90" s="268">
        <v>634.74</v>
      </c>
    </row>
    <row r="91" spans="1:2" ht="16.149999999999999" customHeight="1" x14ac:dyDescent="0.25">
      <c r="A91" s="265">
        <v>33651</v>
      </c>
      <c r="B91" s="266">
        <v>634.74</v>
      </c>
    </row>
    <row r="92" spans="1:2" ht="16.149999999999999" customHeight="1" x14ac:dyDescent="0.25">
      <c r="A92" s="265">
        <v>33652</v>
      </c>
      <c r="B92" s="268">
        <v>635.66</v>
      </c>
    </row>
    <row r="93" spans="1:2" ht="16.149999999999999" customHeight="1" x14ac:dyDescent="0.25">
      <c r="A93" s="265">
        <v>33653</v>
      </c>
      <c r="B93" s="266">
        <v>635.21</v>
      </c>
    </row>
    <row r="94" spans="1:2" ht="16.149999999999999" customHeight="1" x14ac:dyDescent="0.25">
      <c r="A94" s="265">
        <v>33654</v>
      </c>
      <c r="B94" s="268">
        <v>634.92999999999995</v>
      </c>
    </row>
    <row r="95" spans="1:2" ht="16.149999999999999" customHeight="1" x14ac:dyDescent="0.25">
      <c r="A95" s="265">
        <v>33655</v>
      </c>
      <c r="B95" s="266">
        <v>633.30999999999995</v>
      </c>
    </row>
    <row r="96" spans="1:2" ht="16.149999999999999" customHeight="1" x14ac:dyDescent="0.25">
      <c r="A96" s="265">
        <v>33656</v>
      </c>
      <c r="B96" s="268">
        <v>633.03</v>
      </c>
    </row>
    <row r="97" spans="1:2" ht="16.149999999999999" customHeight="1" x14ac:dyDescent="0.25">
      <c r="A97" s="265">
        <v>33657</v>
      </c>
      <c r="B97" s="266">
        <v>633.03</v>
      </c>
    </row>
    <row r="98" spans="1:2" ht="16.149999999999999" customHeight="1" x14ac:dyDescent="0.25">
      <c r="A98" s="265">
        <v>33658</v>
      </c>
      <c r="B98" s="268">
        <v>633.03</v>
      </c>
    </row>
    <row r="99" spans="1:2" ht="16.149999999999999" customHeight="1" x14ac:dyDescent="0.25">
      <c r="A99" s="265">
        <v>33659</v>
      </c>
      <c r="B99" s="266">
        <v>633.54999999999995</v>
      </c>
    </row>
    <row r="100" spans="1:2" ht="16.149999999999999" customHeight="1" x14ac:dyDescent="0.25">
      <c r="A100" s="265">
        <v>33660</v>
      </c>
      <c r="B100" s="268">
        <v>633.74</v>
      </c>
    </row>
    <row r="101" spans="1:2" ht="16.149999999999999" customHeight="1" x14ac:dyDescent="0.25">
      <c r="A101" s="265">
        <v>33661</v>
      </c>
      <c r="B101" s="266">
        <v>634.05999999999995</v>
      </c>
    </row>
    <row r="102" spans="1:2" ht="16.149999999999999" customHeight="1" x14ac:dyDescent="0.25">
      <c r="A102" s="265">
        <v>33662</v>
      </c>
      <c r="B102" s="268">
        <v>633.91</v>
      </c>
    </row>
    <row r="103" spans="1:2" ht="16.149999999999999" customHeight="1" x14ac:dyDescent="0.25">
      <c r="A103" s="265">
        <v>33663</v>
      </c>
      <c r="B103" s="266">
        <v>636.54</v>
      </c>
    </row>
    <row r="104" spans="1:2" ht="16.149999999999999" customHeight="1" x14ac:dyDescent="0.25">
      <c r="A104" s="265">
        <v>33664</v>
      </c>
      <c r="B104" s="268">
        <v>636.54</v>
      </c>
    </row>
    <row r="105" spans="1:2" ht="16.149999999999999" customHeight="1" x14ac:dyDescent="0.25">
      <c r="A105" s="265">
        <v>33665</v>
      </c>
      <c r="B105" s="266">
        <v>636.54</v>
      </c>
    </row>
    <row r="106" spans="1:2" ht="16.149999999999999" customHeight="1" x14ac:dyDescent="0.25">
      <c r="A106" s="265">
        <v>33666</v>
      </c>
      <c r="B106" s="268">
        <v>640.95000000000005</v>
      </c>
    </row>
    <row r="107" spans="1:2" ht="16.149999999999999" customHeight="1" x14ac:dyDescent="0.25">
      <c r="A107" s="265">
        <v>33667</v>
      </c>
      <c r="B107" s="266">
        <v>636.04999999999995</v>
      </c>
    </row>
    <row r="108" spans="1:2" ht="16.149999999999999" customHeight="1" x14ac:dyDescent="0.25">
      <c r="A108" s="265">
        <v>33668</v>
      </c>
      <c r="B108" s="268">
        <v>635.86</v>
      </c>
    </row>
    <row r="109" spans="1:2" ht="16.149999999999999" customHeight="1" x14ac:dyDescent="0.25">
      <c r="A109" s="265">
        <v>33669</v>
      </c>
      <c r="B109" s="266">
        <v>636.73</v>
      </c>
    </row>
    <row r="110" spans="1:2" ht="16.149999999999999" customHeight="1" x14ac:dyDescent="0.25">
      <c r="A110" s="265">
        <v>33670</v>
      </c>
      <c r="B110" s="268">
        <v>636.22</v>
      </c>
    </row>
    <row r="111" spans="1:2" ht="16.149999999999999" customHeight="1" x14ac:dyDescent="0.25">
      <c r="A111" s="265">
        <v>33671</v>
      </c>
      <c r="B111" s="266">
        <v>636.22</v>
      </c>
    </row>
    <row r="112" spans="1:2" ht="16.149999999999999" customHeight="1" x14ac:dyDescent="0.25">
      <c r="A112" s="265">
        <v>33672</v>
      </c>
      <c r="B112" s="268">
        <v>636.22</v>
      </c>
    </row>
    <row r="113" spans="1:2" ht="16.149999999999999" customHeight="1" x14ac:dyDescent="0.25">
      <c r="A113" s="265">
        <v>33673</v>
      </c>
      <c r="B113" s="266">
        <v>635.88</v>
      </c>
    </row>
    <row r="114" spans="1:2" ht="16.149999999999999" customHeight="1" x14ac:dyDescent="0.25">
      <c r="A114" s="265">
        <v>33674</v>
      </c>
      <c r="B114" s="268">
        <v>639.78</v>
      </c>
    </row>
    <row r="115" spans="1:2" ht="16.149999999999999" customHeight="1" x14ac:dyDescent="0.25">
      <c r="A115" s="265">
        <v>33675</v>
      </c>
      <c r="B115" s="266">
        <v>639.38</v>
      </c>
    </row>
    <row r="116" spans="1:2" ht="16.149999999999999" customHeight="1" x14ac:dyDescent="0.25">
      <c r="A116" s="265">
        <v>33676</v>
      </c>
      <c r="B116" s="268">
        <v>641.29</v>
      </c>
    </row>
    <row r="117" spans="1:2" ht="16.149999999999999" customHeight="1" x14ac:dyDescent="0.25">
      <c r="A117" s="265">
        <v>33677</v>
      </c>
      <c r="B117" s="266">
        <v>642</v>
      </c>
    </row>
    <row r="118" spans="1:2" ht="16.149999999999999" customHeight="1" x14ac:dyDescent="0.25">
      <c r="A118" s="265">
        <v>33678</v>
      </c>
      <c r="B118" s="268">
        <v>642</v>
      </c>
    </row>
    <row r="119" spans="1:2" ht="16.149999999999999" customHeight="1" x14ac:dyDescent="0.25">
      <c r="A119" s="265">
        <v>33679</v>
      </c>
      <c r="B119" s="266">
        <v>642</v>
      </c>
    </row>
    <row r="120" spans="1:2" ht="16.149999999999999" customHeight="1" x14ac:dyDescent="0.25">
      <c r="A120" s="265">
        <v>33680</v>
      </c>
      <c r="B120" s="268">
        <v>644.13</v>
      </c>
    </row>
    <row r="121" spans="1:2" ht="16.149999999999999" customHeight="1" x14ac:dyDescent="0.25">
      <c r="A121" s="265">
        <v>33681</v>
      </c>
      <c r="B121" s="266">
        <v>643.83000000000004</v>
      </c>
    </row>
    <row r="122" spans="1:2" ht="16.149999999999999" customHeight="1" x14ac:dyDescent="0.25">
      <c r="A122" s="265">
        <v>33682</v>
      </c>
      <c r="B122" s="268">
        <v>642.59</v>
      </c>
    </row>
    <row r="123" spans="1:2" ht="16.149999999999999" customHeight="1" x14ac:dyDescent="0.25">
      <c r="A123" s="265">
        <v>33683</v>
      </c>
      <c r="B123" s="266">
        <v>641.53</v>
      </c>
    </row>
    <row r="124" spans="1:2" ht="16.149999999999999" customHeight="1" x14ac:dyDescent="0.25">
      <c r="A124" s="265">
        <v>33684</v>
      </c>
      <c r="B124" s="268">
        <v>640.37</v>
      </c>
    </row>
    <row r="125" spans="1:2" ht="16.149999999999999" customHeight="1" x14ac:dyDescent="0.25">
      <c r="A125" s="265">
        <v>33685</v>
      </c>
      <c r="B125" s="266">
        <v>640.37</v>
      </c>
    </row>
    <row r="126" spans="1:2" ht="16.149999999999999" customHeight="1" x14ac:dyDescent="0.25">
      <c r="A126" s="265">
        <v>33686</v>
      </c>
      <c r="B126" s="268">
        <v>640.37</v>
      </c>
    </row>
    <row r="127" spans="1:2" ht="16.149999999999999" customHeight="1" x14ac:dyDescent="0.25">
      <c r="A127" s="265">
        <v>33687</v>
      </c>
      <c r="B127" s="266">
        <v>640.37</v>
      </c>
    </row>
    <row r="128" spans="1:2" ht="16.149999999999999" customHeight="1" x14ac:dyDescent="0.25">
      <c r="A128" s="265">
        <v>33688</v>
      </c>
      <c r="B128" s="268">
        <v>642</v>
      </c>
    </row>
    <row r="129" spans="1:2" ht="16.149999999999999" customHeight="1" x14ac:dyDescent="0.25">
      <c r="A129" s="265">
        <v>33689</v>
      </c>
      <c r="B129" s="266">
        <v>641.80999999999995</v>
      </c>
    </row>
    <row r="130" spans="1:2" ht="16.149999999999999" customHeight="1" x14ac:dyDescent="0.25">
      <c r="A130" s="265">
        <v>33690</v>
      </c>
      <c r="B130" s="268">
        <v>641.22</v>
      </c>
    </row>
    <row r="131" spans="1:2" ht="16.149999999999999" customHeight="1" x14ac:dyDescent="0.25">
      <c r="A131" s="265">
        <v>33691</v>
      </c>
      <c r="B131" s="266">
        <v>647.24</v>
      </c>
    </row>
    <row r="132" spans="1:2" ht="16.149999999999999" customHeight="1" x14ac:dyDescent="0.25">
      <c r="A132" s="265">
        <v>33692</v>
      </c>
      <c r="B132" s="268">
        <v>647.24</v>
      </c>
    </row>
    <row r="133" spans="1:2" ht="16.149999999999999" customHeight="1" x14ac:dyDescent="0.25">
      <c r="A133" s="265">
        <v>33693</v>
      </c>
      <c r="B133" s="266">
        <v>647.24</v>
      </c>
    </row>
    <row r="134" spans="1:2" ht="16.149999999999999" customHeight="1" x14ac:dyDescent="0.25">
      <c r="A134" s="265">
        <v>33694</v>
      </c>
      <c r="B134" s="268">
        <v>641.59</v>
      </c>
    </row>
    <row r="135" spans="1:2" ht="16.149999999999999" customHeight="1" x14ac:dyDescent="0.25">
      <c r="A135" s="265">
        <v>33695</v>
      </c>
      <c r="B135" s="266">
        <v>641.98</v>
      </c>
    </row>
    <row r="136" spans="1:2" ht="16.149999999999999" customHeight="1" x14ac:dyDescent="0.25">
      <c r="A136" s="265">
        <v>33696</v>
      </c>
      <c r="B136" s="268">
        <v>645.14</v>
      </c>
    </row>
    <row r="137" spans="1:2" ht="16.149999999999999" customHeight="1" x14ac:dyDescent="0.25">
      <c r="A137" s="265">
        <v>33697</v>
      </c>
      <c r="B137" s="266">
        <v>644.77</v>
      </c>
    </row>
    <row r="138" spans="1:2" ht="16.149999999999999" customHeight="1" x14ac:dyDescent="0.25">
      <c r="A138" s="265">
        <v>33698</v>
      </c>
      <c r="B138" s="268">
        <v>643.11</v>
      </c>
    </row>
    <row r="139" spans="1:2" ht="16.149999999999999" customHeight="1" x14ac:dyDescent="0.25">
      <c r="A139" s="265">
        <v>33699</v>
      </c>
      <c r="B139" s="266">
        <v>643.11</v>
      </c>
    </row>
    <row r="140" spans="1:2" ht="16.149999999999999" customHeight="1" x14ac:dyDescent="0.25">
      <c r="A140" s="265">
        <v>33700</v>
      </c>
      <c r="B140" s="268">
        <v>643.11</v>
      </c>
    </row>
    <row r="141" spans="1:2" ht="16.149999999999999" customHeight="1" x14ac:dyDescent="0.25">
      <c r="A141" s="265">
        <v>33701</v>
      </c>
      <c r="B141" s="266">
        <v>645.73</v>
      </c>
    </row>
    <row r="142" spans="1:2" ht="16.149999999999999" customHeight="1" x14ac:dyDescent="0.25">
      <c r="A142" s="265">
        <v>33702</v>
      </c>
      <c r="B142" s="268">
        <v>643.98</v>
      </c>
    </row>
    <row r="143" spans="1:2" ht="16.149999999999999" customHeight="1" x14ac:dyDescent="0.25">
      <c r="A143" s="265">
        <v>33703</v>
      </c>
      <c r="B143" s="266">
        <v>644.61</v>
      </c>
    </row>
    <row r="144" spans="1:2" ht="16.149999999999999" customHeight="1" x14ac:dyDescent="0.25">
      <c r="A144" s="265">
        <v>33704</v>
      </c>
      <c r="B144" s="268">
        <v>646.5</v>
      </c>
    </row>
    <row r="145" spans="1:2" ht="16.149999999999999" customHeight="1" x14ac:dyDescent="0.25">
      <c r="A145" s="265">
        <v>33705</v>
      </c>
      <c r="B145" s="266">
        <v>647.28</v>
      </c>
    </row>
    <row r="146" spans="1:2" ht="16.149999999999999" customHeight="1" x14ac:dyDescent="0.25">
      <c r="A146" s="265">
        <v>33706</v>
      </c>
      <c r="B146" s="268">
        <v>647.28</v>
      </c>
    </row>
    <row r="147" spans="1:2" ht="16.149999999999999" customHeight="1" x14ac:dyDescent="0.25">
      <c r="A147" s="265">
        <v>33707</v>
      </c>
      <c r="B147" s="266">
        <v>647.28</v>
      </c>
    </row>
    <row r="148" spans="1:2" ht="16.149999999999999" customHeight="1" x14ac:dyDescent="0.25">
      <c r="A148" s="265">
        <v>33708</v>
      </c>
      <c r="B148" s="268">
        <v>649.48</v>
      </c>
    </row>
    <row r="149" spans="1:2" ht="16.149999999999999" customHeight="1" x14ac:dyDescent="0.25">
      <c r="A149" s="265">
        <v>33709</v>
      </c>
      <c r="B149" s="266">
        <v>655.66</v>
      </c>
    </row>
    <row r="150" spans="1:2" ht="16.149999999999999" customHeight="1" x14ac:dyDescent="0.25">
      <c r="A150" s="265">
        <v>33710</v>
      </c>
      <c r="B150" s="268">
        <v>657.97</v>
      </c>
    </row>
    <row r="151" spans="1:2" ht="16.149999999999999" customHeight="1" x14ac:dyDescent="0.25">
      <c r="A151" s="265">
        <v>33711</v>
      </c>
      <c r="B151" s="266">
        <v>657.97</v>
      </c>
    </row>
    <row r="152" spans="1:2" ht="16.149999999999999" customHeight="1" x14ac:dyDescent="0.25">
      <c r="A152" s="265">
        <v>33712</v>
      </c>
      <c r="B152" s="268">
        <v>657.97</v>
      </c>
    </row>
    <row r="153" spans="1:2" ht="16.149999999999999" customHeight="1" x14ac:dyDescent="0.25">
      <c r="A153" s="265">
        <v>33713</v>
      </c>
      <c r="B153" s="266">
        <v>657.97</v>
      </c>
    </row>
    <row r="154" spans="1:2" ht="16.149999999999999" customHeight="1" x14ac:dyDescent="0.25">
      <c r="A154" s="265">
        <v>33714</v>
      </c>
      <c r="B154" s="268">
        <v>657.97</v>
      </c>
    </row>
    <row r="155" spans="1:2" ht="16.149999999999999" customHeight="1" x14ac:dyDescent="0.25">
      <c r="A155" s="265">
        <v>33715</v>
      </c>
      <c r="B155" s="266">
        <v>655.32000000000005</v>
      </c>
    </row>
    <row r="156" spans="1:2" ht="16.149999999999999" customHeight="1" x14ac:dyDescent="0.25">
      <c r="A156" s="265">
        <v>33716</v>
      </c>
      <c r="B156" s="268">
        <v>652.57000000000005</v>
      </c>
    </row>
    <row r="157" spans="1:2" ht="16.149999999999999" customHeight="1" x14ac:dyDescent="0.25">
      <c r="A157" s="265">
        <v>33717</v>
      </c>
      <c r="B157" s="266">
        <v>651.48</v>
      </c>
    </row>
    <row r="158" spans="1:2" ht="16.149999999999999" customHeight="1" x14ac:dyDescent="0.25">
      <c r="A158" s="265">
        <v>33718</v>
      </c>
      <c r="B158" s="268">
        <v>650.24</v>
      </c>
    </row>
    <row r="159" spans="1:2" ht="16.149999999999999" customHeight="1" x14ac:dyDescent="0.25">
      <c r="A159" s="265">
        <v>33719</v>
      </c>
      <c r="B159" s="266">
        <v>651.36</v>
      </c>
    </row>
    <row r="160" spans="1:2" ht="16.149999999999999" customHeight="1" x14ac:dyDescent="0.25">
      <c r="A160" s="265">
        <v>33720</v>
      </c>
      <c r="B160" s="268">
        <v>651.36</v>
      </c>
    </row>
    <row r="161" spans="1:2" ht="16.149999999999999" customHeight="1" x14ac:dyDescent="0.25">
      <c r="A161" s="265">
        <v>33721</v>
      </c>
      <c r="B161" s="266">
        <v>651.36</v>
      </c>
    </row>
    <row r="162" spans="1:2" ht="16.149999999999999" customHeight="1" x14ac:dyDescent="0.25">
      <c r="A162" s="265">
        <v>33722</v>
      </c>
      <c r="B162" s="268">
        <v>650.30999999999995</v>
      </c>
    </row>
    <row r="163" spans="1:2" ht="16.149999999999999" customHeight="1" x14ac:dyDescent="0.25">
      <c r="A163" s="265">
        <v>33723</v>
      </c>
      <c r="B163" s="266">
        <v>651.95000000000005</v>
      </c>
    </row>
    <row r="164" spans="1:2" ht="16.149999999999999" customHeight="1" x14ac:dyDescent="0.25">
      <c r="A164" s="265">
        <v>33724</v>
      </c>
      <c r="B164" s="268">
        <v>653.83000000000004</v>
      </c>
    </row>
    <row r="165" spans="1:2" ht="16.149999999999999" customHeight="1" x14ac:dyDescent="0.25">
      <c r="A165" s="265">
        <v>33725</v>
      </c>
      <c r="B165" s="266">
        <v>653.58000000000004</v>
      </c>
    </row>
    <row r="166" spans="1:2" ht="16.149999999999999" customHeight="1" x14ac:dyDescent="0.25">
      <c r="A166" s="265">
        <v>33726</v>
      </c>
      <c r="B166" s="268">
        <v>653.58000000000004</v>
      </c>
    </row>
    <row r="167" spans="1:2" ht="16.149999999999999" customHeight="1" x14ac:dyDescent="0.25">
      <c r="A167" s="265">
        <v>33727</v>
      </c>
      <c r="B167" s="266">
        <v>653.58000000000004</v>
      </c>
    </row>
    <row r="168" spans="1:2" ht="16.149999999999999" customHeight="1" x14ac:dyDescent="0.25">
      <c r="A168" s="265">
        <v>33728</v>
      </c>
      <c r="B168" s="268">
        <v>653.58000000000004</v>
      </c>
    </row>
    <row r="169" spans="1:2" ht="16.149999999999999" customHeight="1" x14ac:dyDescent="0.25">
      <c r="A169" s="265">
        <v>33729</v>
      </c>
      <c r="B169" s="266">
        <v>653.1</v>
      </c>
    </row>
    <row r="170" spans="1:2" ht="16.149999999999999" customHeight="1" x14ac:dyDescent="0.25">
      <c r="A170" s="265">
        <v>33730</v>
      </c>
      <c r="B170" s="268">
        <v>653.70000000000005</v>
      </c>
    </row>
    <row r="171" spans="1:2" ht="16.149999999999999" customHeight="1" x14ac:dyDescent="0.25">
      <c r="A171" s="265">
        <v>33731</v>
      </c>
      <c r="B171" s="266">
        <v>654.74</v>
      </c>
    </row>
    <row r="172" spans="1:2" ht="16.149999999999999" customHeight="1" x14ac:dyDescent="0.25">
      <c r="A172" s="265">
        <v>33732</v>
      </c>
      <c r="B172" s="268">
        <v>656.4</v>
      </c>
    </row>
    <row r="173" spans="1:2" ht="16.149999999999999" customHeight="1" x14ac:dyDescent="0.25">
      <c r="A173" s="265">
        <v>33733</v>
      </c>
      <c r="B173" s="266">
        <v>657.91</v>
      </c>
    </row>
    <row r="174" spans="1:2" ht="16.149999999999999" customHeight="1" x14ac:dyDescent="0.25">
      <c r="A174" s="265">
        <v>33734</v>
      </c>
      <c r="B174" s="268">
        <v>657.91</v>
      </c>
    </row>
    <row r="175" spans="1:2" ht="16.149999999999999" customHeight="1" x14ac:dyDescent="0.25">
      <c r="A175" s="265">
        <v>33735</v>
      </c>
      <c r="B175" s="266">
        <v>657.91</v>
      </c>
    </row>
    <row r="176" spans="1:2" ht="16.149999999999999" customHeight="1" x14ac:dyDescent="0.25">
      <c r="A176" s="265">
        <v>33736</v>
      </c>
      <c r="B176" s="268">
        <v>658.52</v>
      </c>
    </row>
    <row r="177" spans="1:2" ht="16.149999999999999" customHeight="1" x14ac:dyDescent="0.25">
      <c r="A177" s="265">
        <v>33737</v>
      </c>
      <c r="B177" s="266">
        <v>660.57</v>
      </c>
    </row>
    <row r="178" spans="1:2" ht="16.149999999999999" customHeight="1" x14ac:dyDescent="0.25">
      <c r="A178" s="265">
        <v>33738</v>
      </c>
      <c r="B178" s="268">
        <v>660.88</v>
      </c>
    </row>
    <row r="179" spans="1:2" ht="16.149999999999999" customHeight="1" x14ac:dyDescent="0.25">
      <c r="A179" s="265">
        <v>33739</v>
      </c>
      <c r="B179" s="266">
        <v>663.43</v>
      </c>
    </row>
    <row r="180" spans="1:2" ht="16.149999999999999" customHeight="1" x14ac:dyDescent="0.25">
      <c r="A180" s="265">
        <v>33740</v>
      </c>
      <c r="B180" s="268">
        <v>663.58</v>
      </c>
    </row>
    <row r="181" spans="1:2" ht="16.149999999999999" customHeight="1" x14ac:dyDescent="0.25">
      <c r="A181" s="265">
        <v>33741</v>
      </c>
      <c r="B181" s="266">
        <v>663.58</v>
      </c>
    </row>
    <row r="182" spans="1:2" ht="16.149999999999999" customHeight="1" x14ac:dyDescent="0.25">
      <c r="A182" s="265">
        <v>33742</v>
      </c>
      <c r="B182" s="268">
        <v>663.58</v>
      </c>
    </row>
    <row r="183" spans="1:2" ht="16.149999999999999" customHeight="1" x14ac:dyDescent="0.25">
      <c r="A183" s="265">
        <v>33743</v>
      </c>
      <c r="B183" s="266">
        <v>663.75</v>
      </c>
    </row>
    <row r="184" spans="1:2" ht="16.149999999999999" customHeight="1" x14ac:dyDescent="0.25">
      <c r="A184" s="265">
        <v>33744</v>
      </c>
      <c r="B184" s="268">
        <v>664.5</v>
      </c>
    </row>
    <row r="185" spans="1:2" ht="16.149999999999999" customHeight="1" x14ac:dyDescent="0.25">
      <c r="A185" s="265">
        <v>33745</v>
      </c>
      <c r="B185" s="266">
        <v>663.1</v>
      </c>
    </row>
    <row r="186" spans="1:2" ht="16.149999999999999" customHeight="1" x14ac:dyDescent="0.25">
      <c r="A186" s="265">
        <v>33746</v>
      </c>
      <c r="B186" s="268">
        <v>662.6</v>
      </c>
    </row>
    <row r="187" spans="1:2" ht="16.149999999999999" customHeight="1" x14ac:dyDescent="0.25">
      <c r="A187" s="265">
        <v>33747</v>
      </c>
      <c r="B187" s="266">
        <v>662.11</v>
      </c>
    </row>
    <row r="188" spans="1:2" ht="16.149999999999999" customHeight="1" x14ac:dyDescent="0.25">
      <c r="A188" s="265">
        <v>33748</v>
      </c>
      <c r="B188" s="268">
        <v>662.11</v>
      </c>
    </row>
    <row r="189" spans="1:2" ht="16.149999999999999" customHeight="1" x14ac:dyDescent="0.25">
      <c r="A189" s="265">
        <v>33749</v>
      </c>
      <c r="B189" s="266">
        <v>662.11</v>
      </c>
    </row>
    <row r="190" spans="1:2" ht="16.149999999999999" customHeight="1" x14ac:dyDescent="0.25">
      <c r="A190" s="265">
        <v>33750</v>
      </c>
      <c r="B190" s="268">
        <v>662.15</v>
      </c>
    </row>
    <row r="191" spans="1:2" ht="16.149999999999999" customHeight="1" x14ac:dyDescent="0.25">
      <c r="A191" s="265">
        <v>33751</v>
      </c>
      <c r="B191" s="266">
        <v>660.46</v>
      </c>
    </row>
    <row r="192" spans="1:2" ht="16.149999999999999" customHeight="1" x14ac:dyDescent="0.25">
      <c r="A192" s="265">
        <v>33752</v>
      </c>
      <c r="B192" s="268">
        <v>660.16</v>
      </c>
    </row>
    <row r="193" spans="1:2" ht="16.149999999999999" customHeight="1" x14ac:dyDescent="0.25">
      <c r="A193" s="265">
        <v>33753</v>
      </c>
      <c r="B193" s="266">
        <v>660.99</v>
      </c>
    </row>
    <row r="194" spans="1:2" ht="16.149999999999999" customHeight="1" x14ac:dyDescent="0.25">
      <c r="A194" s="265">
        <v>33754</v>
      </c>
      <c r="B194" s="268">
        <v>664.37</v>
      </c>
    </row>
    <row r="195" spans="1:2" ht="16.149999999999999" customHeight="1" x14ac:dyDescent="0.25">
      <c r="A195" s="265">
        <v>33755</v>
      </c>
      <c r="B195" s="266">
        <v>664.37</v>
      </c>
    </row>
    <row r="196" spans="1:2" ht="16.149999999999999" customHeight="1" x14ac:dyDescent="0.25">
      <c r="A196" s="265">
        <v>33756</v>
      </c>
      <c r="B196" s="268">
        <v>664.37</v>
      </c>
    </row>
    <row r="197" spans="1:2" ht="16.149999999999999" customHeight="1" x14ac:dyDescent="0.25">
      <c r="A197" s="265">
        <v>33757</v>
      </c>
      <c r="B197" s="266">
        <v>664.37</v>
      </c>
    </row>
    <row r="198" spans="1:2" ht="16.149999999999999" customHeight="1" x14ac:dyDescent="0.25">
      <c r="A198" s="265">
        <v>33758</v>
      </c>
      <c r="B198" s="268">
        <v>666.11</v>
      </c>
    </row>
    <row r="199" spans="1:2" ht="16.149999999999999" customHeight="1" x14ac:dyDescent="0.25">
      <c r="A199" s="265">
        <v>33759</v>
      </c>
      <c r="B199" s="266">
        <v>664.3</v>
      </c>
    </row>
    <row r="200" spans="1:2" ht="16.149999999999999" customHeight="1" x14ac:dyDescent="0.25">
      <c r="A200" s="265">
        <v>33760</v>
      </c>
      <c r="B200" s="268">
        <v>666.47</v>
      </c>
    </row>
    <row r="201" spans="1:2" ht="16.149999999999999" customHeight="1" x14ac:dyDescent="0.25">
      <c r="A201" s="265">
        <v>33761</v>
      </c>
      <c r="B201" s="266">
        <v>664.36</v>
      </c>
    </row>
    <row r="202" spans="1:2" ht="16.149999999999999" customHeight="1" x14ac:dyDescent="0.25">
      <c r="A202" s="265">
        <v>33762</v>
      </c>
      <c r="B202" s="268">
        <v>664.36</v>
      </c>
    </row>
    <row r="203" spans="1:2" ht="16.149999999999999" customHeight="1" x14ac:dyDescent="0.25">
      <c r="A203" s="265">
        <v>33763</v>
      </c>
      <c r="B203" s="266">
        <v>664.36</v>
      </c>
    </row>
    <row r="204" spans="1:2" ht="16.149999999999999" customHeight="1" x14ac:dyDescent="0.25">
      <c r="A204" s="265">
        <v>33764</v>
      </c>
      <c r="B204" s="268">
        <v>665.91</v>
      </c>
    </row>
    <row r="205" spans="1:2" ht="16.149999999999999" customHeight="1" x14ac:dyDescent="0.25">
      <c r="A205" s="265">
        <v>33765</v>
      </c>
      <c r="B205" s="266">
        <v>665.92</v>
      </c>
    </row>
    <row r="206" spans="1:2" ht="16.149999999999999" customHeight="1" x14ac:dyDescent="0.25">
      <c r="A206" s="265">
        <v>33766</v>
      </c>
      <c r="B206" s="268">
        <v>667.96</v>
      </c>
    </row>
    <row r="207" spans="1:2" ht="16.149999999999999" customHeight="1" x14ac:dyDescent="0.25">
      <c r="A207" s="265">
        <v>33767</v>
      </c>
      <c r="B207" s="266">
        <v>667.52</v>
      </c>
    </row>
    <row r="208" spans="1:2" ht="16.149999999999999" customHeight="1" x14ac:dyDescent="0.25">
      <c r="A208" s="265">
        <v>33768</v>
      </c>
      <c r="B208" s="268">
        <v>669.55</v>
      </c>
    </row>
    <row r="209" spans="1:2" ht="16.149999999999999" customHeight="1" x14ac:dyDescent="0.25">
      <c r="A209" s="265">
        <v>33769</v>
      </c>
      <c r="B209" s="266">
        <v>669.55</v>
      </c>
    </row>
    <row r="210" spans="1:2" ht="16.149999999999999" customHeight="1" x14ac:dyDescent="0.25">
      <c r="A210" s="265">
        <v>33770</v>
      </c>
      <c r="B210" s="268">
        <v>669.55</v>
      </c>
    </row>
    <row r="211" spans="1:2" ht="16.149999999999999" customHeight="1" x14ac:dyDescent="0.25">
      <c r="A211" s="265">
        <v>33771</v>
      </c>
      <c r="B211" s="266">
        <v>671.36</v>
      </c>
    </row>
    <row r="212" spans="1:2" ht="16.149999999999999" customHeight="1" x14ac:dyDescent="0.25">
      <c r="A212" s="265">
        <v>33772</v>
      </c>
      <c r="B212" s="268">
        <v>675.76</v>
      </c>
    </row>
    <row r="213" spans="1:2" ht="16.149999999999999" customHeight="1" x14ac:dyDescent="0.25">
      <c r="A213" s="265">
        <v>33773</v>
      </c>
      <c r="B213" s="266">
        <v>680.17</v>
      </c>
    </row>
    <row r="214" spans="1:2" ht="16.149999999999999" customHeight="1" x14ac:dyDescent="0.25">
      <c r="A214" s="265">
        <v>33774</v>
      </c>
      <c r="B214" s="268">
        <v>678.25</v>
      </c>
    </row>
    <row r="215" spans="1:2" ht="16.149999999999999" customHeight="1" x14ac:dyDescent="0.25">
      <c r="A215" s="265">
        <v>33775</v>
      </c>
      <c r="B215" s="266">
        <v>683.37</v>
      </c>
    </row>
    <row r="216" spans="1:2" ht="16.149999999999999" customHeight="1" x14ac:dyDescent="0.25">
      <c r="A216" s="265">
        <v>33776</v>
      </c>
      <c r="B216" s="268">
        <v>683.37</v>
      </c>
    </row>
    <row r="217" spans="1:2" ht="16.149999999999999" customHeight="1" x14ac:dyDescent="0.25">
      <c r="A217" s="265">
        <v>33777</v>
      </c>
      <c r="B217" s="266">
        <v>683.37</v>
      </c>
    </row>
    <row r="218" spans="1:2" ht="16.149999999999999" customHeight="1" x14ac:dyDescent="0.25">
      <c r="A218" s="265">
        <v>33778</v>
      </c>
      <c r="B218" s="268">
        <v>683.37</v>
      </c>
    </row>
    <row r="219" spans="1:2" ht="16.149999999999999" customHeight="1" x14ac:dyDescent="0.25">
      <c r="A219" s="265">
        <v>33779</v>
      </c>
      <c r="B219" s="266">
        <v>690.08</v>
      </c>
    </row>
    <row r="220" spans="1:2" ht="16.149999999999999" customHeight="1" x14ac:dyDescent="0.25">
      <c r="A220" s="265">
        <v>33780</v>
      </c>
      <c r="B220" s="268">
        <v>699.09</v>
      </c>
    </row>
    <row r="221" spans="1:2" ht="16.149999999999999" customHeight="1" x14ac:dyDescent="0.25">
      <c r="A221" s="265">
        <v>33781</v>
      </c>
      <c r="B221" s="266">
        <v>701.83</v>
      </c>
    </row>
    <row r="222" spans="1:2" ht="16.149999999999999" customHeight="1" x14ac:dyDescent="0.25">
      <c r="A222" s="265">
        <v>33782</v>
      </c>
      <c r="B222" s="268">
        <v>697.57</v>
      </c>
    </row>
    <row r="223" spans="1:2" ht="16.149999999999999" customHeight="1" x14ac:dyDescent="0.25">
      <c r="A223" s="265">
        <v>33783</v>
      </c>
      <c r="B223" s="266">
        <v>697.57</v>
      </c>
    </row>
    <row r="224" spans="1:2" ht="16.149999999999999" customHeight="1" x14ac:dyDescent="0.25">
      <c r="A224" s="265">
        <v>33784</v>
      </c>
      <c r="B224" s="268">
        <v>697.57</v>
      </c>
    </row>
    <row r="225" spans="1:2" ht="16.149999999999999" customHeight="1" x14ac:dyDescent="0.25">
      <c r="A225" s="265">
        <v>33785</v>
      </c>
      <c r="B225" s="266">
        <v>697.57</v>
      </c>
    </row>
    <row r="226" spans="1:2" ht="16.149999999999999" customHeight="1" x14ac:dyDescent="0.25">
      <c r="A226" s="265">
        <v>33786</v>
      </c>
      <c r="B226" s="268">
        <v>695.36</v>
      </c>
    </row>
    <row r="227" spans="1:2" ht="16.149999999999999" customHeight="1" x14ac:dyDescent="0.25">
      <c r="A227" s="265">
        <v>33787</v>
      </c>
      <c r="B227" s="266">
        <v>694.43</v>
      </c>
    </row>
    <row r="228" spans="1:2" ht="16.149999999999999" customHeight="1" x14ac:dyDescent="0.25">
      <c r="A228" s="265">
        <v>33788</v>
      </c>
      <c r="B228" s="268">
        <v>693.71</v>
      </c>
    </row>
    <row r="229" spans="1:2" ht="16.149999999999999" customHeight="1" x14ac:dyDescent="0.25">
      <c r="A229" s="265">
        <v>33789</v>
      </c>
      <c r="B229" s="266">
        <v>693.4</v>
      </c>
    </row>
    <row r="230" spans="1:2" ht="16.149999999999999" customHeight="1" x14ac:dyDescent="0.25">
      <c r="A230" s="265">
        <v>33790</v>
      </c>
      <c r="B230" s="268">
        <v>693.4</v>
      </c>
    </row>
    <row r="231" spans="1:2" ht="16.149999999999999" customHeight="1" x14ac:dyDescent="0.25">
      <c r="A231" s="265">
        <v>33791</v>
      </c>
      <c r="B231" s="266">
        <v>693.4</v>
      </c>
    </row>
    <row r="232" spans="1:2" ht="16.149999999999999" customHeight="1" x14ac:dyDescent="0.25">
      <c r="A232" s="265">
        <v>33792</v>
      </c>
      <c r="B232" s="268">
        <v>696.12</v>
      </c>
    </row>
    <row r="233" spans="1:2" ht="16.149999999999999" customHeight="1" x14ac:dyDescent="0.25">
      <c r="A233" s="265">
        <v>33793</v>
      </c>
      <c r="B233" s="266">
        <v>695.65</v>
      </c>
    </row>
    <row r="234" spans="1:2" ht="16.149999999999999" customHeight="1" x14ac:dyDescent="0.25">
      <c r="A234" s="265">
        <v>33794</v>
      </c>
      <c r="B234" s="268">
        <v>699.01</v>
      </c>
    </row>
    <row r="235" spans="1:2" ht="16.149999999999999" customHeight="1" x14ac:dyDescent="0.25">
      <c r="A235" s="265">
        <v>33795</v>
      </c>
      <c r="B235" s="266">
        <v>703.74</v>
      </c>
    </row>
    <row r="236" spans="1:2" ht="16.149999999999999" customHeight="1" x14ac:dyDescent="0.25">
      <c r="A236" s="265">
        <v>33796</v>
      </c>
      <c r="B236" s="268">
        <v>708.72</v>
      </c>
    </row>
    <row r="237" spans="1:2" ht="16.149999999999999" customHeight="1" x14ac:dyDescent="0.25">
      <c r="A237" s="265">
        <v>33797</v>
      </c>
      <c r="B237" s="266">
        <v>708.72</v>
      </c>
    </row>
    <row r="238" spans="1:2" ht="16.149999999999999" customHeight="1" x14ac:dyDescent="0.25">
      <c r="A238" s="265">
        <v>33798</v>
      </c>
      <c r="B238" s="268">
        <v>708.72</v>
      </c>
    </row>
    <row r="239" spans="1:2" ht="16.149999999999999" customHeight="1" x14ac:dyDescent="0.25">
      <c r="A239" s="265">
        <v>33799</v>
      </c>
      <c r="B239" s="266">
        <v>720.47</v>
      </c>
    </row>
    <row r="240" spans="1:2" ht="16.149999999999999" customHeight="1" x14ac:dyDescent="0.25">
      <c r="A240" s="265">
        <v>33800</v>
      </c>
      <c r="B240" s="268">
        <v>719.15</v>
      </c>
    </row>
    <row r="241" spans="1:2" ht="16.149999999999999" customHeight="1" x14ac:dyDescent="0.25">
      <c r="A241" s="265">
        <v>33801</v>
      </c>
      <c r="B241" s="266">
        <v>717.45</v>
      </c>
    </row>
    <row r="242" spans="1:2" ht="16.149999999999999" customHeight="1" x14ac:dyDescent="0.25">
      <c r="A242" s="265">
        <v>33802</v>
      </c>
      <c r="B242" s="268">
        <v>717.7</v>
      </c>
    </row>
    <row r="243" spans="1:2" ht="16.149999999999999" customHeight="1" x14ac:dyDescent="0.25">
      <c r="A243" s="265">
        <v>33803</v>
      </c>
      <c r="B243" s="266">
        <v>715.11</v>
      </c>
    </row>
    <row r="244" spans="1:2" ht="16.149999999999999" customHeight="1" x14ac:dyDescent="0.25">
      <c r="A244" s="265">
        <v>33804</v>
      </c>
      <c r="B244" s="268">
        <v>715.11</v>
      </c>
    </row>
    <row r="245" spans="1:2" ht="16.149999999999999" customHeight="1" x14ac:dyDescent="0.25">
      <c r="A245" s="265">
        <v>33805</v>
      </c>
      <c r="B245" s="266">
        <v>715.11</v>
      </c>
    </row>
    <row r="246" spans="1:2" ht="16.149999999999999" customHeight="1" x14ac:dyDescent="0.25">
      <c r="A246" s="265">
        <v>33806</v>
      </c>
      <c r="B246" s="268">
        <v>715.11</v>
      </c>
    </row>
    <row r="247" spans="1:2" ht="16.149999999999999" customHeight="1" x14ac:dyDescent="0.25">
      <c r="A247" s="265">
        <v>33807</v>
      </c>
      <c r="B247" s="266">
        <v>710.91</v>
      </c>
    </row>
    <row r="248" spans="1:2" ht="16.149999999999999" customHeight="1" x14ac:dyDescent="0.25">
      <c r="A248" s="265">
        <v>33808</v>
      </c>
      <c r="B248" s="268">
        <v>707.96</v>
      </c>
    </row>
    <row r="249" spans="1:2" ht="16.149999999999999" customHeight="1" x14ac:dyDescent="0.25">
      <c r="A249" s="265">
        <v>33809</v>
      </c>
      <c r="B249" s="266">
        <v>699.73</v>
      </c>
    </row>
    <row r="250" spans="1:2" ht="16.149999999999999" customHeight="1" x14ac:dyDescent="0.25">
      <c r="A250" s="265">
        <v>33810</v>
      </c>
      <c r="B250" s="268">
        <v>699.68</v>
      </c>
    </row>
    <row r="251" spans="1:2" ht="16.149999999999999" customHeight="1" x14ac:dyDescent="0.25">
      <c r="A251" s="265">
        <v>33811</v>
      </c>
      <c r="B251" s="266">
        <v>699.68</v>
      </c>
    </row>
    <row r="252" spans="1:2" ht="16.149999999999999" customHeight="1" x14ac:dyDescent="0.25">
      <c r="A252" s="265">
        <v>33812</v>
      </c>
      <c r="B252" s="268">
        <v>699.68</v>
      </c>
    </row>
    <row r="253" spans="1:2" ht="16.149999999999999" customHeight="1" x14ac:dyDescent="0.25">
      <c r="A253" s="265">
        <v>33813</v>
      </c>
      <c r="B253" s="266">
        <v>701.66</v>
      </c>
    </row>
    <row r="254" spans="1:2" ht="16.149999999999999" customHeight="1" x14ac:dyDescent="0.25">
      <c r="A254" s="265">
        <v>33814</v>
      </c>
      <c r="B254" s="268">
        <v>701.89</v>
      </c>
    </row>
    <row r="255" spans="1:2" ht="16.149999999999999" customHeight="1" x14ac:dyDescent="0.25">
      <c r="A255" s="265">
        <v>33815</v>
      </c>
      <c r="B255" s="266">
        <v>702.02</v>
      </c>
    </row>
    <row r="256" spans="1:2" ht="16.149999999999999" customHeight="1" x14ac:dyDescent="0.25">
      <c r="A256" s="265">
        <v>33816</v>
      </c>
      <c r="B256" s="268">
        <v>705.14</v>
      </c>
    </row>
    <row r="257" spans="1:2" ht="16.149999999999999" customHeight="1" x14ac:dyDescent="0.25">
      <c r="A257" s="265">
        <v>33817</v>
      </c>
      <c r="B257" s="266">
        <v>702.52</v>
      </c>
    </row>
    <row r="258" spans="1:2" ht="16.149999999999999" customHeight="1" x14ac:dyDescent="0.25">
      <c r="A258" s="265">
        <v>33818</v>
      </c>
      <c r="B258" s="268">
        <v>702.52</v>
      </c>
    </row>
    <row r="259" spans="1:2" ht="16.149999999999999" customHeight="1" x14ac:dyDescent="0.25">
      <c r="A259" s="265">
        <v>33819</v>
      </c>
      <c r="B259" s="266">
        <v>702.52</v>
      </c>
    </row>
    <row r="260" spans="1:2" ht="16.149999999999999" customHeight="1" x14ac:dyDescent="0.25">
      <c r="A260" s="265">
        <v>33820</v>
      </c>
      <c r="B260" s="268">
        <v>701.82</v>
      </c>
    </row>
    <row r="261" spans="1:2" ht="16.149999999999999" customHeight="1" x14ac:dyDescent="0.25">
      <c r="A261" s="265">
        <v>33821</v>
      </c>
      <c r="B261" s="266">
        <v>698.84</v>
      </c>
    </row>
    <row r="262" spans="1:2" ht="16.149999999999999" customHeight="1" x14ac:dyDescent="0.25">
      <c r="A262" s="265">
        <v>33822</v>
      </c>
      <c r="B262" s="268">
        <v>695.32</v>
      </c>
    </row>
    <row r="263" spans="1:2" ht="16.149999999999999" customHeight="1" x14ac:dyDescent="0.25">
      <c r="A263" s="265">
        <v>33823</v>
      </c>
      <c r="B263" s="266">
        <v>694.25</v>
      </c>
    </row>
    <row r="264" spans="1:2" ht="16.149999999999999" customHeight="1" x14ac:dyDescent="0.25">
      <c r="A264" s="265">
        <v>33824</v>
      </c>
      <c r="B264" s="268">
        <v>694.25</v>
      </c>
    </row>
    <row r="265" spans="1:2" ht="16.149999999999999" customHeight="1" x14ac:dyDescent="0.25">
      <c r="A265" s="265">
        <v>33825</v>
      </c>
      <c r="B265" s="266">
        <v>694.25</v>
      </c>
    </row>
    <row r="266" spans="1:2" ht="16.149999999999999" customHeight="1" x14ac:dyDescent="0.25">
      <c r="A266" s="265">
        <v>33826</v>
      </c>
      <c r="B266" s="268">
        <v>694.25</v>
      </c>
    </row>
    <row r="267" spans="1:2" ht="16.149999999999999" customHeight="1" x14ac:dyDescent="0.25">
      <c r="A267" s="265">
        <v>33827</v>
      </c>
      <c r="B267" s="266">
        <v>692.72</v>
      </c>
    </row>
    <row r="268" spans="1:2" ht="16.149999999999999" customHeight="1" x14ac:dyDescent="0.25">
      <c r="A268" s="265">
        <v>33828</v>
      </c>
      <c r="B268" s="268">
        <v>692.25</v>
      </c>
    </row>
    <row r="269" spans="1:2" ht="16.149999999999999" customHeight="1" x14ac:dyDescent="0.25">
      <c r="A269" s="265">
        <v>33829</v>
      </c>
      <c r="B269" s="266">
        <v>694.28</v>
      </c>
    </row>
    <row r="270" spans="1:2" ht="16.149999999999999" customHeight="1" x14ac:dyDescent="0.25">
      <c r="A270" s="265">
        <v>33830</v>
      </c>
      <c r="B270" s="268">
        <v>692.51</v>
      </c>
    </row>
    <row r="271" spans="1:2" ht="16.149999999999999" customHeight="1" x14ac:dyDescent="0.25">
      <c r="A271" s="265">
        <v>33831</v>
      </c>
      <c r="B271" s="266">
        <v>693.25</v>
      </c>
    </row>
    <row r="272" spans="1:2" ht="16.149999999999999" customHeight="1" x14ac:dyDescent="0.25">
      <c r="A272" s="265">
        <v>33832</v>
      </c>
      <c r="B272" s="268">
        <v>693.25</v>
      </c>
    </row>
    <row r="273" spans="1:2" ht="16.149999999999999" customHeight="1" x14ac:dyDescent="0.25">
      <c r="A273" s="265">
        <v>33833</v>
      </c>
      <c r="B273" s="266">
        <v>693.25</v>
      </c>
    </row>
    <row r="274" spans="1:2" ht="16.149999999999999" customHeight="1" x14ac:dyDescent="0.25">
      <c r="A274" s="265">
        <v>33834</v>
      </c>
      <c r="B274" s="268">
        <v>693.25</v>
      </c>
    </row>
    <row r="275" spans="1:2" ht="16.149999999999999" customHeight="1" x14ac:dyDescent="0.25">
      <c r="A275" s="265">
        <v>33835</v>
      </c>
      <c r="B275" s="266">
        <v>693.69</v>
      </c>
    </row>
    <row r="276" spans="1:2" ht="16.149999999999999" customHeight="1" x14ac:dyDescent="0.25">
      <c r="A276" s="265">
        <v>33836</v>
      </c>
      <c r="B276" s="268">
        <v>692.48</v>
      </c>
    </row>
    <row r="277" spans="1:2" ht="16.149999999999999" customHeight="1" x14ac:dyDescent="0.25">
      <c r="A277" s="265">
        <v>33837</v>
      </c>
      <c r="B277" s="266">
        <v>692.56</v>
      </c>
    </row>
    <row r="278" spans="1:2" ht="16.149999999999999" customHeight="1" x14ac:dyDescent="0.25">
      <c r="A278" s="265">
        <v>33838</v>
      </c>
      <c r="B278" s="268">
        <v>693.94</v>
      </c>
    </row>
    <row r="279" spans="1:2" ht="16.149999999999999" customHeight="1" x14ac:dyDescent="0.25">
      <c r="A279" s="265">
        <v>33839</v>
      </c>
      <c r="B279" s="266">
        <v>693.94</v>
      </c>
    </row>
    <row r="280" spans="1:2" ht="16.149999999999999" customHeight="1" x14ac:dyDescent="0.25">
      <c r="A280" s="265">
        <v>33840</v>
      </c>
      <c r="B280" s="268">
        <v>693.94</v>
      </c>
    </row>
    <row r="281" spans="1:2" ht="16.149999999999999" customHeight="1" x14ac:dyDescent="0.25">
      <c r="A281" s="265">
        <v>33841</v>
      </c>
      <c r="B281" s="266">
        <v>689.56</v>
      </c>
    </row>
    <row r="282" spans="1:2" ht="16.149999999999999" customHeight="1" x14ac:dyDescent="0.25">
      <c r="A282" s="265">
        <v>33842</v>
      </c>
      <c r="B282" s="268">
        <v>689.21</v>
      </c>
    </row>
    <row r="283" spans="1:2" ht="16.149999999999999" customHeight="1" x14ac:dyDescent="0.25">
      <c r="A283" s="265">
        <v>33843</v>
      </c>
      <c r="B283" s="266">
        <v>689.45</v>
      </c>
    </row>
    <row r="284" spans="1:2" ht="16.149999999999999" customHeight="1" x14ac:dyDescent="0.25">
      <c r="A284" s="265">
        <v>33844</v>
      </c>
      <c r="B284" s="268">
        <v>690.3</v>
      </c>
    </row>
    <row r="285" spans="1:2" ht="16.149999999999999" customHeight="1" x14ac:dyDescent="0.25">
      <c r="A285" s="265">
        <v>33845</v>
      </c>
      <c r="B285" s="266">
        <v>691.68</v>
      </c>
    </row>
    <row r="286" spans="1:2" ht="16.149999999999999" customHeight="1" x14ac:dyDescent="0.25">
      <c r="A286" s="265">
        <v>33846</v>
      </c>
      <c r="B286" s="268">
        <v>691.68</v>
      </c>
    </row>
    <row r="287" spans="1:2" ht="16.149999999999999" customHeight="1" x14ac:dyDescent="0.25">
      <c r="A287" s="265">
        <v>33847</v>
      </c>
      <c r="B287" s="266">
        <v>691.68</v>
      </c>
    </row>
    <row r="288" spans="1:2" ht="16.149999999999999" customHeight="1" x14ac:dyDescent="0.25">
      <c r="A288" s="265">
        <v>33848</v>
      </c>
      <c r="B288" s="268">
        <v>691.9</v>
      </c>
    </row>
    <row r="289" spans="1:2" ht="16.149999999999999" customHeight="1" x14ac:dyDescent="0.25">
      <c r="A289" s="265">
        <v>33849</v>
      </c>
      <c r="B289" s="266">
        <v>692.89</v>
      </c>
    </row>
    <row r="290" spans="1:2" ht="16.149999999999999" customHeight="1" x14ac:dyDescent="0.25">
      <c r="A290" s="265">
        <v>33850</v>
      </c>
      <c r="B290" s="268">
        <v>693.02</v>
      </c>
    </row>
    <row r="291" spans="1:2" ht="16.149999999999999" customHeight="1" x14ac:dyDescent="0.25">
      <c r="A291" s="265">
        <v>33851</v>
      </c>
      <c r="B291" s="266">
        <v>695.62</v>
      </c>
    </row>
    <row r="292" spans="1:2" ht="16.149999999999999" customHeight="1" x14ac:dyDescent="0.25">
      <c r="A292" s="265">
        <v>33852</v>
      </c>
      <c r="B292" s="268">
        <v>696.77</v>
      </c>
    </row>
    <row r="293" spans="1:2" ht="16.149999999999999" customHeight="1" x14ac:dyDescent="0.25">
      <c r="A293" s="265">
        <v>33853</v>
      </c>
      <c r="B293" s="266">
        <v>696.77</v>
      </c>
    </row>
    <row r="294" spans="1:2" ht="16.149999999999999" customHeight="1" x14ac:dyDescent="0.25">
      <c r="A294" s="265">
        <v>33854</v>
      </c>
      <c r="B294" s="268">
        <v>696.77</v>
      </c>
    </row>
    <row r="295" spans="1:2" ht="16.149999999999999" customHeight="1" x14ac:dyDescent="0.25">
      <c r="A295" s="265">
        <v>33855</v>
      </c>
      <c r="B295" s="266">
        <v>697.69</v>
      </c>
    </row>
    <row r="296" spans="1:2" ht="16.149999999999999" customHeight="1" x14ac:dyDescent="0.25">
      <c r="A296" s="265">
        <v>33856</v>
      </c>
      <c r="B296" s="268">
        <v>698.28</v>
      </c>
    </row>
    <row r="297" spans="1:2" ht="16.149999999999999" customHeight="1" x14ac:dyDescent="0.25">
      <c r="A297" s="265">
        <v>33857</v>
      </c>
      <c r="B297" s="266">
        <v>695.38</v>
      </c>
    </row>
    <row r="298" spans="1:2" ht="16.149999999999999" customHeight="1" x14ac:dyDescent="0.25">
      <c r="A298" s="265">
        <v>33858</v>
      </c>
      <c r="B298" s="268">
        <v>695.54</v>
      </c>
    </row>
    <row r="299" spans="1:2" ht="16.149999999999999" customHeight="1" x14ac:dyDescent="0.25">
      <c r="A299" s="265">
        <v>33859</v>
      </c>
      <c r="B299" s="266">
        <v>696.39</v>
      </c>
    </row>
    <row r="300" spans="1:2" ht="16.149999999999999" customHeight="1" x14ac:dyDescent="0.25">
      <c r="A300" s="265">
        <v>33860</v>
      </c>
      <c r="B300" s="268">
        <v>696.39</v>
      </c>
    </row>
    <row r="301" spans="1:2" ht="16.149999999999999" customHeight="1" x14ac:dyDescent="0.25">
      <c r="A301" s="265">
        <v>33861</v>
      </c>
      <c r="B301" s="266">
        <v>696.39</v>
      </c>
    </row>
    <row r="302" spans="1:2" ht="16.149999999999999" customHeight="1" x14ac:dyDescent="0.25">
      <c r="A302" s="265">
        <v>33862</v>
      </c>
      <c r="B302" s="268">
        <v>696.29</v>
      </c>
    </row>
    <row r="303" spans="1:2" ht="16.149999999999999" customHeight="1" x14ac:dyDescent="0.25">
      <c r="A303" s="265">
        <v>33863</v>
      </c>
      <c r="B303" s="266">
        <v>696.84</v>
      </c>
    </row>
    <row r="304" spans="1:2" ht="16.149999999999999" customHeight="1" x14ac:dyDescent="0.25">
      <c r="A304" s="265">
        <v>33864</v>
      </c>
      <c r="B304" s="268">
        <v>695.7</v>
      </c>
    </row>
    <row r="305" spans="1:2" ht="16.149999999999999" customHeight="1" x14ac:dyDescent="0.25">
      <c r="A305" s="265">
        <v>33865</v>
      </c>
      <c r="B305" s="266">
        <v>696.66</v>
      </c>
    </row>
    <row r="306" spans="1:2" ht="16.149999999999999" customHeight="1" x14ac:dyDescent="0.25">
      <c r="A306" s="265">
        <v>33866</v>
      </c>
      <c r="B306" s="268">
        <v>696.42</v>
      </c>
    </row>
    <row r="307" spans="1:2" ht="16.149999999999999" customHeight="1" x14ac:dyDescent="0.25">
      <c r="A307" s="265">
        <v>33867</v>
      </c>
      <c r="B307" s="266">
        <v>696.42</v>
      </c>
    </row>
    <row r="308" spans="1:2" ht="16.149999999999999" customHeight="1" x14ac:dyDescent="0.25">
      <c r="A308" s="265">
        <v>33868</v>
      </c>
      <c r="B308" s="268">
        <v>696.42</v>
      </c>
    </row>
    <row r="309" spans="1:2" ht="16.149999999999999" customHeight="1" x14ac:dyDescent="0.25">
      <c r="A309" s="265">
        <v>33869</v>
      </c>
      <c r="B309" s="266">
        <v>699.16</v>
      </c>
    </row>
    <row r="310" spans="1:2" ht="16.149999999999999" customHeight="1" x14ac:dyDescent="0.25">
      <c r="A310" s="265">
        <v>33870</v>
      </c>
      <c r="B310" s="268">
        <v>697.77</v>
      </c>
    </row>
    <row r="311" spans="1:2" ht="16.149999999999999" customHeight="1" x14ac:dyDescent="0.25">
      <c r="A311" s="265">
        <v>33871</v>
      </c>
      <c r="B311" s="266">
        <v>698.4</v>
      </c>
    </row>
    <row r="312" spans="1:2" ht="16.149999999999999" customHeight="1" x14ac:dyDescent="0.25">
      <c r="A312" s="265">
        <v>33872</v>
      </c>
      <c r="B312" s="268">
        <v>697.01</v>
      </c>
    </row>
    <row r="313" spans="1:2" ht="16.149999999999999" customHeight="1" x14ac:dyDescent="0.25">
      <c r="A313" s="265">
        <v>33873</v>
      </c>
      <c r="B313" s="266">
        <v>704.8</v>
      </c>
    </row>
    <row r="314" spans="1:2" ht="16.149999999999999" customHeight="1" x14ac:dyDescent="0.25">
      <c r="A314" s="265">
        <v>33874</v>
      </c>
      <c r="B314" s="268">
        <v>704.8</v>
      </c>
    </row>
    <row r="315" spans="1:2" ht="16.149999999999999" customHeight="1" x14ac:dyDescent="0.25">
      <c r="A315" s="265">
        <v>33875</v>
      </c>
      <c r="B315" s="266">
        <v>704.8</v>
      </c>
    </row>
    <row r="316" spans="1:2" ht="16.149999999999999" customHeight="1" x14ac:dyDescent="0.25">
      <c r="A316" s="265">
        <v>33876</v>
      </c>
      <c r="B316" s="268">
        <v>701</v>
      </c>
    </row>
    <row r="317" spans="1:2" ht="16.149999999999999" customHeight="1" x14ac:dyDescent="0.25">
      <c r="A317" s="265">
        <v>33877</v>
      </c>
      <c r="B317" s="266">
        <v>702.81</v>
      </c>
    </row>
    <row r="318" spans="1:2" ht="16.149999999999999" customHeight="1" x14ac:dyDescent="0.25">
      <c r="A318" s="265">
        <v>33878</v>
      </c>
      <c r="B318" s="268">
        <v>699.7</v>
      </c>
    </row>
    <row r="319" spans="1:2" ht="16.149999999999999" customHeight="1" x14ac:dyDescent="0.25">
      <c r="A319" s="265">
        <v>33879</v>
      </c>
      <c r="B319" s="266">
        <v>703.08</v>
      </c>
    </row>
    <row r="320" spans="1:2" ht="16.149999999999999" customHeight="1" x14ac:dyDescent="0.25">
      <c r="A320" s="265">
        <v>33880</v>
      </c>
      <c r="B320" s="268">
        <v>710.22</v>
      </c>
    </row>
    <row r="321" spans="1:2" ht="16.149999999999999" customHeight="1" x14ac:dyDescent="0.25">
      <c r="A321" s="265">
        <v>33881</v>
      </c>
      <c r="B321" s="266">
        <v>710.22</v>
      </c>
    </row>
    <row r="322" spans="1:2" ht="16.149999999999999" customHeight="1" x14ac:dyDescent="0.25">
      <c r="A322" s="265">
        <v>33882</v>
      </c>
      <c r="B322" s="268">
        <v>710.22</v>
      </c>
    </row>
    <row r="323" spans="1:2" ht="16.149999999999999" customHeight="1" x14ac:dyDescent="0.25">
      <c r="A323" s="265">
        <v>33883</v>
      </c>
      <c r="B323" s="266">
        <v>704.52</v>
      </c>
    </row>
    <row r="324" spans="1:2" ht="16.149999999999999" customHeight="1" x14ac:dyDescent="0.25">
      <c r="A324" s="265">
        <v>33884</v>
      </c>
      <c r="B324" s="268">
        <v>703.66</v>
      </c>
    </row>
    <row r="325" spans="1:2" ht="16.149999999999999" customHeight="1" x14ac:dyDescent="0.25">
      <c r="A325" s="265">
        <v>33885</v>
      </c>
      <c r="B325" s="266">
        <v>702.71</v>
      </c>
    </row>
    <row r="326" spans="1:2" ht="16.149999999999999" customHeight="1" x14ac:dyDescent="0.25">
      <c r="A326" s="265">
        <v>33886</v>
      </c>
      <c r="B326" s="268">
        <v>704.06</v>
      </c>
    </row>
    <row r="327" spans="1:2" ht="16.149999999999999" customHeight="1" x14ac:dyDescent="0.25">
      <c r="A327" s="265">
        <v>33887</v>
      </c>
      <c r="B327" s="266">
        <v>701.88</v>
      </c>
    </row>
    <row r="328" spans="1:2" ht="16.149999999999999" customHeight="1" x14ac:dyDescent="0.25">
      <c r="A328" s="265">
        <v>33888</v>
      </c>
      <c r="B328" s="268">
        <v>701.88</v>
      </c>
    </row>
    <row r="329" spans="1:2" ht="16.149999999999999" customHeight="1" x14ac:dyDescent="0.25">
      <c r="A329" s="265">
        <v>33889</v>
      </c>
      <c r="B329" s="266">
        <v>701.88</v>
      </c>
    </row>
    <row r="330" spans="1:2" ht="16.149999999999999" customHeight="1" x14ac:dyDescent="0.25">
      <c r="A330" s="265">
        <v>33890</v>
      </c>
      <c r="B330" s="268">
        <v>701.88</v>
      </c>
    </row>
    <row r="331" spans="1:2" ht="16.149999999999999" customHeight="1" x14ac:dyDescent="0.25">
      <c r="A331" s="265">
        <v>33891</v>
      </c>
      <c r="B331" s="266">
        <v>702.48</v>
      </c>
    </row>
    <row r="332" spans="1:2" ht="16.149999999999999" customHeight="1" x14ac:dyDescent="0.25">
      <c r="A332" s="265">
        <v>33892</v>
      </c>
      <c r="B332" s="268">
        <v>705.52</v>
      </c>
    </row>
    <row r="333" spans="1:2" ht="16.149999999999999" customHeight="1" x14ac:dyDescent="0.25">
      <c r="A333" s="265">
        <v>33893</v>
      </c>
      <c r="B333" s="266">
        <v>708.21</v>
      </c>
    </row>
    <row r="334" spans="1:2" ht="16.149999999999999" customHeight="1" x14ac:dyDescent="0.25">
      <c r="A334" s="265">
        <v>33894</v>
      </c>
      <c r="B334" s="268">
        <v>707.13</v>
      </c>
    </row>
    <row r="335" spans="1:2" ht="16.149999999999999" customHeight="1" x14ac:dyDescent="0.25">
      <c r="A335" s="265">
        <v>33895</v>
      </c>
      <c r="B335" s="266">
        <v>707.13</v>
      </c>
    </row>
    <row r="336" spans="1:2" ht="16.149999999999999" customHeight="1" x14ac:dyDescent="0.25">
      <c r="A336" s="265">
        <v>33896</v>
      </c>
      <c r="B336" s="268">
        <v>707.13</v>
      </c>
    </row>
    <row r="337" spans="1:2" ht="16.149999999999999" customHeight="1" x14ac:dyDescent="0.25">
      <c r="A337" s="265">
        <v>33897</v>
      </c>
      <c r="B337" s="266">
        <v>707.35</v>
      </c>
    </row>
    <row r="338" spans="1:2" ht="16.149999999999999" customHeight="1" x14ac:dyDescent="0.25">
      <c r="A338" s="265">
        <v>33898</v>
      </c>
      <c r="B338" s="268">
        <v>706.06</v>
      </c>
    </row>
    <row r="339" spans="1:2" ht="16.149999999999999" customHeight="1" x14ac:dyDescent="0.25">
      <c r="A339" s="265">
        <v>33899</v>
      </c>
      <c r="B339" s="266">
        <v>709.22</v>
      </c>
    </row>
    <row r="340" spans="1:2" ht="16.149999999999999" customHeight="1" x14ac:dyDescent="0.25">
      <c r="A340" s="265">
        <v>33900</v>
      </c>
      <c r="B340" s="268">
        <v>710.19</v>
      </c>
    </row>
    <row r="341" spans="1:2" ht="16.149999999999999" customHeight="1" x14ac:dyDescent="0.25">
      <c r="A341" s="265">
        <v>33901</v>
      </c>
      <c r="B341" s="266">
        <v>712.04</v>
      </c>
    </row>
    <row r="342" spans="1:2" ht="16.149999999999999" customHeight="1" x14ac:dyDescent="0.25">
      <c r="A342" s="265">
        <v>33902</v>
      </c>
      <c r="B342" s="268">
        <v>712.04</v>
      </c>
    </row>
    <row r="343" spans="1:2" ht="16.149999999999999" customHeight="1" x14ac:dyDescent="0.25">
      <c r="A343" s="265">
        <v>33903</v>
      </c>
      <c r="B343" s="266">
        <v>712.04</v>
      </c>
    </row>
    <row r="344" spans="1:2" ht="16.149999999999999" customHeight="1" x14ac:dyDescent="0.25">
      <c r="A344" s="265">
        <v>33904</v>
      </c>
      <c r="B344" s="268">
        <v>713.55</v>
      </c>
    </row>
    <row r="345" spans="1:2" ht="16.149999999999999" customHeight="1" x14ac:dyDescent="0.25">
      <c r="A345" s="265">
        <v>33905</v>
      </c>
      <c r="B345" s="266">
        <v>716.39</v>
      </c>
    </row>
    <row r="346" spans="1:2" ht="16.149999999999999" customHeight="1" x14ac:dyDescent="0.25">
      <c r="A346" s="265">
        <v>33906</v>
      </c>
      <c r="B346" s="268">
        <v>715.31</v>
      </c>
    </row>
    <row r="347" spans="1:2" ht="16.149999999999999" customHeight="1" x14ac:dyDescent="0.25">
      <c r="A347" s="265">
        <v>33907</v>
      </c>
      <c r="B347" s="266">
        <v>717.37</v>
      </c>
    </row>
    <row r="348" spans="1:2" ht="16.149999999999999" customHeight="1" x14ac:dyDescent="0.25">
      <c r="A348" s="265">
        <v>33908</v>
      </c>
      <c r="B348" s="268">
        <v>716.88</v>
      </c>
    </row>
    <row r="349" spans="1:2" ht="16.149999999999999" customHeight="1" x14ac:dyDescent="0.25">
      <c r="A349" s="265">
        <v>33909</v>
      </c>
      <c r="B349" s="266">
        <v>716.88</v>
      </c>
    </row>
    <row r="350" spans="1:2" ht="16.149999999999999" customHeight="1" x14ac:dyDescent="0.25">
      <c r="A350" s="265">
        <v>33910</v>
      </c>
      <c r="B350" s="268">
        <v>716.88</v>
      </c>
    </row>
    <row r="351" spans="1:2" ht="16.149999999999999" customHeight="1" x14ac:dyDescent="0.25">
      <c r="A351" s="265">
        <v>33911</v>
      </c>
      <c r="B351" s="266">
        <v>716.88</v>
      </c>
    </row>
    <row r="352" spans="1:2" ht="16.149999999999999" customHeight="1" x14ac:dyDescent="0.25">
      <c r="A352" s="265">
        <v>33912</v>
      </c>
      <c r="B352" s="268">
        <v>718.98</v>
      </c>
    </row>
    <row r="353" spans="1:2" ht="16.149999999999999" customHeight="1" x14ac:dyDescent="0.25">
      <c r="A353" s="265">
        <v>33913</v>
      </c>
      <c r="B353" s="266">
        <v>719.21</v>
      </c>
    </row>
    <row r="354" spans="1:2" ht="16.149999999999999" customHeight="1" x14ac:dyDescent="0.25">
      <c r="A354" s="265">
        <v>33914</v>
      </c>
      <c r="B354" s="268">
        <v>720.96</v>
      </c>
    </row>
    <row r="355" spans="1:2" ht="16.149999999999999" customHeight="1" x14ac:dyDescent="0.25">
      <c r="A355" s="265">
        <v>33915</v>
      </c>
      <c r="B355" s="266">
        <v>722.57</v>
      </c>
    </row>
    <row r="356" spans="1:2" ht="16.149999999999999" customHeight="1" x14ac:dyDescent="0.25">
      <c r="A356" s="265">
        <v>33916</v>
      </c>
      <c r="B356" s="268">
        <v>722.57</v>
      </c>
    </row>
    <row r="357" spans="1:2" ht="16.149999999999999" customHeight="1" x14ac:dyDescent="0.25">
      <c r="A357" s="265">
        <v>33917</v>
      </c>
      <c r="B357" s="266">
        <v>722.57</v>
      </c>
    </row>
    <row r="358" spans="1:2" ht="16.149999999999999" customHeight="1" x14ac:dyDescent="0.25">
      <c r="A358" s="265">
        <v>33918</v>
      </c>
      <c r="B358" s="268">
        <v>720.48</v>
      </c>
    </row>
    <row r="359" spans="1:2" ht="16.149999999999999" customHeight="1" x14ac:dyDescent="0.25">
      <c r="A359" s="265">
        <v>33919</v>
      </c>
      <c r="B359" s="266">
        <v>722.37</v>
      </c>
    </row>
    <row r="360" spans="1:2" ht="16.149999999999999" customHeight="1" x14ac:dyDescent="0.25">
      <c r="A360" s="265">
        <v>33920</v>
      </c>
      <c r="B360" s="268">
        <v>723.72</v>
      </c>
    </row>
    <row r="361" spans="1:2" ht="16.149999999999999" customHeight="1" x14ac:dyDescent="0.25">
      <c r="A361" s="265">
        <v>33921</v>
      </c>
      <c r="B361" s="266">
        <v>722.72</v>
      </c>
    </row>
    <row r="362" spans="1:2" ht="16.149999999999999" customHeight="1" x14ac:dyDescent="0.25">
      <c r="A362" s="265">
        <v>33922</v>
      </c>
      <c r="B362" s="268">
        <v>724.07</v>
      </c>
    </row>
    <row r="363" spans="1:2" ht="16.149999999999999" customHeight="1" x14ac:dyDescent="0.25">
      <c r="A363" s="265">
        <v>33923</v>
      </c>
      <c r="B363" s="266">
        <v>724.07</v>
      </c>
    </row>
    <row r="364" spans="1:2" ht="16.149999999999999" customHeight="1" x14ac:dyDescent="0.25">
      <c r="A364" s="265">
        <v>33924</v>
      </c>
      <c r="B364" s="268">
        <v>724.07</v>
      </c>
    </row>
    <row r="365" spans="1:2" ht="16.149999999999999" customHeight="1" x14ac:dyDescent="0.25">
      <c r="A365" s="265">
        <v>33925</v>
      </c>
      <c r="B365" s="266">
        <v>724.07</v>
      </c>
    </row>
    <row r="366" spans="1:2" ht="16.149999999999999" customHeight="1" x14ac:dyDescent="0.25">
      <c r="A366" s="265">
        <v>33926</v>
      </c>
      <c r="B366" s="268">
        <v>730.11</v>
      </c>
    </row>
    <row r="367" spans="1:2" ht="16.149999999999999" customHeight="1" x14ac:dyDescent="0.25">
      <c r="A367" s="265">
        <v>33927</v>
      </c>
      <c r="B367" s="266">
        <v>724.97</v>
      </c>
    </row>
    <row r="368" spans="1:2" ht="16.149999999999999" customHeight="1" x14ac:dyDescent="0.25">
      <c r="A368" s="265">
        <v>33928</v>
      </c>
      <c r="B368" s="268">
        <v>724.9</v>
      </c>
    </row>
    <row r="369" spans="1:2" ht="16.149999999999999" customHeight="1" x14ac:dyDescent="0.25">
      <c r="A369" s="265">
        <v>33929</v>
      </c>
      <c r="B369" s="266">
        <v>721.98</v>
      </c>
    </row>
    <row r="370" spans="1:2" ht="16.149999999999999" customHeight="1" x14ac:dyDescent="0.25">
      <c r="A370" s="265">
        <v>33930</v>
      </c>
      <c r="B370" s="268">
        <v>721.98</v>
      </c>
    </row>
    <row r="371" spans="1:2" ht="16.149999999999999" customHeight="1" x14ac:dyDescent="0.25">
      <c r="A371" s="265">
        <v>33931</v>
      </c>
      <c r="B371" s="266">
        <v>721.98</v>
      </c>
    </row>
    <row r="372" spans="1:2" ht="16.149999999999999" customHeight="1" x14ac:dyDescent="0.25">
      <c r="A372" s="265">
        <v>33932</v>
      </c>
      <c r="B372" s="268">
        <v>726.97</v>
      </c>
    </row>
    <row r="373" spans="1:2" ht="16.149999999999999" customHeight="1" x14ac:dyDescent="0.25">
      <c r="A373" s="265">
        <v>33933</v>
      </c>
      <c r="B373" s="266">
        <v>720.63</v>
      </c>
    </row>
    <row r="374" spans="1:2" ht="16.149999999999999" customHeight="1" x14ac:dyDescent="0.25">
      <c r="A374" s="265">
        <v>33934</v>
      </c>
      <c r="B374" s="268">
        <v>721.47</v>
      </c>
    </row>
    <row r="375" spans="1:2" ht="16.149999999999999" customHeight="1" x14ac:dyDescent="0.25">
      <c r="A375" s="265">
        <v>33935</v>
      </c>
      <c r="B375" s="266">
        <v>722.61</v>
      </c>
    </row>
    <row r="376" spans="1:2" ht="16.149999999999999" customHeight="1" x14ac:dyDescent="0.25">
      <c r="A376" s="265">
        <v>33936</v>
      </c>
      <c r="B376" s="268">
        <v>725.45</v>
      </c>
    </row>
    <row r="377" spans="1:2" ht="16.149999999999999" customHeight="1" x14ac:dyDescent="0.25">
      <c r="A377" s="265">
        <v>33937</v>
      </c>
      <c r="B377" s="266">
        <v>725.45</v>
      </c>
    </row>
    <row r="378" spans="1:2" ht="16.149999999999999" customHeight="1" x14ac:dyDescent="0.25">
      <c r="A378" s="265">
        <v>33938</v>
      </c>
      <c r="B378" s="268">
        <v>725.45</v>
      </c>
    </row>
    <row r="379" spans="1:2" ht="16.149999999999999" customHeight="1" x14ac:dyDescent="0.25">
      <c r="A379" s="265">
        <v>33939</v>
      </c>
      <c r="B379" s="266">
        <v>729.42</v>
      </c>
    </row>
    <row r="380" spans="1:2" ht="16.149999999999999" customHeight="1" x14ac:dyDescent="0.25">
      <c r="A380" s="265">
        <v>33940</v>
      </c>
      <c r="B380" s="268">
        <v>725.75</v>
      </c>
    </row>
    <row r="381" spans="1:2" ht="16.149999999999999" customHeight="1" x14ac:dyDescent="0.25">
      <c r="A381" s="265">
        <v>33941</v>
      </c>
      <c r="B381" s="266">
        <v>729.74</v>
      </c>
    </row>
    <row r="382" spans="1:2" ht="16.149999999999999" customHeight="1" x14ac:dyDescent="0.25">
      <c r="A382" s="265">
        <v>33942</v>
      </c>
      <c r="B382" s="268">
        <v>738.19</v>
      </c>
    </row>
    <row r="383" spans="1:2" ht="16.149999999999999" customHeight="1" x14ac:dyDescent="0.25">
      <c r="A383" s="265">
        <v>33943</v>
      </c>
      <c r="B383" s="266">
        <v>736.29</v>
      </c>
    </row>
    <row r="384" spans="1:2" ht="16.149999999999999" customHeight="1" x14ac:dyDescent="0.25">
      <c r="A384" s="265">
        <v>33944</v>
      </c>
      <c r="B384" s="268">
        <v>736.29</v>
      </c>
    </row>
    <row r="385" spans="1:2" ht="16.149999999999999" customHeight="1" x14ac:dyDescent="0.25">
      <c r="A385" s="265">
        <v>33945</v>
      </c>
      <c r="B385" s="266">
        <v>736.29</v>
      </c>
    </row>
    <row r="386" spans="1:2" ht="16.149999999999999" customHeight="1" x14ac:dyDescent="0.25">
      <c r="A386" s="265">
        <v>33946</v>
      </c>
      <c r="B386" s="268">
        <v>732.11</v>
      </c>
    </row>
    <row r="387" spans="1:2" ht="16.149999999999999" customHeight="1" x14ac:dyDescent="0.25">
      <c r="A387" s="265">
        <v>33947</v>
      </c>
      <c r="B387" s="266">
        <v>732.11</v>
      </c>
    </row>
    <row r="388" spans="1:2" ht="16.149999999999999" customHeight="1" x14ac:dyDescent="0.25">
      <c r="A388" s="265">
        <v>33948</v>
      </c>
      <c r="B388" s="268">
        <v>732.4</v>
      </c>
    </row>
    <row r="389" spans="1:2" ht="16.149999999999999" customHeight="1" x14ac:dyDescent="0.25">
      <c r="A389" s="265">
        <v>33949</v>
      </c>
      <c r="B389" s="266">
        <v>727.21</v>
      </c>
    </row>
    <row r="390" spans="1:2" ht="16.149999999999999" customHeight="1" x14ac:dyDescent="0.25">
      <c r="A390" s="265">
        <v>33950</v>
      </c>
      <c r="B390" s="268">
        <v>729.8</v>
      </c>
    </row>
    <row r="391" spans="1:2" ht="16.149999999999999" customHeight="1" x14ac:dyDescent="0.25">
      <c r="A391" s="265">
        <v>33951</v>
      </c>
      <c r="B391" s="266">
        <v>729.8</v>
      </c>
    </row>
    <row r="392" spans="1:2" ht="16.149999999999999" customHeight="1" x14ac:dyDescent="0.25">
      <c r="A392" s="265">
        <v>33952</v>
      </c>
      <c r="B392" s="268">
        <v>729.8</v>
      </c>
    </row>
    <row r="393" spans="1:2" ht="16.149999999999999" customHeight="1" x14ac:dyDescent="0.25">
      <c r="A393" s="265">
        <v>33953</v>
      </c>
      <c r="B393" s="266">
        <v>732.69</v>
      </c>
    </row>
    <row r="394" spans="1:2" ht="16.149999999999999" customHeight="1" x14ac:dyDescent="0.25">
      <c r="A394" s="265">
        <v>33954</v>
      </c>
      <c r="B394" s="268">
        <v>736.2</v>
      </c>
    </row>
    <row r="395" spans="1:2" ht="16.149999999999999" customHeight="1" x14ac:dyDescent="0.25">
      <c r="A395" s="265">
        <v>33955</v>
      </c>
      <c r="B395" s="266">
        <v>734.98</v>
      </c>
    </row>
    <row r="396" spans="1:2" ht="16.149999999999999" customHeight="1" x14ac:dyDescent="0.25">
      <c r="A396" s="265">
        <v>33956</v>
      </c>
      <c r="B396" s="268">
        <v>732.54</v>
      </c>
    </row>
    <row r="397" spans="1:2" ht="16.149999999999999" customHeight="1" x14ac:dyDescent="0.25">
      <c r="A397" s="265">
        <v>33957</v>
      </c>
      <c r="B397" s="266">
        <v>735.31</v>
      </c>
    </row>
    <row r="398" spans="1:2" ht="16.149999999999999" customHeight="1" x14ac:dyDescent="0.25">
      <c r="A398" s="265">
        <v>33958</v>
      </c>
      <c r="B398" s="268">
        <v>735.31</v>
      </c>
    </row>
    <row r="399" spans="1:2" ht="16.149999999999999" customHeight="1" x14ac:dyDescent="0.25">
      <c r="A399" s="265">
        <v>33959</v>
      </c>
      <c r="B399" s="266">
        <v>735.31</v>
      </c>
    </row>
    <row r="400" spans="1:2" ht="16.149999999999999" customHeight="1" x14ac:dyDescent="0.25">
      <c r="A400" s="265">
        <v>33960</v>
      </c>
      <c r="B400" s="268">
        <v>736.82</v>
      </c>
    </row>
    <row r="401" spans="1:2" ht="16.149999999999999" customHeight="1" x14ac:dyDescent="0.25">
      <c r="A401" s="265">
        <v>33961</v>
      </c>
      <c r="B401" s="266">
        <v>735</v>
      </c>
    </row>
    <row r="402" spans="1:2" ht="16.149999999999999" customHeight="1" x14ac:dyDescent="0.25">
      <c r="A402" s="265">
        <v>33962</v>
      </c>
      <c r="B402" s="268">
        <v>735.19</v>
      </c>
    </row>
    <row r="403" spans="1:2" ht="16.149999999999999" customHeight="1" x14ac:dyDescent="0.25">
      <c r="A403" s="265">
        <v>33963</v>
      </c>
      <c r="B403" s="266">
        <v>735.19</v>
      </c>
    </row>
    <row r="404" spans="1:2" ht="16.149999999999999" customHeight="1" x14ac:dyDescent="0.25">
      <c r="A404" s="265">
        <v>33964</v>
      </c>
      <c r="B404" s="268">
        <v>735.19</v>
      </c>
    </row>
    <row r="405" spans="1:2" ht="16.149999999999999" customHeight="1" x14ac:dyDescent="0.25">
      <c r="A405" s="265">
        <v>33965</v>
      </c>
      <c r="B405" s="266">
        <v>735.19</v>
      </c>
    </row>
    <row r="406" spans="1:2" ht="16.149999999999999" customHeight="1" x14ac:dyDescent="0.25">
      <c r="A406" s="265">
        <v>33966</v>
      </c>
      <c r="B406" s="268">
        <v>735.19</v>
      </c>
    </row>
    <row r="407" spans="1:2" ht="16.149999999999999" customHeight="1" x14ac:dyDescent="0.25">
      <c r="A407" s="265">
        <v>33967</v>
      </c>
      <c r="B407" s="266">
        <v>737.44</v>
      </c>
    </row>
    <row r="408" spans="1:2" ht="16.149999999999999" customHeight="1" x14ac:dyDescent="0.25">
      <c r="A408" s="265">
        <v>33968</v>
      </c>
      <c r="B408" s="268">
        <v>737.98</v>
      </c>
    </row>
    <row r="409" spans="1:2" ht="16.149999999999999" customHeight="1" x14ac:dyDescent="0.25">
      <c r="A409" s="265">
        <v>33969</v>
      </c>
      <c r="B409" s="266">
        <v>737.98</v>
      </c>
    </row>
    <row r="410" spans="1:2" ht="16.149999999999999" customHeight="1" x14ac:dyDescent="0.25">
      <c r="A410" s="265">
        <v>33970</v>
      </c>
      <c r="B410" s="268">
        <v>737.98</v>
      </c>
    </row>
    <row r="411" spans="1:2" ht="16.149999999999999" customHeight="1" x14ac:dyDescent="0.25">
      <c r="A411" s="265">
        <v>33971</v>
      </c>
      <c r="B411" s="266">
        <v>737.98</v>
      </c>
    </row>
    <row r="412" spans="1:2" ht="16.149999999999999" customHeight="1" x14ac:dyDescent="0.25">
      <c r="A412" s="265">
        <v>33972</v>
      </c>
      <c r="B412" s="268">
        <v>737.98</v>
      </c>
    </row>
    <row r="413" spans="1:2" ht="16.149999999999999" customHeight="1" x14ac:dyDescent="0.25">
      <c r="A413" s="265">
        <v>33973</v>
      </c>
      <c r="B413" s="266">
        <v>737.98</v>
      </c>
    </row>
    <row r="414" spans="1:2" ht="16.149999999999999" customHeight="1" x14ac:dyDescent="0.25">
      <c r="A414" s="265">
        <v>33974</v>
      </c>
      <c r="B414" s="268">
        <v>737.55</v>
      </c>
    </row>
    <row r="415" spans="1:2" ht="16.149999999999999" customHeight="1" x14ac:dyDescent="0.25">
      <c r="A415" s="265">
        <v>33975</v>
      </c>
      <c r="B415" s="266">
        <v>738.65</v>
      </c>
    </row>
    <row r="416" spans="1:2" ht="16.149999999999999" customHeight="1" x14ac:dyDescent="0.25">
      <c r="A416" s="265">
        <v>33976</v>
      </c>
      <c r="B416" s="268">
        <v>740.08</v>
      </c>
    </row>
    <row r="417" spans="1:2" ht="16.149999999999999" customHeight="1" x14ac:dyDescent="0.25">
      <c r="A417" s="265">
        <v>33977</v>
      </c>
      <c r="B417" s="266">
        <v>742.61</v>
      </c>
    </row>
    <row r="418" spans="1:2" ht="16.149999999999999" customHeight="1" x14ac:dyDescent="0.25">
      <c r="A418" s="265">
        <v>33978</v>
      </c>
      <c r="B418" s="268">
        <v>746.63</v>
      </c>
    </row>
    <row r="419" spans="1:2" ht="16.149999999999999" customHeight="1" x14ac:dyDescent="0.25">
      <c r="A419" s="265">
        <v>33979</v>
      </c>
      <c r="B419" s="266">
        <v>746.63</v>
      </c>
    </row>
    <row r="420" spans="1:2" ht="16.149999999999999" customHeight="1" x14ac:dyDescent="0.25">
      <c r="A420" s="265">
        <v>33980</v>
      </c>
      <c r="B420" s="268">
        <v>746.63</v>
      </c>
    </row>
    <row r="421" spans="1:2" ht="16.149999999999999" customHeight="1" x14ac:dyDescent="0.25">
      <c r="A421" s="265">
        <v>33981</v>
      </c>
      <c r="B421" s="266">
        <v>746.63</v>
      </c>
    </row>
    <row r="422" spans="1:2" ht="16.149999999999999" customHeight="1" x14ac:dyDescent="0.25">
      <c r="A422" s="265">
        <v>33982</v>
      </c>
      <c r="B422" s="268">
        <v>749.63</v>
      </c>
    </row>
    <row r="423" spans="1:2" ht="16.149999999999999" customHeight="1" x14ac:dyDescent="0.25">
      <c r="A423" s="265">
        <v>33983</v>
      </c>
      <c r="B423" s="266">
        <v>748.98</v>
      </c>
    </row>
    <row r="424" spans="1:2" ht="16.149999999999999" customHeight="1" x14ac:dyDescent="0.25">
      <c r="A424" s="265">
        <v>33984</v>
      </c>
      <c r="B424" s="268">
        <v>746.71</v>
      </c>
    </row>
    <row r="425" spans="1:2" ht="16.149999999999999" customHeight="1" x14ac:dyDescent="0.25">
      <c r="A425" s="265">
        <v>33985</v>
      </c>
      <c r="B425" s="266">
        <v>746.39</v>
      </c>
    </row>
    <row r="426" spans="1:2" ht="16.149999999999999" customHeight="1" x14ac:dyDescent="0.25">
      <c r="A426" s="265">
        <v>33986</v>
      </c>
      <c r="B426" s="268">
        <v>746.39</v>
      </c>
    </row>
    <row r="427" spans="1:2" ht="16.149999999999999" customHeight="1" x14ac:dyDescent="0.25">
      <c r="A427" s="265">
        <v>33987</v>
      </c>
      <c r="B427" s="266">
        <v>746.39</v>
      </c>
    </row>
    <row r="428" spans="1:2" ht="16.149999999999999" customHeight="1" x14ac:dyDescent="0.25">
      <c r="A428" s="265">
        <v>33988</v>
      </c>
      <c r="B428" s="268">
        <v>747.2</v>
      </c>
    </row>
    <row r="429" spans="1:2" ht="16.149999999999999" customHeight="1" x14ac:dyDescent="0.25">
      <c r="A429" s="265">
        <v>33989</v>
      </c>
      <c r="B429" s="266">
        <v>748.07</v>
      </c>
    </row>
    <row r="430" spans="1:2" ht="16.149999999999999" customHeight="1" x14ac:dyDescent="0.25">
      <c r="A430" s="265">
        <v>33990</v>
      </c>
      <c r="B430" s="268">
        <v>750.06</v>
      </c>
    </row>
    <row r="431" spans="1:2" ht="16.149999999999999" customHeight="1" x14ac:dyDescent="0.25">
      <c r="A431" s="265">
        <v>33991</v>
      </c>
      <c r="B431" s="266">
        <v>750</v>
      </c>
    </row>
    <row r="432" spans="1:2" ht="16.149999999999999" customHeight="1" x14ac:dyDescent="0.25">
      <c r="A432" s="265">
        <v>33992</v>
      </c>
      <c r="B432" s="268">
        <v>748.56</v>
      </c>
    </row>
    <row r="433" spans="1:2" ht="16.149999999999999" customHeight="1" x14ac:dyDescent="0.25">
      <c r="A433" s="265">
        <v>33993</v>
      </c>
      <c r="B433" s="266">
        <v>748.56</v>
      </c>
    </row>
    <row r="434" spans="1:2" ht="16.149999999999999" customHeight="1" x14ac:dyDescent="0.25">
      <c r="A434" s="265">
        <v>33994</v>
      </c>
      <c r="B434" s="268">
        <v>748.56</v>
      </c>
    </row>
    <row r="435" spans="1:2" ht="16.149999999999999" customHeight="1" x14ac:dyDescent="0.25">
      <c r="A435" s="265">
        <v>33995</v>
      </c>
      <c r="B435" s="266">
        <v>747.25</v>
      </c>
    </row>
    <row r="436" spans="1:2" ht="16.149999999999999" customHeight="1" x14ac:dyDescent="0.25">
      <c r="A436" s="265">
        <v>33996</v>
      </c>
      <c r="B436" s="268">
        <v>747.13</v>
      </c>
    </row>
    <row r="437" spans="1:2" ht="16.149999999999999" customHeight="1" x14ac:dyDescent="0.25">
      <c r="A437" s="265">
        <v>33997</v>
      </c>
      <c r="B437" s="266">
        <v>746.21</v>
      </c>
    </row>
    <row r="438" spans="1:2" ht="16.149999999999999" customHeight="1" x14ac:dyDescent="0.25">
      <c r="A438" s="265">
        <v>33998</v>
      </c>
      <c r="B438" s="268">
        <v>745.14</v>
      </c>
    </row>
    <row r="439" spans="1:2" ht="16.149999999999999" customHeight="1" x14ac:dyDescent="0.25">
      <c r="A439" s="265">
        <v>33999</v>
      </c>
      <c r="B439" s="266">
        <v>746.05</v>
      </c>
    </row>
    <row r="440" spans="1:2" ht="16.149999999999999" customHeight="1" x14ac:dyDescent="0.25">
      <c r="A440" s="265">
        <v>34000</v>
      </c>
      <c r="B440" s="268">
        <v>746.05</v>
      </c>
    </row>
    <row r="441" spans="1:2" ht="16.149999999999999" customHeight="1" x14ac:dyDescent="0.25">
      <c r="A441" s="265">
        <v>34001</v>
      </c>
      <c r="B441" s="266">
        <v>746.05</v>
      </c>
    </row>
    <row r="442" spans="1:2" ht="16.149999999999999" customHeight="1" x14ac:dyDescent="0.25">
      <c r="A442" s="265">
        <v>34002</v>
      </c>
      <c r="B442" s="268">
        <v>745.27</v>
      </c>
    </row>
    <row r="443" spans="1:2" ht="16.149999999999999" customHeight="1" x14ac:dyDescent="0.25">
      <c r="A443" s="265">
        <v>34003</v>
      </c>
      <c r="B443" s="266">
        <v>745.64</v>
      </c>
    </row>
    <row r="444" spans="1:2" ht="16.149999999999999" customHeight="1" x14ac:dyDescent="0.25">
      <c r="A444" s="265">
        <v>34004</v>
      </c>
      <c r="B444" s="268">
        <v>745.73</v>
      </c>
    </row>
    <row r="445" spans="1:2" ht="16.149999999999999" customHeight="1" x14ac:dyDescent="0.25">
      <c r="A445" s="265">
        <v>34005</v>
      </c>
      <c r="B445" s="266">
        <v>745.79</v>
      </c>
    </row>
    <row r="446" spans="1:2" ht="16.149999999999999" customHeight="1" x14ac:dyDescent="0.25">
      <c r="A446" s="265">
        <v>34006</v>
      </c>
      <c r="B446" s="268">
        <v>746.56</v>
      </c>
    </row>
    <row r="447" spans="1:2" ht="16.149999999999999" customHeight="1" x14ac:dyDescent="0.25">
      <c r="A447" s="265">
        <v>34007</v>
      </c>
      <c r="B447" s="266">
        <v>746.56</v>
      </c>
    </row>
    <row r="448" spans="1:2" ht="16.149999999999999" customHeight="1" x14ac:dyDescent="0.25">
      <c r="A448" s="265">
        <v>34008</v>
      </c>
      <c r="B448" s="268">
        <v>746.56</v>
      </c>
    </row>
    <row r="449" spans="1:2" ht="16.149999999999999" customHeight="1" x14ac:dyDescent="0.25">
      <c r="A449" s="265">
        <v>34009</v>
      </c>
      <c r="B449" s="266">
        <v>745.45</v>
      </c>
    </row>
    <row r="450" spans="1:2" ht="16.149999999999999" customHeight="1" x14ac:dyDescent="0.25">
      <c r="A450" s="265">
        <v>34010</v>
      </c>
      <c r="B450" s="268">
        <v>745.49</v>
      </c>
    </row>
    <row r="451" spans="1:2" ht="16.149999999999999" customHeight="1" x14ac:dyDescent="0.25">
      <c r="A451" s="265">
        <v>34011</v>
      </c>
      <c r="B451" s="266">
        <v>745.38</v>
      </c>
    </row>
    <row r="452" spans="1:2" ht="16.149999999999999" customHeight="1" x14ac:dyDescent="0.25">
      <c r="A452" s="265">
        <v>34012</v>
      </c>
      <c r="B452" s="268">
        <v>748.22</v>
      </c>
    </row>
    <row r="453" spans="1:2" ht="16.149999999999999" customHeight="1" x14ac:dyDescent="0.25">
      <c r="A453" s="265">
        <v>34013</v>
      </c>
      <c r="B453" s="266">
        <v>748.88</v>
      </c>
    </row>
    <row r="454" spans="1:2" ht="16.149999999999999" customHeight="1" x14ac:dyDescent="0.25">
      <c r="A454" s="265">
        <v>34014</v>
      </c>
      <c r="B454" s="268">
        <v>748.88</v>
      </c>
    </row>
    <row r="455" spans="1:2" ht="16.149999999999999" customHeight="1" x14ac:dyDescent="0.25">
      <c r="A455" s="265">
        <v>34015</v>
      </c>
      <c r="B455" s="266">
        <v>748.88</v>
      </c>
    </row>
    <row r="456" spans="1:2" ht="16.149999999999999" customHeight="1" x14ac:dyDescent="0.25">
      <c r="A456" s="265">
        <v>34016</v>
      </c>
      <c r="B456" s="268">
        <v>748.18</v>
      </c>
    </row>
    <row r="457" spans="1:2" ht="16.149999999999999" customHeight="1" x14ac:dyDescent="0.25">
      <c r="A457" s="265">
        <v>34017</v>
      </c>
      <c r="B457" s="266">
        <v>749.69</v>
      </c>
    </row>
    <row r="458" spans="1:2" ht="16.149999999999999" customHeight="1" x14ac:dyDescent="0.25">
      <c r="A458" s="265">
        <v>34018</v>
      </c>
      <c r="B458" s="268">
        <v>750.75</v>
      </c>
    </row>
    <row r="459" spans="1:2" ht="16.149999999999999" customHeight="1" x14ac:dyDescent="0.25">
      <c r="A459" s="265">
        <v>34019</v>
      </c>
      <c r="B459" s="266">
        <v>752.47</v>
      </c>
    </row>
    <row r="460" spans="1:2" ht="16.149999999999999" customHeight="1" x14ac:dyDescent="0.25">
      <c r="A460" s="265">
        <v>34020</v>
      </c>
      <c r="B460" s="268">
        <v>751.96</v>
      </c>
    </row>
    <row r="461" spans="1:2" ht="16.149999999999999" customHeight="1" x14ac:dyDescent="0.25">
      <c r="A461" s="265">
        <v>34021</v>
      </c>
      <c r="B461" s="266">
        <v>751.96</v>
      </c>
    </row>
    <row r="462" spans="1:2" ht="16.149999999999999" customHeight="1" x14ac:dyDescent="0.25">
      <c r="A462" s="265">
        <v>34022</v>
      </c>
      <c r="B462" s="268">
        <v>751.96</v>
      </c>
    </row>
    <row r="463" spans="1:2" ht="16.149999999999999" customHeight="1" x14ac:dyDescent="0.25">
      <c r="A463" s="265">
        <v>34023</v>
      </c>
      <c r="B463" s="266">
        <v>752.52</v>
      </c>
    </row>
    <row r="464" spans="1:2" ht="16.149999999999999" customHeight="1" x14ac:dyDescent="0.25">
      <c r="A464" s="265">
        <v>34024</v>
      </c>
      <c r="B464" s="268">
        <v>753.33</v>
      </c>
    </row>
    <row r="465" spans="1:2" ht="16.149999999999999" customHeight="1" x14ac:dyDescent="0.25">
      <c r="A465" s="265">
        <v>34025</v>
      </c>
      <c r="B465" s="266">
        <v>755.07</v>
      </c>
    </row>
    <row r="466" spans="1:2" ht="16.149999999999999" customHeight="1" x14ac:dyDescent="0.25">
      <c r="A466" s="265">
        <v>34026</v>
      </c>
      <c r="B466" s="268">
        <v>759.2</v>
      </c>
    </row>
    <row r="467" spans="1:2" ht="16.149999999999999" customHeight="1" x14ac:dyDescent="0.25">
      <c r="A467" s="265">
        <v>34027</v>
      </c>
      <c r="B467" s="266">
        <v>758.03</v>
      </c>
    </row>
    <row r="468" spans="1:2" ht="16.149999999999999" customHeight="1" x14ac:dyDescent="0.25">
      <c r="A468" s="265">
        <v>34028</v>
      </c>
      <c r="B468" s="268">
        <v>758.03</v>
      </c>
    </row>
    <row r="469" spans="1:2" ht="16.149999999999999" customHeight="1" x14ac:dyDescent="0.25">
      <c r="A469" s="265">
        <v>34029</v>
      </c>
      <c r="B469" s="266">
        <v>758.03</v>
      </c>
    </row>
    <row r="470" spans="1:2" ht="16.149999999999999" customHeight="1" x14ac:dyDescent="0.25">
      <c r="A470" s="265">
        <v>34030</v>
      </c>
      <c r="B470" s="268">
        <v>757.89</v>
      </c>
    </row>
    <row r="471" spans="1:2" ht="16.149999999999999" customHeight="1" x14ac:dyDescent="0.25">
      <c r="A471" s="265">
        <v>34031</v>
      </c>
      <c r="B471" s="266">
        <v>760.71</v>
      </c>
    </row>
    <row r="472" spans="1:2" ht="16.149999999999999" customHeight="1" x14ac:dyDescent="0.25">
      <c r="A472" s="265">
        <v>34032</v>
      </c>
      <c r="B472" s="268">
        <v>762.68</v>
      </c>
    </row>
    <row r="473" spans="1:2" ht="16.149999999999999" customHeight="1" x14ac:dyDescent="0.25">
      <c r="A473" s="265">
        <v>34033</v>
      </c>
      <c r="B473" s="266">
        <v>762.04</v>
      </c>
    </row>
    <row r="474" spans="1:2" ht="16.149999999999999" customHeight="1" x14ac:dyDescent="0.25">
      <c r="A474" s="265">
        <v>34034</v>
      </c>
      <c r="B474" s="268">
        <v>762.2</v>
      </c>
    </row>
    <row r="475" spans="1:2" ht="16.149999999999999" customHeight="1" x14ac:dyDescent="0.25">
      <c r="A475" s="265">
        <v>34035</v>
      </c>
      <c r="B475" s="266">
        <v>762.2</v>
      </c>
    </row>
    <row r="476" spans="1:2" ht="16.149999999999999" customHeight="1" x14ac:dyDescent="0.25">
      <c r="A476" s="265">
        <v>34036</v>
      </c>
      <c r="B476" s="268">
        <v>762.2</v>
      </c>
    </row>
    <row r="477" spans="1:2" ht="16.149999999999999" customHeight="1" x14ac:dyDescent="0.25">
      <c r="A477" s="265">
        <v>34037</v>
      </c>
      <c r="B477" s="266">
        <v>763.38</v>
      </c>
    </row>
    <row r="478" spans="1:2" ht="16.149999999999999" customHeight="1" x14ac:dyDescent="0.25">
      <c r="A478" s="265">
        <v>34038</v>
      </c>
      <c r="B478" s="268">
        <v>763.9</v>
      </c>
    </row>
    <row r="479" spans="1:2" ht="16.149999999999999" customHeight="1" x14ac:dyDescent="0.25">
      <c r="A479" s="265">
        <v>34039</v>
      </c>
      <c r="B479" s="266">
        <v>764.74</v>
      </c>
    </row>
    <row r="480" spans="1:2" ht="16.149999999999999" customHeight="1" x14ac:dyDescent="0.25">
      <c r="A480" s="265">
        <v>34040</v>
      </c>
      <c r="B480" s="268">
        <v>765.19</v>
      </c>
    </row>
    <row r="481" spans="1:2" ht="16.149999999999999" customHeight="1" x14ac:dyDescent="0.25">
      <c r="A481" s="265">
        <v>34041</v>
      </c>
      <c r="B481" s="266">
        <v>764.79</v>
      </c>
    </row>
    <row r="482" spans="1:2" ht="16.149999999999999" customHeight="1" x14ac:dyDescent="0.25">
      <c r="A482" s="265">
        <v>34042</v>
      </c>
      <c r="B482" s="268">
        <v>764.79</v>
      </c>
    </row>
    <row r="483" spans="1:2" ht="16.149999999999999" customHeight="1" x14ac:dyDescent="0.25">
      <c r="A483" s="265">
        <v>34043</v>
      </c>
      <c r="B483" s="266">
        <v>764.79</v>
      </c>
    </row>
    <row r="484" spans="1:2" ht="16.149999999999999" customHeight="1" x14ac:dyDescent="0.25">
      <c r="A484" s="265">
        <v>34044</v>
      </c>
      <c r="B484" s="268">
        <v>764.29</v>
      </c>
    </row>
    <row r="485" spans="1:2" ht="16.149999999999999" customHeight="1" x14ac:dyDescent="0.25">
      <c r="A485" s="265">
        <v>34045</v>
      </c>
      <c r="B485" s="266">
        <v>765.06</v>
      </c>
    </row>
    <row r="486" spans="1:2" ht="16.149999999999999" customHeight="1" x14ac:dyDescent="0.25">
      <c r="A486" s="265">
        <v>34046</v>
      </c>
      <c r="B486" s="268">
        <v>766.12</v>
      </c>
    </row>
    <row r="487" spans="1:2" ht="16.149999999999999" customHeight="1" x14ac:dyDescent="0.25">
      <c r="A487" s="265">
        <v>34047</v>
      </c>
      <c r="B487" s="266">
        <v>766.42</v>
      </c>
    </row>
    <row r="488" spans="1:2" ht="16.149999999999999" customHeight="1" x14ac:dyDescent="0.25">
      <c r="A488" s="265">
        <v>34048</v>
      </c>
      <c r="B488" s="268">
        <v>766.84</v>
      </c>
    </row>
    <row r="489" spans="1:2" ht="16.149999999999999" customHeight="1" x14ac:dyDescent="0.25">
      <c r="A489" s="265">
        <v>34049</v>
      </c>
      <c r="B489" s="266">
        <v>766.84</v>
      </c>
    </row>
    <row r="490" spans="1:2" ht="16.149999999999999" customHeight="1" x14ac:dyDescent="0.25">
      <c r="A490" s="265">
        <v>34050</v>
      </c>
      <c r="B490" s="268">
        <v>766.84</v>
      </c>
    </row>
    <row r="491" spans="1:2" ht="16.149999999999999" customHeight="1" x14ac:dyDescent="0.25">
      <c r="A491" s="265">
        <v>34051</v>
      </c>
      <c r="B491" s="266">
        <v>766.84</v>
      </c>
    </row>
    <row r="492" spans="1:2" ht="16.149999999999999" customHeight="1" x14ac:dyDescent="0.25">
      <c r="A492" s="265">
        <v>34052</v>
      </c>
      <c r="B492" s="268">
        <v>766.63</v>
      </c>
    </row>
    <row r="493" spans="1:2" ht="16.149999999999999" customHeight="1" x14ac:dyDescent="0.25">
      <c r="A493" s="265">
        <v>34053</v>
      </c>
      <c r="B493" s="266">
        <v>766.91</v>
      </c>
    </row>
    <row r="494" spans="1:2" ht="16.149999999999999" customHeight="1" x14ac:dyDescent="0.25">
      <c r="A494" s="265">
        <v>34054</v>
      </c>
      <c r="B494" s="268">
        <v>767.99</v>
      </c>
    </row>
    <row r="495" spans="1:2" ht="16.149999999999999" customHeight="1" x14ac:dyDescent="0.25">
      <c r="A495" s="265">
        <v>34055</v>
      </c>
      <c r="B495" s="266">
        <v>767.4</v>
      </c>
    </row>
    <row r="496" spans="1:2" ht="16.149999999999999" customHeight="1" x14ac:dyDescent="0.25">
      <c r="A496" s="265">
        <v>34056</v>
      </c>
      <c r="B496" s="268">
        <v>767.4</v>
      </c>
    </row>
    <row r="497" spans="1:2" ht="16.149999999999999" customHeight="1" x14ac:dyDescent="0.25">
      <c r="A497" s="265">
        <v>34057</v>
      </c>
      <c r="B497" s="266">
        <v>767.4</v>
      </c>
    </row>
    <row r="498" spans="1:2" ht="16.149999999999999" customHeight="1" x14ac:dyDescent="0.25">
      <c r="A498" s="265">
        <v>34058</v>
      </c>
      <c r="B498" s="268">
        <v>766.79</v>
      </c>
    </row>
    <row r="499" spans="1:2" ht="16.149999999999999" customHeight="1" x14ac:dyDescent="0.25">
      <c r="A499" s="265">
        <v>34059</v>
      </c>
      <c r="B499" s="266">
        <v>766.41</v>
      </c>
    </row>
    <row r="500" spans="1:2" ht="16.149999999999999" customHeight="1" x14ac:dyDescent="0.25">
      <c r="A500" s="265">
        <v>34060</v>
      </c>
      <c r="B500" s="268">
        <v>766.44</v>
      </c>
    </row>
    <row r="501" spans="1:2" ht="16.149999999999999" customHeight="1" x14ac:dyDescent="0.25">
      <c r="A501" s="265">
        <v>34061</v>
      </c>
      <c r="B501" s="266">
        <v>767.98</v>
      </c>
    </row>
    <row r="502" spans="1:2" ht="16.149999999999999" customHeight="1" x14ac:dyDescent="0.25">
      <c r="A502" s="265">
        <v>34062</v>
      </c>
      <c r="B502" s="268">
        <v>768.46</v>
      </c>
    </row>
    <row r="503" spans="1:2" ht="16.149999999999999" customHeight="1" x14ac:dyDescent="0.25">
      <c r="A503" s="265">
        <v>34063</v>
      </c>
      <c r="B503" s="266">
        <v>768.46</v>
      </c>
    </row>
    <row r="504" spans="1:2" ht="16.149999999999999" customHeight="1" x14ac:dyDescent="0.25">
      <c r="A504" s="265">
        <v>34064</v>
      </c>
      <c r="B504" s="268">
        <v>768.46</v>
      </c>
    </row>
    <row r="505" spans="1:2" ht="16.149999999999999" customHeight="1" x14ac:dyDescent="0.25">
      <c r="A505" s="265">
        <v>34065</v>
      </c>
      <c r="B505" s="266">
        <v>768.31</v>
      </c>
    </row>
    <row r="506" spans="1:2" ht="16.149999999999999" customHeight="1" x14ac:dyDescent="0.25">
      <c r="A506" s="265">
        <v>34066</v>
      </c>
      <c r="B506" s="268">
        <v>768.52</v>
      </c>
    </row>
    <row r="507" spans="1:2" ht="16.149999999999999" customHeight="1" x14ac:dyDescent="0.25">
      <c r="A507" s="265">
        <v>34067</v>
      </c>
      <c r="B507" s="266">
        <v>768.6</v>
      </c>
    </row>
    <row r="508" spans="1:2" ht="16.149999999999999" customHeight="1" x14ac:dyDescent="0.25">
      <c r="A508" s="265">
        <v>34068</v>
      </c>
      <c r="B508" s="268">
        <v>768.6</v>
      </c>
    </row>
    <row r="509" spans="1:2" ht="16.149999999999999" customHeight="1" x14ac:dyDescent="0.25">
      <c r="A509" s="265">
        <v>34069</v>
      </c>
      <c r="B509" s="266">
        <v>768.6</v>
      </c>
    </row>
    <row r="510" spans="1:2" ht="16.149999999999999" customHeight="1" x14ac:dyDescent="0.25">
      <c r="A510" s="265">
        <v>34070</v>
      </c>
      <c r="B510" s="268">
        <v>768.6</v>
      </c>
    </row>
    <row r="511" spans="1:2" ht="16.149999999999999" customHeight="1" x14ac:dyDescent="0.25">
      <c r="A511" s="265">
        <v>34071</v>
      </c>
      <c r="B511" s="266">
        <v>768.6</v>
      </c>
    </row>
    <row r="512" spans="1:2" ht="16.149999999999999" customHeight="1" x14ac:dyDescent="0.25">
      <c r="A512" s="265">
        <v>34072</v>
      </c>
      <c r="B512" s="268">
        <v>769.34</v>
      </c>
    </row>
    <row r="513" spans="1:2" ht="16.149999999999999" customHeight="1" x14ac:dyDescent="0.25">
      <c r="A513" s="265">
        <v>34073</v>
      </c>
      <c r="B513" s="266">
        <v>769.8</v>
      </c>
    </row>
    <row r="514" spans="1:2" ht="16.149999999999999" customHeight="1" x14ac:dyDescent="0.25">
      <c r="A514" s="265">
        <v>34074</v>
      </c>
      <c r="B514" s="268">
        <v>771.56</v>
      </c>
    </row>
    <row r="515" spans="1:2" ht="16.149999999999999" customHeight="1" x14ac:dyDescent="0.25">
      <c r="A515" s="265">
        <v>34075</v>
      </c>
      <c r="B515" s="266">
        <v>772.71</v>
      </c>
    </row>
    <row r="516" spans="1:2" ht="16.149999999999999" customHeight="1" x14ac:dyDescent="0.25">
      <c r="A516" s="265">
        <v>34076</v>
      </c>
      <c r="B516" s="268">
        <v>773.22</v>
      </c>
    </row>
    <row r="517" spans="1:2" ht="16.149999999999999" customHeight="1" x14ac:dyDescent="0.25">
      <c r="A517" s="265">
        <v>34077</v>
      </c>
      <c r="B517" s="266">
        <v>773.22</v>
      </c>
    </row>
    <row r="518" spans="1:2" ht="16.149999999999999" customHeight="1" x14ac:dyDescent="0.25">
      <c r="A518" s="265">
        <v>34078</v>
      </c>
      <c r="B518" s="268">
        <v>773.22</v>
      </c>
    </row>
    <row r="519" spans="1:2" ht="16.149999999999999" customHeight="1" x14ac:dyDescent="0.25">
      <c r="A519" s="265">
        <v>34079</v>
      </c>
      <c r="B519" s="266">
        <v>773.7</v>
      </c>
    </row>
    <row r="520" spans="1:2" ht="16.149999999999999" customHeight="1" x14ac:dyDescent="0.25">
      <c r="A520" s="265">
        <v>34080</v>
      </c>
      <c r="B520" s="268">
        <v>773.97</v>
      </c>
    </row>
    <row r="521" spans="1:2" ht="16.149999999999999" customHeight="1" x14ac:dyDescent="0.25">
      <c r="A521" s="265">
        <v>34081</v>
      </c>
      <c r="B521" s="266">
        <v>774.34</v>
      </c>
    </row>
    <row r="522" spans="1:2" ht="16.149999999999999" customHeight="1" x14ac:dyDescent="0.25">
      <c r="A522" s="265">
        <v>34082</v>
      </c>
      <c r="B522" s="268">
        <v>775.05</v>
      </c>
    </row>
    <row r="523" spans="1:2" ht="16.149999999999999" customHeight="1" x14ac:dyDescent="0.25">
      <c r="A523" s="265">
        <v>34083</v>
      </c>
      <c r="B523" s="266">
        <v>775.32</v>
      </c>
    </row>
    <row r="524" spans="1:2" ht="16.149999999999999" customHeight="1" x14ac:dyDescent="0.25">
      <c r="A524" s="265">
        <v>34084</v>
      </c>
      <c r="B524" s="268">
        <v>775.32</v>
      </c>
    </row>
    <row r="525" spans="1:2" ht="16.149999999999999" customHeight="1" x14ac:dyDescent="0.25">
      <c r="A525" s="265">
        <v>34085</v>
      </c>
      <c r="B525" s="266">
        <v>775.32</v>
      </c>
    </row>
    <row r="526" spans="1:2" ht="16.149999999999999" customHeight="1" x14ac:dyDescent="0.25">
      <c r="A526" s="265">
        <v>34086</v>
      </c>
      <c r="B526" s="268">
        <v>775.2</v>
      </c>
    </row>
    <row r="527" spans="1:2" ht="16.149999999999999" customHeight="1" x14ac:dyDescent="0.25">
      <c r="A527" s="265">
        <v>34087</v>
      </c>
      <c r="B527" s="266">
        <v>774.52</v>
      </c>
    </row>
    <row r="528" spans="1:2" ht="16.149999999999999" customHeight="1" x14ac:dyDescent="0.25">
      <c r="A528" s="265">
        <v>34088</v>
      </c>
      <c r="B528" s="268">
        <v>773.78</v>
      </c>
    </row>
    <row r="529" spans="1:2" ht="16.149999999999999" customHeight="1" x14ac:dyDescent="0.25">
      <c r="A529" s="265">
        <v>34089</v>
      </c>
      <c r="B529" s="266">
        <v>774.94</v>
      </c>
    </row>
    <row r="530" spans="1:2" ht="16.149999999999999" customHeight="1" x14ac:dyDescent="0.25">
      <c r="A530" s="265">
        <v>34090</v>
      </c>
      <c r="B530" s="268">
        <v>773.82</v>
      </c>
    </row>
    <row r="531" spans="1:2" ht="16.149999999999999" customHeight="1" x14ac:dyDescent="0.25">
      <c r="A531" s="265">
        <v>34091</v>
      </c>
      <c r="B531" s="266">
        <v>773.82</v>
      </c>
    </row>
    <row r="532" spans="1:2" ht="16.149999999999999" customHeight="1" x14ac:dyDescent="0.25">
      <c r="A532" s="265">
        <v>34092</v>
      </c>
      <c r="B532" s="268">
        <v>773.82</v>
      </c>
    </row>
    <row r="533" spans="1:2" ht="16.149999999999999" customHeight="1" x14ac:dyDescent="0.25">
      <c r="A533" s="265">
        <v>34093</v>
      </c>
      <c r="B533" s="266">
        <v>775.53</v>
      </c>
    </row>
    <row r="534" spans="1:2" ht="16.149999999999999" customHeight="1" x14ac:dyDescent="0.25">
      <c r="A534" s="265">
        <v>34094</v>
      </c>
      <c r="B534" s="268">
        <v>776.99</v>
      </c>
    </row>
    <row r="535" spans="1:2" ht="16.149999999999999" customHeight="1" x14ac:dyDescent="0.25">
      <c r="A535" s="265">
        <v>34095</v>
      </c>
      <c r="B535" s="266">
        <v>777.88</v>
      </c>
    </row>
    <row r="536" spans="1:2" ht="16.149999999999999" customHeight="1" x14ac:dyDescent="0.25">
      <c r="A536" s="265">
        <v>34096</v>
      </c>
      <c r="B536" s="268">
        <v>778.17</v>
      </c>
    </row>
    <row r="537" spans="1:2" ht="16.149999999999999" customHeight="1" x14ac:dyDescent="0.25">
      <c r="A537" s="265">
        <v>34097</v>
      </c>
      <c r="B537" s="266">
        <v>777.17</v>
      </c>
    </row>
    <row r="538" spans="1:2" ht="16.149999999999999" customHeight="1" x14ac:dyDescent="0.25">
      <c r="A538" s="265">
        <v>34098</v>
      </c>
      <c r="B538" s="268">
        <v>777.17</v>
      </c>
    </row>
    <row r="539" spans="1:2" ht="16.149999999999999" customHeight="1" x14ac:dyDescent="0.25">
      <c r="A539" s="265">
        <v>34099</v>
      </c>
      <c r="B539" s="266">
        <v>777.17</v>
      </c>
    </row>
    <row r="540" spans="1:2" ht="16.149999999999999" customHeight="1" x14ac:dyDescent="0.25">
      <c r="A540" s="265">
        <v>34100</v>
      </c>
      <c r="B540" s="268">
        <v>777.75</v>
      </c>
    </row>
    <row r="541" spans="1:2" ht="16.149999999999999" customHeight="1" x14ac:dyDescent="0.25">
      <c r="A541" s="265">
        <v>34101</v>
      </c>
      <c r="B541" s="266">
        <v>779.41</v>
      </c>
    </row>
    <row r="542" spans="1:2" ht="16.149999999999999" customHeight="1" x14ac:dyDescent="0.25">
      <c r="A542" s="265">
        <v>34102</v>
      </c>
      <c r="B542" s="268">
        <v>780.49</v>
      </c>
    </row>
    <row r="543" spans="1:2" ht="16.149999999999999" customHeight="1" x14ac:dyDescent="0.25">
      <c r="A543" s="265">
        <v>34103</v>
      </c>
      <c r="B543" s="266">
        <v>780.8</v>
      </c>
    </row>
    <row r="544" spans="1:2" ht="16.149999999999999" customHeight="1" x14ac:dyDescent="0.25">
      <c r="A544" s="265">
        <v>34104</v>
      </c>
      <c r="B544" s="268">
        <v>780.79</v>
      </c>
    </row>
    <row r="545" spans="1:2" ht="16.149999999999999" customHeight="1" x14ac:dyDescent="0.25">
      <c r="A545" s="265">
        <v>34105</v>
      </c>
      <c r="B545" s="266">
        <v>780.79</v>
      </c>
    </row>
    <row r="546" spans="1:2" ht="16.149999999999999" customHeight="1" x14ac:dyDescent="0.25">
      <c r="A546" s="265">
        <v>34106</v>
      </c>
      <c r="B546" s="268">
        <v>780.79</v>
      </c>
    </row>
    <row r="547" spans="1:2" ht="16.149999999999999" customHeight="1" x14ac:dyDescent="0.25">
      <c r="A547" s="265">
        <v>34107</v>
      </c>
      <c r="B547" s="266">
        <v>781.42</v>
      </c>
    </row>
    <row r="548" spans="1:2" ht="16.149999999999999" customHeight="1" x14ac:dyDescent="0.25">
      <c r="A548" s="265">
        <v>34108</v>
      </c>
      <c r="B548" s="268">
        <v>781.8</v>
      </c>
    </row>
    <row r="549" spans="1:2" ht="16.149999999999999" customHeight="1" x14ac:dyDescent="0.25">
      <c r="A549" s="265">
        <v>34109</v>
      </c>
      <c r="B549" s="266">
        <v>781.84</v>
      </c>
    </row>
    <row r="550" spans="1:2" ht="16.149999999999999" customHeight="1" x14ac:dyDescent="0.25">
      <c r="A550" s="265">
        <v>34110</v>
      </c>
      <c r="B550" s="268">
        <v>781.94</v>
      </c>
    </row>
    <row r="551" spans="1:2" ht="16.149999999999999" customHeight="1" x14ac:dyDescent="0.25">
      <c r="A551" s="265">
        <v>34111</v>
      </c>
      <c r="B551" s="266">
        <v>782</v>
      </c>
    </row>
    <row r="552" spans="1:2" ht="16.149999999999999" customHeight="1" x14ac:dyDescent="0.25">
      <c r="A552" s="265">
        <v>34112</v>
      </c>
      <c r="B552" s="268">
        <v>782</v>
      </c>
    </row>
    <row r="553" spans="1:2" ht="16.149999999999999" customHeight="1" x14ac:dyDescent="0.25">
      <c r="A553" s="265">
        <v>34113</v>
      </c>
      <c r="B553" s="266">
        <v>782</v>
      </c>
    </row>
    <row r="554" spans="1:2" ht="16.149999999999999" customHeight="1" x14ac:dyDescent="0.25">
      <c r="A554" s="265">
        <v>34114</v>
      </c>
      <c r="B554" s="268">
        <v>782</v>
      </c>
    </row>
    <row r="555" spans="1:2" ht="16.149999999999999" customHeight="1" x14ac:dyDescent="0.25">
      <c r="A555" s="265">
        <v>34115</v>
      </c>
      <c r="B555" s="266">
        <v>783.15</v>
      </c>
    </row>
    <row r="556" spans="1:2" ht="16.149999999999999" customHeight="1" x14ac:dyDescent="0.25">
      <c r="A556" s="265">
        <v>34116</v>
      </c>
      <c r="B556" s="268">
        <v>782.85</v>
      </c>
    </row>
    <row r="557" spans="1:2" ht="16.149999999999999" customHeight="1" x14ac:dyDescent="0.25">
      <c r="A557" s="265">
        <v>34117</v>
      </c>
      <c r="B557" s="266">
        <v>780.78</v>
      </c>
    </row>
    <row r="558" spans="1:2" ht="16.149999999999999" customHeight="1" x14ac:dyDescent="0.25">
      <c r="A558" s="265">
        <v>34118</v>
      </c>
      <c r="B558" s="268">
        <v>779.56</v>
      </c>
    </row>
    <row r="559" spans="1:2" ht="16.149999999999999" customHeight="1" x14ac:dyDescent="0.25">
      <c r="A559" s="265">
        <v>34119</v>
      </c>
      <c r="B559" s="266">
        <v>779.56</v>
      </c>
    </row>
    <row r="560" spans="1:2" ht="16.149999999999999" customHeight="1" x14ac:dyDescent="0.25">
      <c r="A560" s="265">
        <v>34120</v>
      </c>
      <c r="B560" s="268">
        <v>779.56</v>
      </c>
    </row>
    <row r="561" spans="1:2" ht="16.149999999999999" customHeight="1" x14ac:dyDescent="0.25">
      <c r="A561" s="265">
        <v>34121</v>
      </c>
      <c r="B561" s="266">
        <v>779</v>
      </c>
    </row>
    <row r="562" spans="1:2" ht="16.149999999999999" customHeight="1" x14ac:dyDescent="0.25">
      <c r="A562" s="265">
        <v>34122</v>
      </c>
      <c r="B562" s="268">
        <v>779.01</v>
      </c>
    </row>
    <row r="563" spans="1:2" ht="16.149999999999999" customHeight="1" x14ac:dyDescent="0.25">
      <c r="A563" s="265">
        <v>34123</v>
      </c>
      <c r="B563" s="266">
        <v>777.82</v>
      </c>
    </row>
    <row r="564" spans="1:2" ht="16.149999999999999" customHeight="1" x14ac:dyDescent="0.25">
      <c r="A564" s="265">
        <v>34124</v>
      </c>
      <c r="B564" s="268">
        <v>778.12</v>
      </c>
    </row>
    <row r="565" spans="1:2" ht="16.149999999999999" customHeight="1" x14ac:dyDescent="0.25">
      <c r="A565" s="265">
        <v>34125</v>
      </c>
      <c r="B565" s="266">
        <v>780.6</v>
      </c>
    </row>
    <row r="566" spans="1:2" ht="16.149999999999999" customHeight="1" x14ac:dyDescent="0.25">
      <c r="A566" s="265">
        <v>34126</v>
      </c>
      <c r="B566" s="268">
        <v>780.6</v>
      </c>
    </row>
    <row r="567" spans="1:2" ht="16.149999999999999" customHeight="1" x14ac:dyDescent="0.25">
      <c r="A567" s="265">
        <v>34127</v>
      </c>
      <c r="B567" s="266">
        <v>780.6</v>
      </c>
    </row>
    <row r="568" spans="1:2" ht="16.149999999999999" customHeight="1" x14ac:dyDescent="0.25">
      <c r="A568" s="265">
        <v>34128</v>
      </c>
      <c r="B568" s="268">
        <v>782.29</v>
      </c>
    </row>
    <row r="569" spans="1:2" ht="16.149999999999999" customHeight="1" x14ac:dyDescent="0.25">
      <c r="A569" s="265">
        <v>34129</v>
      </c>
      <c r="B569" s="266">
        <v>784.62</v>
      </c>
    </row>
    <row r="570" spans="1:2" ht="16.149999999999999" customHeight="1" x14ac:dyDescent="0.25">
      <c r="A570" s="265">
        <v>34130</v>
      </c>
      <c r="B570" s="268">
        <v>784.95</v>
      </c>
    </row>
    <row r="571" spans="1:2" ht="16.149999999999999" customHeight="1" x14ac:dyDescent="0.25">
      <c r="A571" s="265">
        <v>34131</v>
      </c>
      <c r="B571" s="266">
        <v>785.79</v>
      </c>
    </row>
    <row r="572" spans="1:2" ht="16.149999999999999" customHeight="1" x14ac:dyDescent="0.25">
      <c r="A572" s="265">
        <v>34132</v>
      </c>
      <c r="B572" s="268">
        <v>784.8</v>
      </c>
    </row>
    <row r="573" spans="1:2" ht="16.149999999999999" customHeight="1" x14ac:dyDescent="0.25">
      <c r="A573" s="265">
        <v>34133</v>
      </c>
      <c r="B573" s="266">
        <v>784.8</v>
      </c>
    </row>
    <row r="574" spans="1:2" ht="16.149999999999999" customHeight="1" x14ac:dyDescent="0.25">
      <c r="A574" s="265">
        <v>34134</v>
      </c>
      <c r="B574" s="268">
        <v>784.8</v>
      </c>
    </row>
    <row r="575" spans="1:2" ht="16.149999999999999" customHeight="1" x14ac:dyDescent="0.25">
      <c r="A575" s="265">
        <v>34135</v>
      </c>
      <c r="B575" s="266">
        <v>784.8</v>
      </c>
    </row>
    <row r="576" spans="1:2" ht="16.149999999999999" customHeight="1" x14ac:dyDescent="0.25">
      <c r="A576" s="265">
        <v>34136</v>
      </c>
      <c r="B576" s="268">
        <v>785.9</v>
      </c>
    </row>
    <row r="577" spans="1:2" ht="16.149999999999999" customHeight="1" x14ac:dyDescent="0.25">
      <c r="A577" s="265">
        <v>34137</v>
      </c>
      <c r="B577" s="266">
        <v>786.64</v>
      </c>
    </row>
    <row r="578" spans="1:2" ht="16.149999999999999" customHeight="1" x14ac:dyDescent="0.25">
      <c r="A578" s="265">
        <v>34138</v>
      </c>
      <c r="B578" s="268">
        <v>787.49</v>
      </c>
    </row>
    <row r="579" spans="1:2" ht="16.149999999999999" customHeight="1" x14ac:dyDescent="0.25">
      <c r="A579" s="265">
        <v>34139</v>
      </c>
      <c r="B579" s="266">
        <v>786.77</v>
      </c>
    </row>
    <row r="580" spans="1:2" ht="16.149999999999999" customHeight="1" x14ac:dyDescent="0.25">
      <c r="A580" s="265">
        <v>34140</v>
      </c>
      <c r="B580" s="268">
        <v>786.77</v>
      </c>
    </row>
    <row r="581" spans="1:2" ht="16.149999999999999" customHeight="1" x14ac:dyDescent="0.25">
      <c r="A581" s="265">
        <v>34141</v>
      </c>
      <c r="B581" s="266">
        <v>786.77</v>
      </c>
    </row>
    <row r="582" spans="1:2" ht="16.149999999999999" customHeight="1" x14ac:dyDescent="0.25">
      <c r="A582" s="265">
        <v>34142</v>
      </c>
      <c r="B582" s="268">
        <v>786.77</v>
      </c>
    </row>
    <row r="583" spans="1:2" ht="16.149999999999999" customHeight="1" x14ac:dyDescent="0.25">
      <c r="A583" s="265">
        <v>34143</v>
      </c>
      <c r="B583" s="266">
        <v>787.06</v>
      </c>
    </row>
    <row r="584" spans="1:2" ht="16.149999999999999" customHeight="1" x14ac:dyDescent="0.25">
      <c r="A584" s="265">
        <v>34144</v>
      </c>
      <c r="B584" s="268">
        <v>786.42</v>
      </c>
    </row>
    <row r="585" spans="1:2" ht="16.149999999999999" customHeight="1" x14ac:dyDescent="0.25">
      <c r="A585" s="265">
        <v>34145</v>
      </c>
      <c r="B585" s="266">
        <v>786.72</v>
      </c>
    </row>
    <row r="586" spans="1:2" ht="16.149999999999999" customHeight="1" x14ac:dyDescent="0.25">
      <c r="A586" s="265">
        <v>34146</v>
      </c>
      <c r="B586" s="268">
        <v>786.96</v>
      </c>
    </row>
    <row r="587" spans="1:2" ht="16.149999999999999" customHeight="1" x14ac:dyDescent="0.25">
      <c r="A587" s="265">
        <v>34147</v>
      </c>
      <c r="B587" s="266">
        <v>786.96</v>
      </c>
    </row>
    <row r="588" spans="1:2" ht="16.149999999999999" customHeight="1" x14ac:dyDescent="0.25">
      <c r="A588" s="265">
        <v>34148</v>
      </c>
      <c r="B588" s="268">
        <v>786.96</v>
      </c>
    </row>
    <row r="589" spans="1:2" ht="16.149999999999999" customHeight="1" x14ac:dyDescent="0.25">
      <c r="A589" s="265">
        <v>34149</v>
      </c>
      <c r="B589" s="266">
        <v>786.8</v>
      </c>
    </row>
    <row r="590" spans="1:2" ht="16.149999999999999" customHeight="1" x14ac:dyDescent="0.25">
      <c r="A590" s="265">
        <v>34150</v>
      </c>
      <c r="B590" s="268">
        <v>787.12</v>
      </c>
    </row>
    <row r="591" spans="1:2" ht="16.149999999999999" customHeight="1" x14ac:dyDescent="0.25">
      <c r="A591" s="265">
        <v>34151</v>
      </c>
      <c r="B591" s="266">
        <v>786.1</v>
      </c>
    </row>
    <row r="592" spans="1:2" ht="16.149999999999999" customHeight="1" x14ac:dyDescent="0.25">
      <c r="A592" s="265">
        <v>34152</v>
      </c>
      <c r="B592" s="268">
        <v>787.51</v>
      </c>
    </row>
    <row r="593" spans="1:2" ht="16.149999999999999" customHeight="1" x14ac:dyDescent="0.25">
      <c r="A593" s="265">
        <v>34153</v>
      </c>
      <c r="B593" s="266">
        <v>788.65</v>
      </c>
    </row>
    <row r="594" spans="1:2" ht="16.149999999999999" customHeight="1" x14ac:dyDescent="0.25">
      <c r="A594" s="265">
        <v>34154</v>
      </c>
      <c r="B594" s="268">
        <v>788.65</v>
      </c>
    </row>
    <row r="595" spans="1:2" ht="16.149999999999999" customHeight="1" x14ac:dyDescent="0.25">
      <c r="A595" s="265">
        <v>34155</v>
      </c>
      <c r="B595" s="266">
        <v>788.65</v>
      </c>
    </row>
    <row r="596" spans="1:2" ht="16.149999999999999" customHeight="1" x14ac:dyDescent="0.25">
      <c r="A596" s="265">
        <v>34156</v>
      </c>
      <c r="B596" s="268">
        <v>788.65</v>
      </c>
    </row>
    <row r="597" spans="1:2" ht="16.149999999999999" customHeight="1" x14ac:dyDescent="0.25">
      <c r="A597" s="265">
        <v>34157</v>
      </c>
      <c r="B597" s="266">
        <v>789.47</v>
      </c>
    </row>
    <row r="598" spans="1:2" ht="16.149999999999999" customHeight="1" x14ac:dyDescent="0.25">
      <c r="A598" s="265">
        <v>34158</v>
      </c>
      <c r="B598" s="268">
        <v>790.58</v>
      </c>
    </row>
    <row r="599" spans="1:2" ht="16.149999999999999" customHeight="1" x14ac:dyDescent="0.25">
      <c r="A599" s="265">
        <v>34159</v>
      </c>
      <c r="B599" s="266">
        <v>791.73</v>
      </c>
    </row>
    <row r="600" spans="1:2" ht="16.149999999999999" customHeight="1" x14ac:dyDescent="0.25">
      <c r="A600" s="265">
        <v>34160</v>
      </c>
      <c r="B600" s="268">
        <v>793.18</v>
      </c>
    </row>
    <row r="601" spans="1:2" ht="16.149999999999999" customHeight="1" x14ac:dyDescent="0.25">
      <c r="A601" s="265">
        <v>34161</v>
      </c>
      <c r="B601" s="266">
        <v>793.18</v>
      </c>
    </row>
    <row r="602" spans="1:2" ht="16.149999999999999" customHeight="1" x14ac:dyDescent="0.25">
      <c r="A602" s="265">
        <v>34162</v>
      </c>
      <c r="B602" s="268">
        <v>793.18</v>
      </c>
    </row>
    <row r="603" spans="1:2" ht="16.149999999999999" customHeight="1" x14ac:dyDescent="0.25">
      <c r="A603" s="265">
        <v>34163</v>
      </c>
      <c r="B603" s="266">
        <v>794.67</v>
      </c>
    </row>
    <row r="604" spans="1:2" ht="16.149999999999999" customHeight="1" x14ac:dyDescent="0.25">
      <c r="A604" s="265">
        <v>34164</v>
      </c>
      <c r="B604" s="268">
        <v>795.66</v>
      </c>
    </row>
    <row r="605" spans="1:2" ht="16.149999999999999" customHeight="1" x14ac:dyDescent="0.25">
      <c r="A605" s="265">
        <v>34165</v>
      </c>
      <c r="B605" s="266">
        <v>797</v>
      </c>
    </row>
    <row r="606" spans="1:2" ht="16.149999999999999" customHeight="1" x14ac:dyDescent="0.25">
      <c r="A606" s="265">
        <v>34166</v>
      </c>
      <c r="B606" s="268">
        <v>797.06</v>
      </c>
    </row>
    <row r="607" spans="1:2" ht="16.149999999999999" customHeight="1" x14ac:dyDescent="0.25">
      <c r="A607" s="265">
        <v>34167</v>
      </c>
      <c r="B607" s="266">
        <v>797.31</v>
      </c>
    </row>
    <row r="608" spans="1:2" ht="16.149999999999999" customHeight="1" x14ac:dyDescent="0.25">
      <c r="A608" s="265">
        <v>34168</v>
      </c>
      <c r="B608" s="268">
        <v>797.31</v>
      </c>
    </row>
    <row r="609" spans="1:2" ht="16.149999999999999" customHeight="1" x14ac:dyDescent="0.25">
      <c r="A609" s="265">
        <v>34169</v>
      </c>
      <c r="B609" s="266">
        <v>797.31</v>
      </c>
    </row>
    <row r="610" spans="1:2" ht="16.149999999999999" customHeight="1" x14ac:dyDescent="0.25">
      <c r="A610" s="265">
        <v>34170</v>
      </c>
      <c r="B610" s="268">
        <v>797.41</v>
      </c>
    </row>
    <row r="611" spans="1:2" ht="16.149999999999999" customHeight="1" x14ac:dyDescent="0.25">
      <c r="A611" s="265">
        <v>34171</v>
      </c>
      <c r="B611" s="266">
        <v>797.41</v>
      </c>
    </row>
    <row r="612" spans="1:2" ht="16.149999999999999" customHeight="1" x14ac:dyDescent="0.25">
      <c r="A612" s="265">
        <v>34172</v>
      </c>
      <c r="B612" s="268">
        <v>797.63</v>
      </c>
    </row>
    <row r="613" spans="1:2" ht="16.149999999999999" customHeight="1" x14ac:dyDescent="0.25">
      <c r="A613" s="265">
        <v>34173</v>
      </c>
      <c r="B613" s="266">
        <v>798.17</v>
      </c>
    </row>
    <row r="614" spans="1:2" ht="16.149999999999999" customHeight="1" x14ac:dyDescent="0.25">
      <c r="A614" s="265">
        <v>34174</v>
      </c>
      <c r="B614" s="268">
        <v>798.83</v>
      </c>
    </row>
    <row r="615" spans="1:2" ht="16.149999999999999" customHeight="1" x14ac:dyDescent="0.25">
      <c r="A615" s="265">
        <v>34175</v>
      </c>
      <c r="B615" s="266">
        <v>798.83</v>
      </c>
    </row>
    <row r="616" spans="1:2" ht="16.149999999999999" customHeight="1" x14ac:dyDescent="0.25">
      <c r="A616" s="265">
        <v>34176</v>
      </c>
      <c r="B616" s="268">
        <v>798.83</v>
      </c>
    </row>
    <row r="617" spans="1:2" ht="16.149999999999999" customHeight="1" x14ac:dyDescent="0.25">
      <c r="A617" s="265">
        <v>34177</v>
      </c>
      <c r="B617" s="266">
        <v>799.17</v>
      </c>
    </row>
    <row r="618" spans="1:2" ht="16.149999999999999" customHeight="1" x14ac:dyDescent="0.25">
      <c r="A618" s="265">
        <v>34178</v>
      </c>
      <c r="B618" s="268">
        <v>799.96</v>
      </c>
    </row>
    <row r="619" spans="1:2" ht="16.149999999999999" customHeight="1" x14ac:dyDescent="0.25">
      <c r="A619" s="265">
        <v>34179</v>
      </c>
      <c r="B619" s="266">
        <v>800.42</v>
      </c>
    </row>
    <row r="620" spans="1:2" ht="16.149999999999999" customHeight="1" x14ac:dyDescent="0.25">
      <c r="A620" s="265">
        <v>34180</v>
      </c>
      <c r="B620" s="268">
        <v>801.04</v>
      </c>
    </row>
    <row r="621" spans="1:2" ht="16.149999999999999" customHeight="1" x14ac:dyDescent="0.25">
      <c r="A621" s="265">
        <v>34181</v>
      </c>
      <c r="B621" s="266">
        <v>801.35</v>
      </c>
    </row>
    <row r="622" spans="1:2" ht="16.149999999999999" customHeight="1" x14ac:dyDescent="0.25">
      <c r="A622" s="265">
        <v>34182</v>
      </c>
      <c r="B622" s="268">
        <v>801.35</v>
      </c>
    </row>
    <row r="623" spans="1:2" ht="16.149999999999999" customHeight="1" x14ac:dyDescent="0.25">
      <c r="A623" s="265">
        <v>34183</v>
      </c>
      <c r="B623" s="266">
        <v>801.35</v>
      </c>
    </row>
    <row r="624" spans="1:2" ht="16.149999999999999" customHeight="1" x14ac:dyDescent="0.25">
      <c r="A624" s="265">
        <v>34184</v>
      </c>
      <c r="B624" s="268">
        <v>801.15</v>
      </c>
    </row>
    <row r="625" spans="1:2" ht="16.149999999999999" customHeight="1" x14ac:dyDescent="0.25">
      <c r="A625" s="265">
        <v>34185</v>
      </c>
      <c r="B625" s="266">
        <v>801.86</v>
      </c>
    </row>
    <row r="626" spans="1:2" ht="16.149999999999999" customHeight="1" x14ac:dyDescent="0.25">
      <c r="A626" s="265">
        <v>34186</v>
      </c>
      <c r="B626" s="268">
        <v>801.82</v>
      </c>
    </row>
    <row r="627" spans="1:2" ht="16.149999999999999" customHeight="1" x14ac:dyDescent="0.25">
      <c r="A627" s="265">
        <v>34187</v>
      </c>
      <c r="B627" s="266">
        <v>801.86</v>
      </c>
    </row>
    <row r="628" spans="1:2" ht="16.149999999999999" customHeight="1" x14ac:dyDescent="0.25">
      <c r="A628" s="265">
        <v>34188</v>
      </c>
      <c r="B628" s="268">
        <v>801.78</v>
      </c>
    </row>
    <row r="629" spans="1:2" ht="16.149999999999999" customHeight="1" x14ac:dyDescent="0.25">
      <c r="A629" s="265">
        <v>34189</v>
      </c>
      <c r="B629" s="266">
        <v>801.78</v>
      </c>
    </row>
    <row r="630" spans="1:2" ht="16.149999999999999" customHeight="1" x14ac:dyDescent="0.25">
      <c r="A630" s="265">
        <v>34190</v>
      </c>
      <c r="B630" s="268">
        <v>801.78</v>
      </c>
    </row>
    <row r="631" spans="1:2" ht="16.149999999999999" customHeight="1" x14ac:dyDescent="0.25">
      <c r="A631" s="265">
        <v>34191</v>
      </c>
      <c r="B631" s="266">
        <v>802.3</v>
      </c>
    </row>
    <row r="632" spans="1:2" ht="16.149999999999999" customHeight="1" x14ac:dyDescent="0.25">
      <c r="A632" s="265">
        <v>34192</v>
      </c>
      <c r="B632" s="268">
        <v>803.22</v>
      </c>
    </row>
    <row r="633" spans="1:2" ht="16.149999999999999" customHeight="1" x14ac:dyDescent="0.25">
      <c r="A633" s="265">
        <v>34193</v>
      </c>
      <c r="B633" s="266">
        <v>804.48</v>
      </c>
    </row>
    <row r="634" spans="1:2" ht="16.149999999999999" customHeight="1" x14ac:dyDescent="0.25">
      <c r="A634" s="265">
        <v>34194</v>
      </c>
      <c r="B634" s="268">
        <v>804.93</v>
      </c>
    </row>
    <row r="635" spans="1:2" ht="16.149999999999999" customHeight="1" x14ac:dyDescent="0.25">
      <c r="A635" s="265">
        <v>34195</v>
      </c>
      <c r="B635" s="266">
        <v>804.51</v>
      </c>
    </row>
    <row r="636" spans="1:2" ht="16.149999999999999" customHeight="1" x14ac:dyDescent="0.25">
      <c r="A636" s="265">
        <v>34196</v>
      </c>
      <c r="B636" s="268">
        <v>804.51</v>
      </c>
    </row>
    <row r="637" spans="1:2" ht="16.149999999999999" customHeight="1" x14ac:dyDescent="0.25">
      <c r="A637" s="265">
        <v>34197</v>
      </c>
      <c r="B637" s="266">
        <v>804.51</v>
      </c>
    </row>
    <row r="638" spans="1:2" ht="16.149999999999999" customHeight="1" x14ac:dyDescent="0.25">
      <c r="A638" s="265">
        <v>34198</v>
      </c>
      <c r="B638" s="268">
        <v>804.51</v>
      </c>
    </row>
    <row r="639" spans="1:2" ht="16.149999999999999" customHeight="1" x14ac:dyDescent="0.25">
      <c r="A639" s="265">
        <v>34199</v>
      </c>
      <c r="B639" s="266">
        <v>804.76</v>
      </c>
    </row>
    <row r="640" spans="1:2" ht="16.149999999999999" customHeight="1" x14ac:dyDescent="0.25">
      <c r="A640" s="265">
        <v>34200</v>
      </c>
      <c r="B640" s="268">
        <v>805.62</v>
      </c>
    </row>
    <row r="641" spans="1:2" ht="16.149999999999999" customHeight="1" x14ac:dyDescent="0.25">
      <c r="A641" s="265">
        <v>34201</v>
      </c>
      <c r="B641" s="266">
        <v>806.15</v>
      </c>
    </row>
    <row r="642" spans="1:2" ht="16.149999999999999" customHeight="1" x14ac:dyDescent="0.25">
      <c r="A642" s="265">
        <v>34202</v>
      </c>
      <c r="B642" s="268">
        <v>806.72</v>
      </c>
    </row>
    <row r="643" spans="1:2" ht="16.149999999999999" customHeight="1" x14ac:dyDescent="0.25">
      <c r="A643" s="265">
        <v>34203</v>
      </c>
      <c r="B643" s="266">
        <v>806.72</v>
      </c>
    </row>
    <row r="644" spans="1:2" ht="16.149999999999999" customHeight="1" x14ac:dyDescent="0.25">
      <c r="A644" s="265">
        <v>34204</v>
      </c>
      <c r="B644" s="268">
        <v>806.72</v>
      </c>
    </row>
    <row r="645" spans="1:2" ht="16.149999999999999" customHeight="1" x14ac:dyDescent="0.25">
      <c r="A645" s="265">
        <v>34205</v>
      </c>
      <c r="B645" s="266">
        <v>807.04</v>
      </c>
    </row>
    <row r="646" spans="1:2" ht="16.149999999999999" customHeight="1" x14ac:dyDescent="0.25">
      <c r="A646" s="265">
        <v>34206</v>
      </c>
      <c r="B646" s="268">
        <v>807.57</v>
      </c>
    </row>
    <row r="647" spans="1:2" ht="16.149999999999999" customHeight="1" x14ac:dyDescent="0.25">
      <c r="A647" s="265">
        <v>34207</v>
      </c>
      <c r="B647" s="266">
        <v>807.77</v>
      </c>
    </row>
    <row r="648" spans="1:2" ht="16.149999999999999" customHeight="1" x14ac:dyDescent="0.25">
      <c r="A648" s="265">
        <v>34208</v>
      </c>
      <c r="B648" s="268">
        <v>807.55</v>
      </c>
    </row>
    <row r="649" spans="1:2" ht="16.149999999999999" customHeight="1" x14ac:dyDescent="0.25">
      <c r="A649" s="265">
        <v>34209</v>
      </c>
      <c r="B649" s="266">
        <v>807.53</v>
      </c>
    </row>
    <row r="650" spans="1:2" ht="16.149999999999999" customHeight="1" x14ac:dyDescent="0.25">
      <c r="A650" s="265">
        <v>34210</v>
      </c>
      <c r="B650" s="268">
        <v>807.53</v>
      </c>
    </row>
    <row r="651" spans="1:2" ht="16.149999999999999" customHeight="1" x14ac:dyDescent="0.25">
      <c r="A651" s="265">
        <v>34211</v>
      </c>
      <c r="B651" s="266">
        <v>807.53</v>
      </c>
    </row>
    <row r="652" spans="1:2" ht="16.149999999999999" customHeight="1" x14ac:dyDescent="0.25">
      <c r="A652" s="265">
        <v>34212</v>
      </c>
      <c r="B652" s="268">
        <v>806.86</v>
      </c>
    </row>
    <row r="653" spans="1:2" ht="16.149999999999999" customHeight="1" x14ac:dyDescent="0.25">
      <c r="A653" s="265">
        <v>34213</v>
      </c>
      <c r="B653" s="266">
        <v>806.83</v>
      </c>
    </row>
    <row r="654" spans="1:2" ht="16.149999999999999" customHeight="1" x14ac:dyDescent="0.25">
      <c r="A654" s="265">
        <v>34214</v>
      </c>
      <c r="B654" s="268">
        <v>808.04</v>
      </c>
    </row>
    <row r="655" spans="1:2" ht="16.149999999999999" customHeight="1" x14ac:dyDescent="0.25">
      <c r="A655" s="265">
        <v>34215</v>
      </c>
      <c r="B655" s="266">
        <v>807.96</v>
      </c>
    </row>
    <row r="656" spans="1:2" ht="16.149999999999999" customHeight="1" x14ac:dyDescent="0.25">
      <c r="A656" s="265">
        <v>34216</v>
      </c>
      <c r="B656" s="268">
        <v>807.68</v>
      </c>
    </row>
    <row r="657" spans="1:2" ht="16.149999999999999" customHeight="1" x14ac:dyDescent="0.25">
      <c r="A657" s="265">
        <v>34217</v>
      </c>
      <c r="B657" s="266">
        <v>807.68</v>
      </c>
    </row>
    <row r="658" spans="1:2" ht="16.149999999999999" customHeight="1" x14ac:dyDescent="0.25">
      <c r="A658" s="265">
        <v>34218</v>
      </c>
      <c r="B658" s="268">
        <v>807.68</v>
      </c>
    </row>
    <row r="659" spans="1:2" ht="16.149999999999999" customHeight="1" x14ac:dyDescent="0.25">
      <c r="A659" s="265">
        <v>34219</v>
      </c>
      <c r="B659" s="266">
        <v>807.62</v>
      </c>
    </row>
    <row r="660" spans="1:2" ht="16.149999999999999" customHeight="1" x14ac:dyDescent="0.25">
      <c r="A660" s="265">
        <v>34220</v>
      </c>
      <c r="B660" s="268">
        <v>808.24</v>
      </c>
    </row>
    <row r="661" spans="1:2" ht="16.149999999999999" customHeight="1" x14ac:dyDescent="0.25">
      <c r="A661" s="265">
        <v>34221</v>
      </c>
      <c r="B661" s="266">
        <v>809.33</v>
      </c>
    </row>
    <row r="662" spans="1:2" ht="16.149999999999999" customHeight="1" x14ac:dyDescent="0.25">
      <c r="A662" s="265">
        <v>34222</v>
      </c>
      <c r="B662" s="268">
        <v>810.25</v>
      </c>
    </row>
    <row r="663" spans="1:2" ht="16.149999999999999" customHeight="1" x14ac:dyDescent="0.25">
      <c r="A663" s="265">
        <v>34223</v>
      </c>
      <c r="B663" s="266">
        <v>810.03</v>
      </c>
    </row>
    <row r="664" spans="1:2" ht="16.149999999999999" customHeight="1" x14ac:dyDescent="0.25">
      <c r="A664" s="265">
        <v>34224</v>
      </c>
      <c r="B664" s="268">
        <v>810.03</v>
      </c>
    </row>
    <row r="665" spans="1:2" ht="16.149999999999999" customHeight="1" x14ac:dyDescent="0.25">
      <c r="A665" s="265">
        <v>34225</v>
      </c>
      <c r="B665" s="266">
        <v>810.03</v>
      </c>
    </row>
    <row r="666" spans="1:2" ht="16.149999999999999" customHeight="1" x14ac:dyDescent="0.25">
      <c r="A666" s="265">
        <v>34226</v>
      </c>
      <c r="B666" s="268">
        <v>810.09</v>
      </c>
    </row>
    <row r="667" spans="1:2" ht="16.149999999999999" customHeight="1" x14ac:dyDescent="0.25">
      <c r="A667" s="265">
        <v>34227</v>
      </c>
      <c r="B667" s="266">
        <v>810.81</v>
      </c>
    </row>
    <row r="668" spans="1:2" ht="16.149999999999999" customHeight="1" x14ac:dyDescent="0.25">
      <c r="A668" s="265">
        <v>34228</v>
      </c>
      <c r="B668" s="268">
        <v>811.75</v>
      </c>
    </row>
    <row r="669" spans="1:2" ht="16.149999999999999" customHeight="1" x14ac:dyDescent="0.25">
      <c r="A669" s="265">
        <v>34229</v>
      </c>
      <c r="B669" s="266">
        <v>811.93</v>
      </c>
    </row>
    <row r="670" spans="1:2" ht="16.149999999999999" customHeight="1" x14ac:dyDescent="0.25">
      <c r="A670" s="265">
        <v>34230</v>
      </c>
      <c r="B670" s="268">
        <v>811.18</v>
      </c>
    </row>
    <row r="671" spans="1:2" ht="16.149999999999999" customHeight="1" x14ac:dyDescent="0.25">
      <c r="A671" s="265">
        <v>34231</v>
      </c>
      <c r="B671" s="266">
        <v>811.18</v>
      </c>
    </row>
    <row r="672" spans="1:2" ht="16.149999999999999" customHeight="1" x14ac:dyDescent="0.25">
      <c r="A672" s="265">
        <v>34232</v>
      </c>
      <c r="B672" s="268">
        <v>811.18</v>
      </c>
    </row>
    <row r="673" spans="1:2" ht="16.149999999999999" customHeight="1" x14ac:dyDescent="0.25">
      <c r="A673" s="265">
        <v>34233</v>
      </c>
      <c r="B673" s="266">
        <v>810.88</v>
      </c>
    </row>
    <row r="674" spans="1:2" ht="16.149999999999999" customHeight="1" x14ac:dyDescent="0.25">
      <c r="A674" s="265">
        <v>34234</v>
      </c>
      <c r="B674" s="268">
        <v>809.75</v>
      </c>
    </row>
    <row r="675" spans="1:2" ht="16.149999999999999" customHeight="1" x14ac:dyDescent="0.25">
      <c r="A675" s="265">
        <v>34235</v>
      </c>
      <c r="B675" s="266">
        <v>810.04</v>
      </c>
    </row>
    <row r="676" spans="1:2" ht="16.149999999999999" customHeight="1" x14ac:dyDescent="0.25">
      <c r="A676" s="265">
        <v>34236</v>
      </c>
      <c r="B676" s="268">
        <v>810.55</v>
      </c>
    </row>
    <row r="677" spans="1:2" ht="16.149999999999999" customHeight="1" x14ac:dyDescent="0.25">
      <c r="A677" s="265">
        <v>34237</v>
      </c>
      <c r="B677" s="266">
        <v>809.93</v>
      </c>
    </row>
    <row r="678" spans="1:2" ht="16.149999999999999" customHeight="1" x14ac:dyDescent="0.25">
      <c r="A678" s="265">
        <v>34238</v>
      </c>
      <c r="B678" s="268">
        <v>809.93</v>
      </c>
    </row>
    <row r="679" spans="1:2" ht="16.149999999999999" customHeight="1" x14ac:dyDescent="0.25">
      <c r="A679" s="265">
        <v>34239</v>
      </c>
      <c r="B679" s="266">
        <v>809.93</v>
      </c>
    </row>
    <row r="680" spans="1:2" ht="16.149999999999999" customHeight="1" x14ac:dyDescent="0.25">
      <c r="A680" s="265">
        <v>34240</v>
      </c>
      <c r="B680" s="268">
        <v>809.55</v>
      </c>
    </row>
    <row r="681" spans="1:2" ht="16.149999999999999" customHeight="1" x14ac:dyDescent="0.25">
      <c r="A681" s="265">
        <v>34241</v>
      </c>
      <c r="B681" s="266">
        <v>809.69</v>
      </c>
    </row>
    <row r="682" spans="1:2" ht="16.149999999999999" customHeight="1" x14ac:dyDescent="0.25">
      <c r="A682" s="265">
        <v>34242</v>
      </c>
      <c r="B682" s="268">
        <v>810.84</v>
      </c>
    </row>
    <row r="683" spans="1:2" ht="16.149999999999999" customHeight="1" x14ac:dyDescent="0.25">
      <c r="A683" s="265">
        <v>34243</v>
      </c>
      <c r="B683" s="266">
        <v>811.31</v>
      </c>
    </row>
    <row r="684" spans="1:2" ht="16.149999999999999" customHeight="1" x14ac:dyDescent="0.25">
      <c r="A684" s="265">
        <v>34244</v>
      </c>
      <c r="B684" s="268">
        <v>812.29</v>
      </c>
    </row>
    <row r="685" spans="1:2" ht="16.149999999999999" customHeight="1" x14ac:dyDescent="0.25">
      <c r="A685" s="265">
        <v>34245</v>
      </c>
      <c r="B685" s="266">
        <v>812.29</v>
      </c>
    </row>
    <row r="686" spans="1:2" ht="16.149999999999999" customHeight="1" x14ac:dyDescent="0.25">
      <c r="A686" s="265">
        <v>34246</v>
      </c>
      <c r="B686" s="268">
        <v>812.29</v>
      </c>
    </row>
    <row r="687" spans="1:2" ht="16.149999999999999" customHeight="1" x14ac:dyDescent="0.25">
      <c r="A687" s="265">
        <v>34247</v>
      </c>
      <c r="B687" s="266">
        <v>812.27</v>
      </c>
    </row>
    <row r="688" spans="1:2" ht="16.149999999999999" customHeight="1" x14ac:dyDescent="0.25">
      <c r="A688" s="265">
        <v>34248</v>
      </c>
      <c r="B688" s="268">
        <v>812.75</v>
      </c>
    </row>
    <row r="689" spans="1:2" ht="16.149999999999999" customHeight="1" x14ac:dyDescent="0.25">
      <c r="A689" s="265">
        <v>34249</v>
      </c>
      <c r="B689" s="266">
        <v>812.54</v>
      </c>
    </row>
    <row r="690" spans="1:2" ht="16.149999999999999" customHeight="1" x14ac:dyDescent="0.25">
      <c r="A690" s="265">
        <v>34250</v>
      </c>
      <c r="B690" s="268">
        <v>811.91</v>
      </c>
    </row>
    <row r="691" spans="1:2" ht="16.149999999999999" customHeight="1" x14ac:dyDescent="0.25">
      <c r="A691" s="265">
        <v>34251</v>
      </c>
      <c r="B691" s="266">
        <v>811.28</v>
      </c>
    </row>
    <row r="692" spans="1:2" ht="16.149999999999999" customHeight="1" x14ac:dyDescent="0.25">
      <c r="A692" s="265">
        <v>34252</v>
      </c>
      <c r="B692" s="268">
        <v>811.28</v>
      </c>
    </row>
    <row r="693" spans="1:2" ht="16.149999999999999" customHeight="1" x14ac:dyDescent="0.25">
      <c r="A693" s="265">
        <v>34253</v>
      </c>
      <c r="B693" s="266">
        <v>811.28</v>
      </c>
    </row>
    <row r="694" spans="1:2" ht="16.149999999999999" customHeight="1" x14ac:dyDescent="0.25">
      <c r="A694" s="265">
        <v>34254</v>
      </c>
      <c r="B694" s="268">
        <v>811.19</v>
      </c>
    </row>
    <row r="695" spans="1:2" ht="16.149999999999999" customHeight="1" x14ac:dyDescent="0.25">
      <c r="A695" s="265">
        <v>34255</v>
      </c>
      <c r="B695" s="266">
        <v>811.47</v>
      </c>
    </row>
    <row r="696" spans="1:2" ht="16.149999999999999" customHeight="1" x14ac:dyDescent="0.25">
      <c r="A696" s="265">
        <v>34256</v>
      </c>
      <c r="B696" s="268">
        <v>811.46</v>
      </c>
    </row>
    <row r="697" spans="1:2" ht="16.149999999999999" customHeight="1" x14ac:dyDescent="0.25">
      <c r="A697" s="265">
        <v>34257</v>
      </c>
      <c r="B697" s="266">
        <v>812.41</v>
      </c>
    </row>
    <row r="698" spans="1:2" ht="16.149999999999999" customHeight="1" x14ac:dyDescent="0.25">
      <c r="A698" s="265">
        <v>34258</v>
      </c>
      <c r="B698" s="268">
        <v>813.28</v>
      </c>
    </row>
    <row r="699" spans="1:2" ht="16.149999999999999" customHeight="1" x14ac:dyDescent="0.25">
      <c r="A699" s="265">
        <v>34259</v>
      </c>
      <c r="B699" s="266">
        <v>813.28</v>
      </c>
    </row>
    <row r="700" spans="1:2" ht="16.149999999999999" customHeight="1" x14ac:dyDescent="0.25">
      <c r="A700" s="265">
        <v>34260</v>
      </c>
      <c r="B700" s="268">
        <v>813.28</v>
      </c>
    </row>
    <row r="701" spans="1:2" ht="16.149999999999999" customHeight="1" x14ac:dyDescent="0.25">
      <c r="A701" s="265">
        <v>34261</v>
      </c>
      <c r="B701" s="266">
        <v>813.28</v>
      </c>
    </row>
    <row r="702" spans="1:2" ht="16.149999999999999" customHeight="1" x14ac:dyDescent="0.25">
      <c r="A702" s="265">
        <v>34262</v>
      </c>
      <c r="B702" s="268">
        <v>813.79</v>
      </c>
    </row>
    <row r="703" spans="1:2" ht="16.149999999999999" customHeight="1" x14ac:dyDescent="0.25">
      <c r="A703" s="265">
        <v>34263</v>
      </c>
      <c r="B703" s="266">
        <v>816.41</v>
      </c>
    </row>
    <row r="704" spans="1:2" ht="16.149999999999999" customHeight="1" x14ac:dyDescent="0.25">
      <c r="A704" s="265">
        <v>34264</v>
      </c>
      <c r="B704" s="268">
        <v>819.26</v>
      </c>
    </row>
    <row r="705" spans="1:2" ht="16.149999999999999" customHeight="1" x14ac:dyDescent="0.25">
      <c r="A705" s="265">
        <v>34265</v>
      </c>
      <c r="B705" s="266">
        <v>819.41</v>
      </c>
    </row>
    <row r="706" spans="1:2" ht="16.149999999999999" customHeight="1" x14ac:dyDescent="0.25">
      <c r="A706" s="265">
        <v>34266</v>
      </c>
      <c r="B706" s="268">
        <v>819.41</v>
      </c>
    </row>
    <row r="707" spans="1:2" ht="16.149999999999999" customHeight="1" x14ac:dyDescent="0.25">
      <c r="A707" s="265">
        <v>34267</v>
      </c>
      <c r="B707" s="266">
        <v>819.41</v>
      </c>
    </row>
    <row r="708" spans="1:2" ht="16.149999999999999" customHeight="1" x14ac:dyDescent="0.25">
      <c r="A708" s="265">
        <v>34268</v>
      </c>
      <c r="B708" s="268">
        <v>819.44</v>
      </c>
    </row>
    <row r="709" spans="1:2" ht="16.149999999999999" customHeight="1" x14ac:dyDescent="0.25">
      <c r="A709" s="265">
        <v>34269</v>
      </c>
      <c r="B709" s="266">
        <v>819.55</v>
      </c>
    </row>
    <row r="710" spans="1:2" ht="16.149999999999999" customHeight="1" x14ac:dyDescent="0.25">
      <c r="A710" s="265">
        <v>34270</v>
      </c>
      <c r="B710" s="268">
        <v>818.98</v>
      </c>
    </row>
    <row r="711" spans="1:2" ht="16.149999999999999" customHeight="1" x14ac:dyDescent="0.25">
      <c r="A711" s="265">
        <v>34271</v>
      </c>
      <c r="B711" s="266">
        <v>818.06</v>
      </c>
    </row>
    <row r="712" spans="1:2" ht="16.149999999999999" customHeight="1" x14ac:dyDescent="0.25">
      <c r="A712" s="265">
        <v>34272</v>
      </c>
      <c r="B712" s="268">
        <v>817.03</v>
      </c>
    </row>
    <row r="713" spans="1:2" ht="16.149999999999999" customHeight="1" x14ac:dyDescent="0.25">
      <c r="A713" s="265">
        <v>34273</v>
      </c>
      <c r="B713" s="266">
        <v>817.03</v>
      </c>
    </row>
    <row r="714" spans="1:2" ht="16.149999999999999" customHeight="1" x14ac:dyDescent="0.25">
      <c r="A714" s="265">
        <v>34274</v>
      </c>
      <c r="B714" s="268">
        <v>817.03</v>
      </c>
    </row>
    <row r="715" spans="1:2" ht="16.149999999999999" customHeight="1" x14ac:dyDescent="0.25">
      <c r="A715" s="265">
        <v>34275</v>
      </c>
      <c r="B715" s="266">
        <v>817.03</v>
      </c>
    </row>
    <row r="716" spans="1:2" ht="16.149999999999999" customHeight="1" x14ac:dyDescent="0.25">
      <c r="A716" s="265">
        <v>34276</v>
      </c>
      <c r="B716" s="268">
        <v>816.7</v>
      </c>
    </row>
    <row r="717" spans="1:2" ht="16.149999999999999" customHeight="1" x14ac:dyDescent="0.25">
      <c r="A717" s="265">
        <v>34277</v>
      </c>
      <c r="B717" s="266">
        <v>817.01</v>
      </c>
    </row>
    <row r="718" spans="1:2" ht="16.149999999999999" customHeight="1" x14ac:dyDescent="0.25">
      <c r="A718" s="265">
        <v>34278</v>
      </c>
      <c r="B718" s="268">
        <v>816.79</v>
      </c>
    </row>
    <row r="719" spans="1:2" ht="16.149999999999999" customHeight="1" x14ac:dyDescent="0.25">
      <c r="A719" s="265">
        <v>34279</v>
      </c>
      <c r="B719" s="266">
        <v>815.7</v>
      </c>
    </row>
    <row r="720" spans="1:2" ht="16.149999999999999" customHeight="1" x14ac:dyDescent="0.25">
      <c r="A720" s="265">
        <v>34280</v>
      </c>
      <c r="B720" s="268">
        <v>815.7</v>
      </c>
    </row>
    <row r="721" spans="1:2" ht="16.149999999999999" customHeight="1" x14ac:dyDescent="0.25">
      <c r="A721" s="265">
        <v>34281</v>
      </c>
      <c r="B721" s="266">
        <v>815.7</v>
      </c>
    </row>
    <row r="722" spans="1:2" ht="16.149999999999999" customHeight="1" x14ac:dyDescent="0.25">
      <c r="A722" s="265">
        <v>34282</v>
      </c>
      <c r="B722" s="268">
        <v>814.26</v>
      </c>
    </row>
    <row r="723" spans="1:2" ht="16.149999999999999" customHeight="1" x14ac:dyDescent="0.25">
      <c r="A723" s="265">
        <v>34283</v>
      </c>
      <c r="B723" s="266">
        <v>813.95</v>
      </c>
    </row>
    <row r="724" spans="1:2" ht="16.149999999999999" customHeight="1" x14ac:dyDescent="0.25">
      <c r="A724" s="265">
        <v>34284</v>
      </c>
      <c r="B724" s="268">
        <v>811.07</v>
      </c>
    </row>
    <row r="725" spans="1:2" ht="16.149999999999999" customHeight="1" x14ac:dyDescent="0.25">
      <c r="A725" s="265">
        <v>34285</v>
      </c>
      <c r="B725" s="266">
        <v>809.87</v>
      </c>
    </row>
    <row r="726" spans="1:2" ht="16.149999999999999" customHeight="1" x14ac:dyDescent="0.25">
      <c r="A726" s="265">
        <v>34286</v>
      </c>
      <c r="B726" s="268">
        <v>809.95</v>
      </c>
    </row>
    <row r="727" spans="1:2" ht="16.149999999999999" customHeight="1" x14ac:dyDescent="0.25">
      <c r="A727" s="265">
        <v>34287</v>
      </c>
      <c r="B727" s="266">
        <v>809.95</v>
      </c>
    </row>
    <row r="728" spans="1:2" ht="16.149999999999999" customHeight="1" x14ac:dyDescent="0.25">
      <c r="A728" s="265">
        <v>34288</v>
      </c>
      <c r="B728" s="268">
        <v>809.95</v>
      </c>
    </row>
    <row r="729" spans="1:2" ht="16.149999999999999" customHeight="1" x14ac:dyDescent="0.25">
      <c r="A729" s="265">
        <v>34289</v>
      </c>
      <c r="B729" s="266">
        <v>809.95</v>
      </c>
    </row>
    <row r="730" spans="1:2" ht="16.149999999999999" customHeight="1" x14ac:dyDescent="0.25">
      <c r="A730" s="265">
        <v>34290</v>
      </c>
      <c r="B730" s="268">
        <v>815.18</v>
      </c>
    </row>
    <row r="731" spans="1:2" ht="16.149999999999999" customHeight="1" x14ac:dyDescent="0.25">
      <c r="A731" s="265">
        <v>34291</v>
      </c>
      <c r="B731" s="266">
        <v>816.32</v>
      </c>
    </row>
    <row r="732" spans="1:2" ht="16.149999999999999" customHeight="1" x14ac:dyDescent="0.25">
      <c r="A732" s="265">
        <v>34292</v>
      </c>
      <c r="B732" s="268">
        <v>816.62</v>
      </c>
    </row>
    <row r="733" spans="1:2" ht="16.149999999999999" customHeight="1" x14ac:dyDescent="0.25">
      <c r="A733" s="265">
        <v>34293</v>
      </c>
      <c r="B733" s="266">
        <v>817.06</v>
      </c>
    </row>
    <row r="734" spans="1:2" ht="16.149999999999999" customHeight="1" x14ac:dyDescent="0.25">
      <c r="A734" s="265">
        <v>34294</v>
      </c>
      <c r="B734" s="268">
        <v>817.06</v>
      </c>
    </row>
    <row r="735" spans="1:2" ht="16.149999999999999" customHeight="1" x14ac:dyDescent="0.25">
      <c r="A735" s="265">
        <v>34295</v>
      </c>
      <c r="B735" s="266">
        <v>817.06</v>
      </c>
    </row>
    <row r="736" spans="1:2" ht="16.149999999999999" customHeight="1" x14ac:dyDescent="0.25">
      <c r="A736" s="265">
        <v>34296</v>
      </c>
      <c r="B736" s="268">
        <v>814.48</v>
      </c>
    </row>
    <row r="737" spans="1:2" ht="16.149999999999999" customHeight="1" x14ac:dyDescent="0.25">
      <c r="A737" s="265">
        <v>34297</v>
      </c>
      <c r="B737" s="266">
        <v>812.12</v>
      </c>
    </row>
    <row r="738" spans="1:2" ht="16.149999999999999" customHeight="1" x14ac:dyDescent="0.25">
      <c r="A738" s="265">
        <v>34298</v>
      </c>
      <c r="B738" s="268">
        <v>811.67</v>
      </c>
    </row>
    <row r="739" spans="1:2" ht="16.149999999999999" customHeight="1" x14ac:dyDescent="0.25">
      <c r="A739" s="265">
        <v>34299</v>
      </c>
      <c r="B739" s="266">
        <v>812.04</v>
      </c>
    </row>
    <row r="740" spans="1:2" ht="16.149999999999999" customHeight="1" x14ac:dyDescent="0.25">
      <c r="A740" s="265">
        <v>34300</v>
      </c>
      <c r="B740" s="268">
        <v>812.11</v>
      </c>
    </row>
    <row r="741" spans="1:2" ht="16.149999999999999" customHeight="1" x14ac:dyDescent="0.25">
      <c r="A741" s="265">
        <v>34301</v>
      </c>
      <c r="B741" s="266">
        <v>812.11</v>
      </c>
    </row>
    <row r="742" spans="1:2" ht="16.149999999999999" customHeight="1" x14ac:dyDescent="0.25">
      <c r="A742" s="265">
        <v>34302</v>
      </c>
      <c r="B742" s="268">
        <v>812.11</v>
      </c>
    </row>
    <row r="743" spans="1:2" ht="16.149999999999999" customHeight="1" x14ac:dyDescent="0.25">
      <c r="A743" s="265">
        <v>34303</v>
      </c>
      <c r="B743" s="266">
        <v>811.73</v>
      </c>
    </row>
    <row r="744" spans="1:2" ht="16.149999999999999" customHeight="1" x14ac:dyDescent="0.25">
      <c r="A744" s="265">
        <v>34304</v>
      </c>
      <c r="B744" s="268">
        <v>812.21</v>
      </c>
    </row>
    <row r="745" spans="1:2" ht="16.149999999999999" customHeight="1" x14ac:dyDescent="0.25">
      <c r="A745" s="265">
        <v>34305</v>
      </c>
      <c r="B745" s="266">
        <v>811.78</v>
      </c>
    </row>
    <row r="746" spans="1:2" ht="16.149999999999999" customHeight="1" x14ac:dyDescent="0.25">
      <c r="A746" s="265">
        <v>34306</v>
      </c>
      <c r="B746" s="268">
        <v>809.63</v>
      </c>
    </row>
    <row r="747" spans="1:2" ht="16.149999999999999" customHeight="1" x14ac:dyDescent="0.25">
      <c r="A747" s="265">
        <v>34307</v>
      </c>
      <c r="B747" s="266">
        <v>806.49</v>
      </c>
    </row>
    <row r="748" spans="1:2" ht="16.149999999999999" customHeight="1" x14ac:dyDescent="0.25">
      <c r="A748" s="265">
        <v>34308</v>
      </c>
      <c r="B748" s="268">
        <v>806.49</v>
      </c>
    </row>
    <row r="749" spans="1:2" ht="16.149999999999999" customHeight="1" x14ac:dyDescent="0.25">
      <c r="A749" s="265">
        <v>34309</v>
      </c>
      <c r="B749" s="266">
        <v>806.49</v>
      </c>
    </row>
    <row r="750" spans="1:2" ht="16.149999999999999" customHeight="1" x14ac:dyDescent="0.25">
      <c r="A750" s="265">
        <v>34310</v>
      </c>
      <c r="B750" s="268">
        <v>803.1</v>
      </c>
    </row>
    <row r="751" spans="1:2" ht="16.149999999999999" customHeight="1" x14ac:dyDescent="0.25">
      <c r="A751" s="265">
        <v>34311</v>
      </c>
      <c r="B751" s="266">
        <v>800.6</v>
      </c>
    </row>
    <row r="752" spans="1:2" ht="16.149999999999999" customHeight="1" x14ac:dyDescent="0.25">
      <c r="A752" s="265">
        <v>34312</v>
      </c>
      <c r="B752" s="268">
        <v>800.6</v>
      </c>
    </row>
    <row r="753" spans="1:2" ht="16.149999999999999" customHeight="1" x14ac:dyDescent="0.25">
      <c r="A753" s="265">
        <v>34313</v>
      </c>
      <c r="B753" s="266">
        <v>798.51</v>
      </c>
    </row>
    <row r="754" spans="1:2" ht="16.149999999999999" customHeight="1" x14ac:dyDescent="0.25">
      <c r="A754" s="265">
        <v>34314</v>
      </c>
      <c r="B754" s="268">
        <v>797.53</v>
      </c>
    </row>
    <row r="755" spans="1:2" ht="16.149999999999999" customHeight="1" x14ac:dyDescent="0.25">
      <c r="A755" s="265">
        <v>34315</v>
      </c>
      <c r="B755" s="266">
        <v>797.53</v>
      </c>
    </row>
    <row r="756" spans="1:2" ht="16.149999999999999" customHeight="1" x14ac:dyDescent="0.25">
      <c r="A756" s="265">
        <v>34316</v>
      </c>
      <c r="B756" s="268">
        <v>797.53</v>
      </c>
    </row>
    <row r="757" spans="1:2" ht="16.149999999999999" customHeight="1" x14ac:dyDescent="0.25">
      <c r="A757" s="265">
        <v>34317</v>
      </c>
      <c r="B757" s="266">
        <v>798.2</v>
      </c>
    </row>
    <row r="758" spans="1:2" ht="16.149999999999999" customHeight="1" x14ac:dyDescent="0.25">
      <c r="A758" s="265">
        <v>34318</v>
      </c>
      <c r="B758" s="268">
        <v>798.12</v>
      </c>
    </row>
    <row r="759" spans="1:2" ht="16.149999999999999" customHeight="1" x14ac:dyDescent="0.25">
      <c r="A759" s="265">
        <v>34319</v>
      </c>
      <c r="B759" s="266">
        <v>799.43</v>
      </c>
    </row>
    <row r="760" spans="1:2" ht="16.149999999999999" customHeight="1" x14ac:dyDescent="0.25">
      <c r="A760" s="265">
        <v>34320</v>
      </c>
      <c r="B760" s="268">
        <v>804.89</v>
      </c>
    </row>
    <row r="761" spans="1:2" ht="16.149999999999999" customHeight="1" x14ac:dyDescent="0.25">
      <c r="A761" s="265">
        <v>34321</v>
      </c>
      <c r="B761" s="266">
        <v>806.5</v>
      </c>
    </row>
    <row r="762" spans="1:2" ht="16.149999999999999" customHeight="1" x14ac:dyDescent="0.25">
      <c r="A762" s="265">
        <v>34322</v>
      </c>
      <c r="B762" s="268">
        <v>806.5</v>
      </c>
    </row>
    <row r="763" spans="1:2" ht="16.149999999999999" customHeight="1" x14ac:dyDescent="0.25">
      <c r="A763" s="265">
        <v>34323</v>
      </c>
      <c r="B763" s="266">
        <v>806.5</v>
      </c>
    </row>
    <row r="764" spans="1:2" ht="16.149999999999999" customHeight="1" x14ac:dyDescent="0.25">
      <c r="A764" s="265">
        <v>34324</v>
      </c>
      <c r="B764" s="268">
        <v>803.81</v>
      </c>
    </row>
    <row r="765" spans="1:2" ht="16.149999999999999" customHeight="1" x14ac:dyDescent="0.25">
      <c r="A765" s="265">
        <v>34325</v>
      </c>
      <c r="B765" s="266">
        <v>802.46</v>
      </c>
    </row>
    <row r="766" spans="1:2" ht="16.149999999999999" customHeight="1" x14ac:dyDescent="0.25">
      <c r="A766" s="265">
        <v>34326</v>
      </c>
      <c r="B766" s="268">
        <v>801.4</v>
      </c>
    </row>
    <row r="767" spans="1:2" ht="16.149999999999999" customHeight="1" x14ac:dyDescent="0.25">
      <c r="A767" s="265">
        <v>34327</v>
      </c>
      <c r="B767" s="266">
        <v>801.69</v>
      </c>
    </row>
    <row r="768" spans="1:2" ht="16.149999999999999" customHeight="1" x14ac:dyDescent="0.25">
      <c r="A768" s="265">
        <v>34328</v>
      </c>
      <c r="B768" s="268">
        <v>801.69</v>
      </c>
    </row>
    <row r="769" spans="1:2" ht="16.149999999999999" customHeight="1" x14ac:dyDescent="0.25">
      <c r="A769" s="265">
        <v>34329</v>
      </c>
      <c r="B769" s="266">
        <v>801.69</v>
      </c>
    </row>
    <row r="770" spans="1:2" ht="16.149999999999999" customHeight="1" x14ac:dyDescent="0.25">
      <c r="A770" s="265">
        <v>34330</v>
      </c>
      <c r="B770" s="268">
        <v>801.69</v>
      </c>
    </row>
    <row r="771" spans="1:2" ht="16.149999999999999" customHeight="1" x14ac:dyDescent="0.25">
      <c r="A771" s="265">
        <v>34331</v>
      </c>
      <c r="B771" s="266">
        <v>809.13</v>
      </c>
    </row>
    <row r="772" spans="1:2" ht="16.149999999999999" customHeight="1" x14ac:dyDescent="0.25">
      <c r="A772" s="265">
        <v>34332</v>
      </c>
      <c r="B772" s="268">
        <v>802.33</v>
      </c>
    </row>
    <row r="773" spans="1:2" ht="16.149999999999999" customHeight="1" x14ac:dyDescent="0.25">
      <c r="A773" s="265">
        <v>34333</v>
      </c>
      <c r="B773" s="266">
        <v>802.71</v>
      </c>
    </row>
    <row r="774" spans="1:2" ht="16.149999999999999" customHeight="1" x14ac:dyDescent="0.25">
      <c r="A774" s="265">
        <v>34334</v>
      </c>
      <c r="B774" s="268">
        <v>804.33</v>
      </c>
    </row>
    <row r="775" spans="1:2" ht="16.149999999999999" customHeight="1" x14ac:dyDescent="0.25">
      <c r="A775" s="265">
        <v>34335</v>
      </c>
      <c r="B775" s="266">
        <v>804.33</v>
      </c>
    </row>
    <row r="776" spans="1:2" ht="16.149999999999999" customHeight="1" x14ac:dyDescent="0.25">
      <c r="A776" s="265">
        <v>34336</v>
      </c>
      <c r="B776" s="268">
        <v>804.33</v>
      </c>
    </row>
    <row r="777" spans="1:2" ht="16.149999999999999" customHeight="1" x14ac:dyDescent="0.25">
      <c r="A777" s="265">
        <v>34337</v>
      </c>
      <c r="B777" s="266">
        <v>804.33</v>
      </c>
    </row>
    <row r="778" spans="1:2" ht="16.149999999999999" customHeight="1" x14ac:dyDescent="0.25">
      <c r="A778" s="265">
        <v>34338</v>
      </c>
      <c r="B778" s="268">
        <v>805.91</v>
      </c>
    </row>
    <row r="779" spans="1:2" ht="16.149999999999999" customHeight="1" x14ac:dyDescent="0.25">
      <c r="A779" s="265">
        <v>34339</v>
      </c>
      <c r="B779" s="266">
        <v>810.01</v>
      </c>
    </row>
    <row r="780" spans="1:2" ht="16.149999999999999" customHeight="1" x14ac:dyDescent="0.25">
      <c r="A780" s="265">
        <v>34340</v>
      </c>
      <c r="B780" s="268">
        <v>814.21</v>
      </c>
    </row>
    <row r="781" spans="1:2" ht="16.149999999999999" customHeight="1" x14ac:dyDescent="0.25">
      <c r="A781" s="265">
        <v>34341</v>
      </c>
      <c r="B781" s="266">
        <v>818.83</v>
      </c>
    </row>
    <row r="782" spans="1:2" ht="16.149999999999999" customHeight="1" x14ac:dyDescent="0.25">
      <c r="A782" s="265">
        <v>34342</v>
      </c>
      <c r="B782" s="268">
        <v>818.89</v>
      </c>
    </row>
    <row r="783" spans="1:2" ht="16.149999999999999" customHeight="1" x14ac:dyDescent="0.25">
      <c r="A783" s="265">
        <v>34343</v>
      </c>
      <c r="B783" s="266">
        <v>818.89</v>
      </c>
    </row>
    <row r="784" spans="1:2" ht="16.149999999999999" customHeight="1" x14ac:dyDescent="0.25">
      <c r="A784" s="265">
        <v>34344</v>
      </c>
      <c r="B784" s="268">
        <v>818.89</v>
      </c>
    </row>
    <row r="785" spans="1:2" ht="16.149999999999999" customHeight="1" x14ac:dyDescent="0.25">
      <c r="A785" s="265">
        <v>34345</v>
      </c>
      <c r="B785" s="266">
        <v>818.89</v>
      </c>
    </row>
    <row r="786" spans="1:2" ht="16.149999999999999" customHeight="1" x14ac:dyDescent="0.25">
      <c r="A786" s="265">
        <v>34346</v>
      </c>
      <c r="B786" s="268">
        <v>818.5</v>
      </c>
    </row>
    <row r="787" spans="1:2" ht="16.149999999999999" customHeight="1" x14ac:dyDescent="0.25">
      <c r="A787" s="265">
        <v>34347</v>
      </c>
      <c r="B787" s="266">
        <v>819.81</v>
      </c>
    </row>
    <row r="788" spans="1:2" ht="16.149999999999999" customHeight="1" x14ac:dyDescent="0.25">
      <c r="A788" s="265">
        <v>34348</v>
      </c>
      <c r="B788" s="268">
        <v>820.1</v>
      </c>
    </row>
    <row r="789" spans="1:2" ht="16.149999999999999" customHeight="1" x14ac:dyDescent="0.25">
      <c r="A789" s="265">
        <v>34349</v>
      </c>
      <c r="B789" s="266">
        <v>815.81</v>
      </c>
    </row>
    <row r="790" spans="1:2" ht="16.149999999999999" customHeight="1" x14ac:dyDescent="0.25">
      <c r="A790" s="265">
        <v>34350</v>
      </c>
      <c r="B790" s="268">
        <v>815.81</v>
      </c>
    </row>
    <row r="791" spans="1:2" ht="16.149999999999999" customHeight="1" x14ac:dyDescent="0.25">
      <c r="A791" s="265">
        <v>34351</v>
      </c>
      <c r="B791" s="266">
        <v>815.81</v>
      </c>
    </row>
    <row r="792" spans="1:2" ht="16.149999999999999" customHeight="1" x14ac:dyDescent="0.25">
      <c r="A792" s="265">
        <v>34352</v>
      </c>
      <c r="B792" s="268">
        <v>816.91</v>
      </c>
    </row>
    <row r="793" spans="1:2" ht="16.149999999999999" customHeight="1" x14ac:dyDescent="0.25">
      <c r="A793" s="265">
        <v>34353</v>
      </c>
      <c r="B793" s="266">
        <v>816.15</v>
      </c>
    </row>
    <row r="794" spans="1:2" ht="16.149999999999999" customHeight="1" x14ac:dyDescent="0.25">
      <c r="A794" s="265">
        <v>34354</v>
      </c>
      <c r="B794" s="268">
        <v>814.56</v>
      </c>
    </row>
    <row r="795" spans="1:2" ht="16.149999999999999" customHeight="1" x14ac:dyDescent="0.25">
      <c r="A795" s="265">
        <v>34355</v>
      </c>
      <c r="B795" s="266">
        <v>815.91</v>
      </c>
    </row>
    <row r="796" spans="1:2" ht="16.149999999999999" customHeight="1" x14ac:dyDescent="0.25">
      <c r="A796" s="265">
        <v>34356</v>
      </c>
      <c r="B796" s="268">
        <v>815.65</v>
      </c>
    </row>
    <row r="797" spans="1:2" ht="16.149999999999999" customHeight="1" x14ac:dyDescent="0.25">
      <c r="A797" s="265">
        <v>34357</v>
      </c>
      <c r="B797" s="266">
        <v>815.65</v>
      </c>
    </row>
    <row r="798" spans="1:2" ht="16.149999999999999" customHeight="1" x14ac:dyDescent="0.25">
      <c r="A798" s="265">
        <v>34358</v>
      </c>
      <c r="B798" s="268">
        <v>815.65</v>
      </c>
    </row>
    <row r="799" spans="1:2" ht="16.149999999999999" customHeight="1" x14ac:dyDescent="0.25">
      <c r="A799" s="265">
        <v>34359</v>
      </c>
      <c r="B799" s="266">
        <v>816.69</v>
      </c>
    </row>
    <row r="800" spans="1:2" ht="16.149999999999999" customHeight="1" x14ac:dyDescent="0.25">
      <c r="A800" s="265">
        <v>34360</v>
      </c>
      <c r="B800" s="268">
        <v>819.1</v>
      </c>
    </row>
    <row r="801" spans="1:2" ht="16.149999999999999" customHeight="1" x14ac:dyDescent="0.25">
      <c r="A801" s="265">
        <v>34361</v>
      </c>
      <c r="B801" s="266">
        <v>821.52</v>
      </c>
    </row>
    <row r="802" spans="1:2" ht="16.149999999999999" customHeight="1" x14ac:dyDescent="0.25">
      <c r="A802" s="265">
        <v>34362</v>
      </c>
      <c r="B802" s="268">
        <v>821.72</v>
      </c>
    </row>
    <row r="803" spans="1:2" ht="16.149999999999999" customHeight="1" x14ac:dyDescent="0.25">
      <c r="A803" s="265">
        <v>34363</v>
      </c>
      <c r="B803" s="266">
        <v>818.38</v>
      </c>
    </row>
    <row r="804" spans="1:2" ht="16.149999999999999" customHeight="1" x14ac:dyDescent="0.25">
      <c r="A804" s="265">
        <v>34364</v>
      </c>
      <c r="B804" s="268">
        <v>818.38</v>
      </c>
    </row>
    <row r="805" spans="1:2" ht="16.149999999999999" customHeight="1" x14ac:dyDescent="0.25">
      <c r="A805" s="265">
        <v>34365</v>
      </c>
      <c r="B805" s="266">
        <v>818.38</v>
      </c>
    </row>
    <row r="806" spans="1:2" ht="16.149999999999999" customHeight="1" x14ac:dyDescent="0.25">
      <c r="A806" s="265">
        <v>34366</v>
      </c>
      <c r="B806" s="268">
        <v>817</v>
      </c>
    </row>
    <row r="807" spans="1:2" ht="16.149999999999999" customHeight="1" x14ac:dyDescent="0.25">
      <c r="A807" s="265">
        <v>34367</v>
      </c>
      <c r="B807" s="266">
        <v>819.27</v>
      </c>
    </row>
    <row r="808" spans="1:2" ht="16.149999999999999" customHeight="1" x14ac:dyDescent="0.25">
      <c r="A808" s="265">
        <v>34368</v>
      </c>
      <c r="B808" s="268">
        <v>817.96</v>
      </c>
    </row>
    <row r="809" spans="1:2" ht="16.149999999999999" customHeight="1" x14ac:dyDescent="0.25">
      <c r="A809" s="265">
        <v>34369</v>
      </c>
      <c r="B809" s="266">
        <v>817.69</v>
      </c>
    </row>
    <row r="810" spans="1:2" ht="16.149999999999999" customHeight="1" x14ac:dyDescent="0.25">
      <c r="A810" s="265">
        <v>34370</v>
      </c>
      <c r="B810" s="268">
        <v>818</v>
      </c>
    </row>
    <row r="811" spans="1:2" ht="16.149999999999999" customHeight="1" x14ac:dyDescent="0.25">
      <c r="A811" s="265">
        <v>34371</v>
      </c>
      <c r="B811" s="266">
        <v>818</v>
      </c>
    </row>
    <row r="812" spans="1:2" ht="16.149999999999999" customHeight="1" x14ac:dyDescent="0.25">
      <c r="A812" s="265">
        <v>34372</v>
      </c>
      <c r="B812" s="268">
        <v>818</v>
      </c>
    </row>
    <row r="813" spans="1:2" ht="16.149999999999999" customHeight="1" x14ac:dyDescent="0.25">
      <c r="A813" s="265">
        <v>34373</v>
      </c>
      <c r="B813" s="266">
        <v>817.64</v>
      </c>
    </row>
    <row r="814" spans="1:2" ht="16.149999999999999" customHeight="1" x14ac:dyDescent="0.25">
      <c r="A814" s="265">
        <v>34374</v>
      </c>
      <c r="B814" s="268">
        <v>817.81</v>
      </c>
    </row>
    <row r="815" spans="1:2" ht="16.149999999999999" customHeight="1" x14ac:dyDescent="0.25">
      <c r="A815" s="265">
        <v>34375</v>
      </c>
      <c r="B815" s="266">
        <v>817.88</v>
      </c>
    </row>
    <row r="816" spans="1:2" ht="16.149999999999999" customHeight="1" x14ac:dyDescent="0.25">
      <c r="A816" s="265">
        <v>34376</v>
      </c>
      <c r="B816" s="268">
        <v>817.88</v>
      </c>
    </row>
    <row r="817" spans="1:2" ht="16.149999999999999" customHeight="1" x14ac:dyDescent="0.25">
      <c r="A817" s="265">
        <v>34377</v>
      </c>
      <c r="B817" s="266">
        <v>817.78</v>
      </c>
    </row>
    <row r="818" spans="1:2" ht="16.149999999999999" customHeight="1" x14ac:dyDescent="0.25">
      <c r="A818" s="265">
        <v>34378</v>
      </c>
      <c r="B818" s="268">
        <v>817.78</v>
      </c>
    </row>
    <row r="819" spans="1:2" ht="16.149999999999999" customHeight="1" x14ac:dyDescent="0.25">
      <c r="A819" s="265">
        <v>34379</v>
      </c>
      <c r="B819" s="266">
        <v>817.78</v>
      </c>
    </row>
    <row r="820" spans="1:2" ht="16.149999999999999" customHeight="1" x14ac:dyDescent="0.25">
      <c r="A820" s="265">
        <v>34380</v>
      </c>
      <c r="B820" s="268">
        <v>817.59</v>
      </c>
    </row>
    <row r="821" spans="1:2" ht="16.149999999999999" customHeight="1" x14ac:dyDescent="0.25">
      <c r="A821" s="265">
        <v>34381</v>
      </c>
      <c r="B821" s="266">
        <v>816.92</v>
      </c>
    </row>
    <row r="822" spans="1:2" ht="16.149999999999999" customHeight="1" x14ac:dyDescent="0.25">
      <c r="A822" s="265">
        <v>34382</v>
      </c>
      <c r="B822" s="268">
        <v>816.1</v>
      </c>
    </row>
    <row r="823" spans="1:2" ht="16.149999999999999" customHeight="1" x14ac:dyDescent="0.25">
      <c r="A823" s="265">
        <v>34383</v>
      </c>
      <c r="B823" s="266">
        <v>815.19</v>
      </c>
    </row>
    <row r="824" spans="1:2" ht="16.149999999999999" customHeight="1" x14ac:dyDescent="0.25">
      <c r="A824" s="265">
        <v>34384</v>
      </c>
      <c r="B824" s="268">
        <v>814.13</v>
      </c>
    </row>
    <row r="825" spans="1:2" ht="16.149999999999999" customHeight="1" x14ac:dyDescent="0.25">
      <c r="A825" s="265">
        <v>34385</v>
      </c>
      <c r="B825" s="266">
        <v>814.13</v>
      </c>
    </row>
    <row r="826" spans="1:2" ht="16.149999999999999" customHeight="1" x14ac:dyDescent="0.25">
      <c r="A826" s="265">
        <v>34386</v>
      </c>
      <c r="B826" s="268">
        <v>814.13</v>
      </c>
    </row>
    <row r="827" spans="1:2" ht="16.149999999999999" customHeight="1" x14ac:dyDescent="0.25">
      <c r="A827" s="265">
        <v>34387</v>
      </c>
      <c r="B827" s="266">
        <v>816.04</v>
      </c>
    </row>
    <row r="828" spans="1:2" ht="16.149999999999999" customHeight="1" x14ac:dyDescent="0.25">
      <c r="A828" s="265">
        <v>34388</v>
      </c>
      <c r="B828" s="268">
        <v>818.33</v>
      </c>
    </row>
    <row r="829" spans="1:2" ht="16.149999999999999" customHeight="1" x14ac:dyDescent="0.25">
      <c r="A829" s="265">
        <v>34389</v>
      </c>
      <c r="B829" s="266">
        <v>820.76</v>
      </c>
    </row>
    <row r="830" spans="1:2" ht="16.149999999999999" customHeight="1" x14ac:dyDescent="0.25">
      <c r="A830" s="265">
        <v>34390</v>
      </c>
      <c r="B830" s="268">
        <v>819.68</v>
      </c>
    </row>
    <row r="831" spans="1:2" ht="16.149999999999999" customHeight="1" x14ac:dyDescent="0.25">
      <c r="A831" s="265">
        <v>34391</v>
      </c>
      <c r="B831" s="266">
        <v>819.7</v>
      </c>
    </row>
    <row r="832" spans="1:2" ht="16.149999999999999" customHeight="1" x14ac:dyDescent="0.25">
      <c r="A832" s="265">
        <v>34392</v>
      </c>
      <c r="B832" s="268">
        <v>819.7</v>
      </c>
    </row>
    <row r="833" spans="1:2" ht="16.149999999999999" customHeight="1" x14ac:dyDescent="0.25">
      <c r="A833" s="265">
        <v>34393</v>
      </c>
      <c r="B833" s="266">
        <v>819.7</v>
      </c>
    </row>
    <row r="834" spans="1:2" ht="16.149999999999999" customHeight="1" x14ac:dyDescent="0.25">
      <c r="A834" s="265">
        <v>34394</v>
      </c>
      <c r="B834" s="268">
        <v>820.12</v>
      </c>
    </row>
    <row r="835" spans="1:2" ht="16.149999999999999" customHeight="1" x14ac:dyDescent="0.25">
      <c r="A835" s="265">
        <v>34395</v>
      </c>
      <c r="B835" s="266">
        <v>819.83</v>
      </c>
    </row>
    <row r="836" spans="1:2" ht="16.149999999999999" customHeight="1" x14ac:dyDescent="0.25">
      <c r="A836" s="265">
        <v>34396</v>
      </c>
      <c r="B836" s="268">
        <v>819.61</v>
      </c>
    </row>
    <row r="837" spans="1:2" ht="16.149999999999999" customHeight="1" x14ac:dyDescent="0.25">
      <c r="A837" s="265">
        <v>34397</v>
      </c>
      <c r="B837" s="266">
        <v>818.7</v>
      </c>
    </row>
    <row r="838" spans="1:2" ht="16.149999999999999" customHeight="1" x14ac:dyDescent="0.25">
      <c r="A838" s="265">
        <v>34398</v>
      </c>
      <c r="B838" s="268">
        <v>817.86</v>
      </c>
    </row>
    <row r="839" spans="1:2" ht="16.149999999999999" customHeight="1" x14ac:dyDescent="0.25">
      <c r="A839" s="265">
        <v>34399</v>
      </c>
      <c r="B839" s="266">
        <v>817.86</v>
      </c>
    </row>
    <row r="840" spans="1:2" ht="16.149999999999999" customHeight="1" x14ac:dyDescent="0.25">
      <c r="A840" s="265">
        <v>34400</v>
      </c>
      <c r="B840" s="268">
        <v>817.86</v>
      </c>
    </row>
    <row r="841" spans="1:2" ht="16.149999999999999" customHeight="1" x14ac:dyDescent="0.25">
      <c r="A841" s="265">
        <v>34401</v>
      </c>
      <c r="B841" s="266">
        <v>817.76</v>
      </c>
    </row>
    <row r="842" spans="1:2" ht="16.149999999999999" customHeight="1" x14ac:dyDescent="0.25">
      <c r="A842" s="265">
        <v>34402</v>
      </c>
      <c r="B842" s="268">
        <v>818.02</v>
      </c>
    </row>
    <row r="843" spans="1:2" ht="16.149999999999999" customHeight="1" x14ac:dyDescent="0.25">
      <c r="A843" s="265">
        <v>34403</v>
      </c>
      <c r="B843" s="266">
        <v>818.37</v>
      </c>
    </row>
    <row r="844" spans="1:2" ht="16.149999999999999" customHeight="1" x14ac:dyDescent="0.25">
      <c r="A844" s="265">
        <v>34404</v>
      </c>
      <c r="B844" s="268">
        <v>818.46</v>
      </c>
    </row>
    <row r="845" spans="1:2" ht="16.149999999999999" customHeight="1" x14ac:dyDescent="0.25">
      <c r="A845" s="265">
        <v>34405</v>
      </c>
      <c r="B845" s="266">
        <v>818.62</v>
      </c>
    </row>
    <row r="846" spans="1:2" ht="16.149999999999999" customHeight="1" x14ac:dyDescent="0.25">
      <c r="A846" s="265">
        <v>34406</v>
      </c>
      <c r="B846" s="268">
        <v>818.62</v>
      </c>
    </row>
    <row r="847" spans="1:2" ht="16.149999999999999" customHeight="1" x14ac:dyDescent="0.25">
      <c r="A847" s="265">
        <v>34407</v>
      </c>
      <c r="B847" s="266">
        <v>818.62</v>
      </c>
    </row>
    <row r="848" spans="1:2" ht="16.149999999999999" customHeight="1" x14ac:dyDescent="0.25">
      <c r="A848" s="265">
        <v>34408</v>
      </c>
      <c r="B848" s="268">
        <v>818.69</v>
      </c>
    </row>
    <row r="849" spans="1:2" ht="16.149999999999999" customHeight="1" x14ac:dyDescent="0.25">
      <c r="A849" s="265">
        <v>34409</v>
      </c>
      <c r="B849" s="266">
        <v>818.49</v>
      </c>
    </row>
    <row r="850" spans="1:2" ht="16.149999999999999" customHeight="1" x14ac:dyDescent="0.25">
      <c r="A850" s="265">
        <v>34410</v>
      </c>
      <c r="B850" s="268">
        <v>820.44</v>
      </c>
    </row>
    <row r="851" spans="1:2" ht="16.149999999999999" customHeight="1" x14ac:dyDescent="0.25">
      <c r="A851" s="265">
        <v>34411</v>
      </c>
      <c r="B851" s="266">
        <v>820.91</v>
      </c>
    </row>
    <row r="852" spans="1:2" ht="16.149999999999999" customHeight="1" x14ac:dyDescent="0.25">
      <c r="A852" s="265">
        <v>34412</v>
      </c>
      <c r="B852" s="268">
        <v>821.34</v>
      </c>
    </row>
    <row r="853" spans="1:2" ht="16.149999999999999" customHeight="1" x14ac:dyDescent="0.25">
      <c r="A853" s="265">
        <v>34413</v>
      </c>
      <c r="B853" s="266">
        <v>821.34</v>
      </c>
    </row>
    <row r="854" spans="1:2" ht="16.149999999999999" customHeight="1" x14ac:dyDescent="0.25">
      <c r="A854" s="265">
        <v>34414</v>
      </c>
      <c r="B854" s="268">
        <v>821.34</v>
      </c>
    </row>
    <row r="855" spans="1:2" ht="16.149999999999999" customHeight="1" x14ac:dyDescent="0.25">
      <c r="A855" s="265">
        <v>34415</v>
      </c>
      <c r="B855" s="266">
        <v>821.34</v>
      </c>
    </row>
    <row r="856" spans="1:2" ht="16.149999999999999" customHeight="1" x14ac:dyDescent="0.25">
      <c r="A856" s="265">
        <v>34416</v>
      </c>
      <c r="B856" s="268">
        <v>821.73</v>
      </c>
    </row>
    <row r="857" spans="1:2" ht="16.149999999999999" customHeight="1" x14ac:dyDescent="0.25">
      <c r="A857" s="265">
        <v>34417</v>
      </c>
      <c r="B857" s="266">
        <v>821.82</v>
      </c>
    </row>
    <row r="858" spans="1:2" ht="16.149999999999999" customHeight="1" x14ac:dyDescent="0.25">
      <c r="A858" s="265">
        <v>34418</v>
      </c>
      <c r="B858" s="268">
        <v>821.7</v>
      </c>
    </row>
    <row r="859" spans="1:2" ht="16.149999999999999" customHeight="1" x14ac:dyDescent="0.25">
      <c r="A859" s="265">
        <v>34419</v>
      </c>
      <c r="B859" s="266">
        <v>821.14</v>
      </c>
    </row>
    <row r="860" spans="1:2" ht="16.149999999999999" customHeight="1" x14ac:dyDescent="0.25">
      <c r="A860" s="265">
        <v>34420</v>
      </c>
      <c r="B860" s="268">
        <v>821.14</v>
      </c>
    </row>
    <row r="861" spans="1:2" ht="16.149999999999999" customHeight="1" x14ac:dyDescent="0.25">
      <c r="A861" s="265">
        <v>34421</v>
      </c>
      <c r="B861" s="266">
        <v>821.14</v>
      </c>
    </row>
    <row r="862" spans="1:2" ht="16.149999999999999" customHeight="1" x14ac:dyDescent="0.25">
      <c r="A862" s="265">
        <v>34422</v>
      </c>
      <c r="B862" s="268">
        <v>820.63</v>
      </c>
    </row>
    <row r="863" spans="1:2" ht="16.149999999999999" customHeight="1" x14ac:dyDescent="0.25">
      <c r="A863" s="265">
        <v>34423</v>
      </c>
      <c r="B863" s="266">
        <v>820.78</v>
      </c>
    </row>
    <row r="864" spans="1:2" ht="16.149999999999999" customHeight="1" x14ac:dyDescent="0.25">
      <c r="A864" s="265">
        <v>34424</v>
      </c>
      <c r="B864" s="268">
        <v>819.51</v>
      </c>
    </row>
    <row r="865" spans="1:2" ht="16.149999999999999" customHeight="1" x14ac:dyDescent="0.25">
      <c r="A865" s="265">
        <v>34425</v>
      </c>
      <c r="B865" s="266">
        <v>819.51</v>
      </c>
    </row>
    <row r="866" spans="1:2" ht="16.149999999999999" customHeight="1" x14ac:dyDescent="0.25">
      <c r="A866" s="265">
        <v>34426</v>
      </c>
      <c r="B866" s="268">
        <v>819.51</v>
      </c>
    </row>
    <row r="867" spans="1:2" ht="16.149999999999999" customHeight="1" x14ac:dyDescent="0.25">
      <c r="A867" s="265">
        <v>34427</v>
      </c>
      <c r="B867" s="266">
        <v>819.51</v>
      </c>
    </row>
    <row r="868" spans="1:2" ht="16.149999999999999" customHeight="1" x14ac:dyDescent="0.25">
      <c r="A868" s="265">
        <v>34428</v>
      </c>
      <c r="B868" s="268">
        <v>819.51</v>
      </c>
    </row>
    <row r="869" spans="1:2" ht="16.149999999999999" customHeight="1" x14ac:dyDescent="0.25">
      <c r="A869" s="265">
        <v>34429</v>
      </c>
      <c r="B869" s="266">
        <v>820.21</v>
      </c>
    </row>
    <row r="870" spans="1:2" ht="16.149999999999999" customHeight="1" x14ac:dyDescent="0.25">
      <c r="A870" s="265">
        <v>34430</v>
      </c>
      <c r="B870" s="268">
        <v>820.93</v>
      </c>
    </row>
    <row r="871" spans="1:2" ht="16.149999999999999" customHeight="1" x14ac:dyDescent="0.25">
      <c r="A871" s="265">
        <v>34431</v>
      </c>
      <c r="B871" s="266">
        <v>822.57</v>
      </c>
    </row>
    <row r="872" spans="1:2" ht="16.149999999999999" customHeight="1" x14ac:dyDescent="0.25">
      <c r="A872" s="265">
        <v>34432</v>
      </c>
      <c r="B872" s="268">
        <v>825.28</v>
      </c>
    </row>
    <row r="873" spans="1:2" ht="16.149999999999999" customHeight="1" x14ac:dyDescent="0.25">
      <c r="A873" s="265">
        <v>34433</v>
      </c>
      <c r="B873" s="266">
        <v>828.92</v>
      </c>
    </row>
    <row r="874" spans="1:2" ht="16.149999999999999" customHeight="1" x14ac:dyDescent="0.25">
      <c r="A874" s="265">
        <v>34434</v>
      </c>
      <c r="B874" s="268">
        <v>828.92</v>
      </c>
    </row>
    <row r="875" spans="1:2" ht="16.149999999999999" customHeight="1" x14ac:dyDescent="0.25">
      <c r="A875" s="265">
        <v>34435</v>
      </c>
      <c r="B875" s="266">
        <v>828.92</v>
      </c>
    </row>
    <row r="876" spans="1:2" ht="16.149999999999999" customHeight="1" x14ac:dyDescent="0.25">
      <c r="A876" s="265">
        <v>34436</v>
      </c>
      <c r="B876" s="268">
        <v>829.32</v>
      </c>
    </row>
    <row r="877" spans="1:2" ht="16.149999999999999" customHeight="1" x14ac:dyDescent="0.25">
      <c r="A877" s="265">
        <v>34437</v>
      </c>
      <c r="B877" s="266">
        <v>828.81</v>
      </c>
    </row>
    <row r="878" spans="1:2" ht="16.149999999999999" customHeight="1" x14ac:dyDescent="0.25">
      <c r="A878" s="265">
        <v>34438</v>
      </c>
      <c r="B878" s="268">
        <v>827.96</v>
      </c>
    </row>
    <row r="879" spans="1:2" ht="16.149999999999999" customHeight="1" x14ac:dyDescent="0.25">
      <c r="A879" s="265">
        <v>34439</v>
      </c>
      <c r="B879" s="266">
        <v>827.44</v>
      </c>
    </row>
    <row r="880" spans="1:2" ht="16.149999999999999" customHeight="1" x14ac:dyDescent="0.25">
      <c r="A880" s="265">
        <v>34440</v>
      </c>
      <c r="B880" s="268">
        <v>827.93</v>
      </c>
    </row>
    <row r="881" spans="1:2" ht="16.149999999999999" customHeight="1" x14ac:dyDescent="0.25">
      <c r="A881" s="265">
        <v>34441</v>
      </c>
      <c r="B881" s="266">
        <v>827.93</v>
      </c>
    </row>
    <row r="882" spans="1:2" ht="16.149999999999999" customHeight="1" x14ac:dyDescent="0.25">
      <c r="A882" s="265">
        <v>34442</v>
      </c>
      <c r="B882" s="268">
        <v>827.93</v>
      </c>
    </row>
    <row r="883" spans="1:2" ht="16.149999999999999" customHeight="1" x14ac:dyDescent="0.25">
      <c r="A883" s="265">
        <v>34443</v>
      </c>
      <c r="B883" s="266">
        <v>829.47</v>
      </c>
    </row>
    <row r="884" spans="1:2" ht="16.149999999999999" customHeight="1" x14ac:dyDescent="0.25">
      <c r="A884" s="265">
        <v>34444</v>
      </c>
      <c r="B884" s="268">
        <v>831.24</v>
      </c>
    </row>
    <row r="885" spans="1:2" ht="16.149999999999999" customHeight="1" x14ac:dyDescent="0.25">
      <c r="A885" s="265">
        <v>34445</v>
      </c>
      <c r="B885" s="266">
        <v>834.3</v>
      </c>
    </row>
    <row r="886" spans="1:2" ht="16.149999999999999" customHeight="1" x14ac:dyDescent="0.25">
      <c r="A886" s="265">
        <v>34446</v>
      </c>
      <c r="B886" s="268">
        <v>838.25</v>
      </c>
    </row>
    <row r="887" spans="1:2" ht="16.149999999999999" customHeight="1" x14ac:dyDescent="0.25">
      <c r="A887" s="265">
        <v>34447</v>
      </c>
      <c r="B887" s="266">
        <v>836.96</v>
      </c>
    </row>
    <row r="888" spans="1:2" ht="16.149999999999999" customHeight="1" x14ac:dyDescent="0.25">
      <c r="A888" s="265">
        <v>34448</v>
      </c>
      <c r="B888" s="268">
        <v>836.96</v>
      </c>
    </row>
    <row r="889" spans="1:2" ht="16.149999999999999" customHeight="1" x14ac:dyDescent="0.25">
      <c r="A889" s="265">
        <v>34449</v>
      </c>
      <c r="B889" s="266">
        <v>836.96</v>
      </c>
    </row>
    <row r="890" spans="1:2" ht="16.149999999999999" customHeight="1" x14ac:dyDescent="0.25">
      <c r="A890" s="265">
        <v>34450</v>
      </c>
      <c r="B890" s="268">
        <v>835.4</v>
      </c>
    </row>
    <row r="891" spans="1:2" ht="16.149999999999999" customHeight="1" x14ac:dyDescent="0.25">
      <c r="A891" s="265">
        <v>34451</v>
      </c>
      <c r="B891" s="266">
        <v>837.31</v>
      </c>
    </row>
    <row r="892" spans="1:2" ht="16.149999999999999" customHeight="1" x14ac:dyDescent="0.25">
      <c r="A892" s="265">
        <v>34452</v>
      </c>
      <c r="B892" s="268">
        <v>838.28</v>
      </c>
    </row>
    <row r="893" spans="1:2" ht="16.149999999999999" customHeight="1" x14ac:dyDescent="0.25">
      <c r="A893" s="265">
        <v>34453</v>
      </c>
      <c r="B893" s="266">
        <v>837.27</v>
      </c>
    </row>
    <row r="894" spans="1:2" ht="16.149999999999999" customHeight="1" x14ac:dyDescent="0.25">
      <c r="A894" s="265">
        <v>34454</v>
      </c>
      <c r="B894" s="268">
        <v>836.86</v>
      </c>
    </row>
    <row r="895" spans="1:2" ht="16.149999999999999" customHeight="1" x14ac:dyDescent="0.25">
      <c r="A895" s="265">
        <v>34455</v>
      </c>
      <c r="B895" s="266">
        <v>836.86</v>
      </c>
    </row>
    <row r="896" spans="1:2" ht="16.149999999999999" customHeight="1" x14ac:dyDescent="0.25">
      <c r="A896" s="265">
        <v>34456</v>
      </c>
      <c r="B896" s="268">
        <v>836.86</v>
      </c>
    </row>
    <row r="897" spans="1:2" ht="16.149999999999999" customHeight="1" x14ac:dyDescent="0.25">
      <c r="A897" s="265">
        <v>34457</v>
      </c>
      <c r="B897" s="266">
        <v>838.04</v>
      </c>
    </row>
    <row r="898" spans="1:2" ht="16.149999999999999" customHeight="1" x14ac:dyDescent="0.25">
      <c r="A898" s="265">
        <v>34458</v>
      </c>
      <c r="B898" s="268">
        <v>839.14</v>
      </c>
    </row>
    <row r="899" spans="1:2" ht="16.149999999999999" customHeight="1" x14ac:dyDescent="0.25">
      <c r="A899" s="265">
        <v>34459</v>
      </c>
      <c r="B899" s="266">
        <v>841</v>
      </c>
    </row>
    <row r="900" spans="1:2" ht="16.149999999999999" customHeight="1" x14ac:dyDescent="0.25">
      <c r="A900" s="265">
        <v>34460</v>
      </c>
      <c r="B900" s="268">
        <v>841.25</v>
      </c>
    </row>
    <row r="901" spans="1:2" ht="16.149999999999999" customHeight="1" x14ac:dyDescent="0.25">
      <c r="A901" s="265">
        <v>34461</v>
      </c>
      <c r="B901" s="266">
        <v>841.7</v>
      </c>
    </row>
    <row r="902" spans="1:2" ht="16.149999999999999" customHeight="1" x14ac:dyDescent="0.25">
      <c r="A902" s="265">
        <v>34462</v>
      </c>
      <c r="B902" s="268">
        <v>841.7</v>
      </c>
    </row>
    <row r="903" spans="1:2" ht="16.149999999999999" customHeight="1" x14ac:dyDescent="0.25">
      <c r="A903" s="265">
        <v>34463</v>
      </c>
      <c r="B903" s="266">
        <v>841.7</v>
      </c>
    </row>
    <row r="904" spans="1:2" ht="16.149999999999999" customHeight="1" x14ac:dyDescent="0.25">
      <c r="A904" s="265">
        <v>34464</v>
      </c>
      <c r="B904" s="268">
        <v>841.27</v>
      </c>
    </row>
    <row r="905" spans="1:2" ht="16.149999999999999" customHeight="1" x14ac:dyDescent="0.25">
      <c r="A905" s="265">
        <v>34465</v>
      </c>
      <c r="B905" s="266">
        <v>841.33</v>
      </c>
    </row>
    <row r="906" spans="1:2" ht="16.149999999999999" customHeight="1" x14ac:dyDescent="0.25">
      <c r="A906" s="265">
        <v>34466</v>
      </c>
      <c r="B906" s="268">
        <v>841.92</v>
      </c>
    </row>
    <row r="907" spans="1:2" ht="16.149999999999999" customHeight="1" x14ac:dyDescent="0.25">
      <c r="A907" s="265">
        <v>34467</v>
      </c>
      <c r="B907" s="266">
        <v>843.24</v>
      </c>
    </row>
    <row r="908" spans="1:2" ht="16.149999999999999" customHeight="1" x14ac:dyDescent="0.25">
      <c r="A908" s="265">
        <v>34468</v>
      </c>
      <c r="B908" s="268">
        <v>842.23</v>
      </c>
    </row>
    <row r="909" spans="1:2" ht="16.149999999999999" customHeight="1" x14ac:dyDescent="0.25">
      <c r="A909" s="265">
        <v>34469</v>
      </c>
      <c r="B909" s="266">
        <v>842.23</v>
      </c>
    </row>
    <row r="910" spans="1:2" ht="16.149999999999999" customHeight="1" x14ac:dyDescent="0.25">
      <c r="A910" s="265">
        <v>34470</v>
      </c>
      <c r="B910" s="268">
        <v>842.23</v>
      </c>
    </row>
    <row r="911" spans="1:2" ht="16.149999999999999" customHeight="1" x14ac:dyDescent="0.25">
      <c r="A911" s="265">
        <v>34471</v>
      </c>
      <c r="B911" s="266">
        <v>842.23</v>
      </c>
    </row>
    <row r="912" spans="1:2" ht="16.149999999999999" customHeight="1" x14ac:dyDescent="0.25">
      <c r="A912" s="265">
        <v>34472</v>
      </c>
      <c r="B912" s="268">
        <v>842.21</v>
      </c>
    </row>
    <row r="913" spans="1:2" ht="16.149999999999999" customHeight="1" x14ac:dyDescent="0.25">
      <c r="A913" s="265">
        <v>34473</v>
      </c>
      <c r="B913" s="266">
        <v>842.83</v>
      </c>
    </row>
    <row r="914" spans="1:2" ht="16.149999999999999" customHeight="1" x14ac:dyDescent="0.25">
      <c r="A914" s="265">
        <v>34474</v>
      </c>
      <c r="B914" s="268">
        <v>842.64</v>
      </c>
    </row>
    <row r="915" spans="1:2" ht="16.149999999999999" customHeight="1" x14ac:dyDescent="0.25">
      <c r="A915" s="265">
        <v>34475</v>
      </c>
      <c r="B915" s="266">
        <v>842.33</v>
      </c>
    </row>
    <row r="916" spans="1:2" ht="16.149999999999999" customHeight="1" x14ac:dyDescent="0.25">
      <c r="A916" s="265">
        <v>34476</v>
      </c>
      <c r="B916" s="268">
        <v>842.33</v>
      </c>
    </row>
    <row r="917" spans="1:2" ht="16.149999999999999" customHeight="1" x14ac:dyDescent="0.25">
      <c r="A917" s="265">
        <v>34477</v>
      </c>
      <c r="B917" s="266">
        <v>842.33</v>
      </c>
    </row>
    <row r="918" spans="1:2" ht="16.149999999999999" customHeight="1" x14ac:dyDescent="0.25">
      <c r="A918" s="265">
        <v>34478</v>
      </c>
      <c r="B918" s="268">
        <v>842.92</v>
      </c>
    </row>
    <row r="919" spans="1:2" ht="16.149999999999999" customHeight="1" x14ac:dyDescent="0.25">
      <c r="A919" s="265">
        <v>34479</v>
      </c>
      <c r="B919" s="266">
        <v>843.08</v>
      </c>
    </row>
    <row r="920" spans="1:2" ht="16.149999999999999" customHeight="1" x14ac:dyDescent="0.25">
      <c r="A920" s="265">
        <v>34480</v>
      </c>
      <c r="B920" s="268">
        <v>842.22</v>
      </c>
    </row>
    <row r="921" spans="1:2" ht="16.149999999999999" customHeight="1" x14ac:dyDescent="0.25">
      <c r="A921" s="265">
        <v>34481</v>
      </c>
      <c r="B921" s="266">
        <v>841.86</v>
      </c>
    </row>
    <row r="922" spans="1:2" ht="16.149999999999999" customHeight="1" x14ac:dyDescent="0.25">
      <c r="A922" s="265">
        <v>34482</v>
      </c>
      <c r="B922" s="268">
        <v>840.93</v>
      </c>
    </row>
    <row r="923" spans="1:2" ht="16.149999999999999" customHeight="1" x14ac:dyDescent="0.25">
      <c r="A923" s="265">
        <v>34483</v>
      </c>
      <c r="B923" s="266">
        <v>840.93</v>
      </c>
    </row>
    <row r="924" spans="1:2" ht="16.149999999999999" customHeight="1" x14ac:dyDescent="0.25">
      <c r="A924" s="265">
        <v>34484</v>
      </c>
      <c r="B924" s="268">
        <v>840.93</v>
      </c>
    </row>
    <row r="925" spans="1:2" ht="16.149999999999999" customHeight="1" x14ac:dyDescent="0.25">
      <c r="A925" s="265">
        <v>34485</v>
      </c>
      <c r="B925" s="266">
        <v>841.12</v>
      </c>
    </row>
    <row r="926" spans="1:2" ht="16.149999999999999" customHeight="1" x14ac:dyDescent="0.25">
      <c r="A926" s="265">
        <v>34486</v>
      </c>
      <c r="B926" s="268">
        <v>841.93</v>
      </c>
    </row>
    <row r="927" spans="1:2" ht="16.149999999999999" customHeight="1" x14ac:dyDescent="0.25">
      <c r="A927" s="265">
        <v>34487</v>
      </c>
      <c r="B927" s="266">
        <v>842</v>
      </c>
    </row>
    <row r="928" spans="1:2" ht="16.149999999999999" customHeight="1" x14ac:dyDescent="0.25">
      <c r="A928" s="265">
        <v>34488</v>
      </c>
      <c r="B928" s="268">
        <v>841.44</v>
      </c>
    </row>
    <row r="929" spans="1:2" ht="16.149999999999999" customHeight="1" x14ac:dyDescent="0.25">
      <c r="A929" s="265">
        <v>34489</v>
      </c>
      <c r="B929" s="266">
        <v>840.37</v>
      </c>
    </row>
    <row r="930" spans="1:2" ht="16.149999999999999" customHeight="1" x14ac:dyDescent="0.25">
      <c r="A930" s="265">
        <v>34490</v>
      </c>
      <c r="B930" s="268">
        <v>840.37</v>
      </c>
    </row>
    <row r="931" spans="1:2" ht="16.149999999999999" customHeight="1" x14ac:dyDescent="0.25">
      <c r="A931" s="265">
        <v>34491</v>
      </c>
      <c r="B931" s="266">
        <v>840.37</v>
      </c>
    </row>
    <row r="932" spans="1:2" ht="16.149999999999999" customHeight="1" x14ac:dyDescent="0.25">
      <c r="A932" s="265">
        <v>34492</v>
      </c>
      <c r="B932" s="268">
        <v>840.37</v>
      </c>
    </row>
    <row r="933" spans="1:2" ht="16.149999999999999" customHeight="1" x14ac:dyDescent="0.25">
      <c r="A933" s="265">
        <v>34493</v>
      </c>
      <c r="B933" s="266">
        <v>839.56</v>
      </c>
    </row>
    <row r="934" spans="1:2" ht="16.149999999999999" customHeight="1" x14ac:dyDescent="0.25">
      <c r="A934" s="265">
        <v>34494</v>
      </c>
      <c r="B934" s="268">
        <v>838.03</v>
      </c>
    </row>
    <row r="935" spans="1:2" ht="16.149999999999999" customHeight="1" x14ac:dyDescent="0.25">
      <c r="A935" s="265">
        <v>34495</v>
      </c>
      <c r="B935" s="266">
        <v>834.96</v>
      </c>
    </row>
    <row r="936" spans="1:2" ht="16.149999999999999" customHeight="1" x14ac:dyDescent="0.25">
      <c r="A936" s="265">
        <v>34496</v>
      </c>
      <c r="B936" s="268">
        <v>833.19</v>
      </c>
    </row>
    <row r="937" spans="1:2" ht="16.149999999999999" customHeight="1" x14ac:dyDescent="0.25">
      <c r="A937" s="265">
        <v>34497</v>
      </c>
      <c r="B937" s="266">
        <v>833.19</v>
      </c>
    </row>
    <row r="938" spans="1:2" ht="16.149999999999999" customHeight="1" x14ac:dyDescent="0.25">
      <c r="A938" s="265">
        <v>34498</v>
      </c>
      <c r="B938" s="268">
        <v>833.19</v>
      </c>
    </row>
    <row r="939" spans="1:2" ht="16.149999999999999" customHeight="1" x14ac:dyDescent="0.25">
      <c r="A939" s="265">
        <v>34499</v>
      </c>
      <c r="B939" s="266">
        <v>833.19</v>
      </c>
    </row>
    <row r="940" spans="1:2" ht="16.149999999999999" customHeight="1" x14ac:dyDescent="0.25">
      <c r="A940" s="265">
        <v>34500</v>
      </c>
      <c r="B940" s="268">
        <v>833.16</v>
      </c>
    </row>
    <row r="941" spans="1:2" ht="16.149999999999999" customHeight="1" x14ac:dyDescent="0.25">
      <c r="A941" s="265">
        <v>34501</v>
      </c>
      <c r="B941" s="266">
        <v>833.35</v>
      </c>
    </row>
    <row r="942" spans="1:2" ht="16.149999999999999" customHeight="1" x14ac:dyDescent="0.25">
      <c r="A942" s="265">
        <v>34502</v>
      </c>
      <c r="B942" s="268">
        <v>831.28</v>
      </c>
    </row>
    <row r="943" spans="1:2" ht="16.149999999999999" customHeight="1" x14ac:dyDescent="0.25">
      <c r="A943" s="265">
        <v>34503</v>
      </c>
      <c r="B943" s="266">
        <v>826.61</v>
      </c>
    </row>
    <row r="944" spans="1:2" ht="16.149999999999999" customHeight="1" x14ac:dyDescent="0.25">
      <c r="A944" s="265">
        <v>34504</v>
      </c>
      <c r="B944" s="268">
        <v>826.61</v>
      </c>
    </row>
    <row r="945" spans="1:2" ht="16.149999999999999" customHeight="1" x14ac:dyDescent="0.25">
      <c r="A945" s="265">
        <v>34505</v>
      </c>
      <c r="B945" s="266">
        <v>826.61</v>
      </c>
    </row>
    <row r="946" spans="1:2" ht="16.149999999999999" customHeight="1" x14ac:dyDescent="0.25">
      <c r="A946" s="265">
        <v>34506</v>
      </c>
      <c r="B946" s="268">
        <v>828.94</v>
      </c>
    </row>
    <row r="947" spans="1:2" ht="16.149999999999999" customHeight="1" x14ac:dyDescent="0.25">
      <c r="A947" s="265">
        <v>34507</v>
      </c>
      <c r="B947" s="266">
        <v>826.9</v>
      </c>
    </row>
    <row r="948" spans="1:2" ht="16.149999999999999" customHeight="1" x14ac:dyDescent="0.25">
      <c r="A948" s="265">
        <v>34508</v>
      </c>
      <c r="B948" s="268">
        <v>824.76</v>
      </c>
    </row>
    <row r="949" spans="1:2" ht="16.149999999999999" customHeight="1" x14ac:dyDescent="0.25">
      <c r="A949" s="265">
        <v>34509</v>
      </c>
      <c r="B949" s="266">
        <v>822.87</v>
      </c>
    </row>
    <row r="950" spans="1:2" ht="16.149999999999999" customHeight="1" x14ac:dyDescent="0.25">
      <c r="A950" s="265">
        <v>34510</v>
      </c>
      <c r="B950" s="268">
        <v>821</v>
      </c>
    </row>
    <row r="951" spans="1:2" ht="16.149999999999999" customHeight="1" x14ac:dyDescent="0.25">
      <c r="A951" s="265">
        <v>34511</v>
      </c>
      <c r="B951" s="266">
        <v>821</v>
      </c>
    </row>
    <row r="952" spans="1:2" ht="16.149999999999999" customHeight="1" x14ac:dyDescent="0.25">
      <c r="A952" s="265">
        <v>34512</v>
      </c>
      <c r="B952" s="268">
        <v>821</v>
      </c>
    </row>
    <row r="953" spans="1:2" ht="16.149999999999999" customHeight="1" x14ac:dyDescent="0.25">
      <c r="A953" s="265">
        <v>34513</v>
      </c>
      <c r="B953" s="266">
        <v>820.13</v>
      </c>
    </row>
    <row r="954" spans="1:2" ht="16.149999999999999" customHeight="1" x14ac:dyDescent="0.25">
      <c r="A954" s="265">
        <v>34514</v>
      </c>
      <c r="B954" s="268">
        <v>818.73</v>
      </c>
    </row>
    <row r="955" spans="1:2" ht="16.149999999999999" customHeight="1" x14ac:dyDescent="0.25">
      <c r="A955" s="265">
        <v>34515</v>
      </c>
      <c r="B955" s="266">
        <v>819.64</v>
      </c>
    </row>
    <row r="956" spans="1:2" ht="16.149999999999999" customHeight="1" x14ac:dyDescent="0.25">
      <c r="A956" s="265">
        <v>34516</v>
      </c>
      <c r="B956" s="268">
        <v>818.05</v>
      </c>
    </row>
    <row r="957" spans="1:2" ht="16.149999999999999" customHeight="1" x14ac:dyDescent="0.25">
      <c r="A957" s="265">
        <v>34517</v>
      </c>
      <c r="B957" s="266">
        <v>817.92</v>
      </c>
    </row>
    <row r="958" spans="1:2" ht="16.149999999999999" customHeight="1" x14ac:dyDescent="0.25">
      <c r="A958" s="265">
        <v>34518</v>
      </c>
      <c r="B958" s="268">
        <v>817.92</v>
      </c>
    </row>
    <row r="959" spans="1:2" ht="16.149999999999999" customHeight="1" x14ac:dyDescent="0.25">
      <c r="A959" s="265">
        <v>34519</v>
      </c>
      <c r="B959" s="266">
        <v>817.92</v>
      </c>
    </row>
    <row r="960" spans="1:2" ht="16.149999999999999" customHeight="1" x14ac:dyDescent="0.25">
      <c r="A960" s="265">
        <v>34520</v>
      </c>
      <c r="B960" s="268">
        <v>817.92</v>
      </c>
    </row>
    <row r="961" spans="1:2" ht="16.149999999999999" customHeight="1" x14ac:dyDescent="0.25">
      <c r="A961" s="265">
        <v>34521</v>
      </c>
      <c r="B961" s="266">
        <v>818.45</v>
      </c>
    </row>
    <row r="962" spans="1:2" ht="16.149999999999999" customHeight="1" x14ac:dyDescent="0.25">
      <c r="A962" s="265">
        <v>34522</v>
      </c>
      <c r="B962" s="268">
        <v>820.42</v>
      </c>
    </row>
    <row r="963" spans="1:2" ht="16.149999999999999" customHeight="1" x14ac:dyDescent="0.25">
      <c r="A963" s="265">
        <v>34523</v>
      </c>
      <c r="B963" s="266">
        <v>820.24</v>
      </c>
    </row>
    <row r="964" spans="1:2" ht="16.149999999999999" customHeight="1" x14ac:dyDescent="0.25">
      <c r="A964" s="265">
        <v>34524</v>
      </c>
      <c r="B964" s="268">
        <v>822.34</v>
      </c>
    </row>
    <row r="965" spans="1:2" ht="16.149999999999999" customHeight="1" x14ac:dyDescent="0.25">
      <c r="A965" s="265">
        <v>34525</v>
      </c>
      <c r="B965" s="266">
        <v>822.34</v>
      </c>
    </row>
    <row r="966" spans="1:2" ht="16.149999999999999" customHeight="1" x14ac:dyDescent="0.25">
      <c r="A966" s="265">
        <v>34526</v>
      </c>
      <c r="B966" s="268">
        <v>822.34</v>
      </c>
    </row>
    <row r="967" spans="1:2" ht="16.149999999999999" customHeight="1" x14ac:dyDescent="0.25">
      <c r="A967" s="265">
        <v>34527</v>
      </c>
      <c r="B967" s="266">
        <v>822.14</v>
      </c>
    </row>
    <row r="968" spans="1:2" ht="16.149999999999999" customHeight="1" x14ac:dyDescent="0.25">
      <c r="A968" s="265">
        <v>34528</v>
      </c>
      <c r="B968" s="268">
        <v>823.12</v>
      </c>
    </row>
    <row r="969" spans="1:2" ht="16.149999999999999" customHeight="1" x14ac:dyDescent="0.25">
      <c r="A969" s="265">
        <v>34529</v>
      </c>
      <c r="B969" s="266">
        <v>822.79</v>
      </c>
    </row>
    <row r="970" spans="1:2" ht="16.149999999999999" customHeight="1" x14ac:dyDescent="0.25">
      <c r="A970" s="265">
        <v>34530</v>
      </c>
      <c r="B970" s="268">
        <v>822.28</v>
      </c>
    </row>
    <row r="971" spans="1:2" ht="16.149999999999999" customHeight="1" x14ac:dyDescent="0.25">
      <c r="A971" s="265">
        <v>34531</v>
      </c>
      <c r="B971" s="266">
        <v>821.04</v>
      </c>
    </row>
    <row r="972" spans="1:2" ht="16.149999999999999" customHeight="1" x14ac:dyDescent="0.25">
      <c r="A972" s="265">
        <v>34532</v>
      </c>
      <c r="B972" s="268">
        <v>821.04</v>
      </c>
    </row>
    <row r="973" spans="1:2" ht="16.149999999999999" customHeight="1" x14ac:dyDescent="0.25">
      <c r="A973" s="265">
        <v>34533</v>
      </c>
      <c r="B973" s="266">
        <v>821.04</v>
      </c>
    </row>
    <row r="974" spans="1:2" ht="16.149999999999999" customHeight="1" x14ac:dyDescent="0.25">
      <c r="A974" s="265">
        <v>34534</v>
      </c>
      <c r="B974" s="268">
        <v>818.44</v>
      </c>
    </row>
    <row r="975" spans="1:2" ht="16.149999999999999" customHeight="1" x14ac:dyDescent="0.25">
      <c r="A975" s="265">
        <v>34535</v>
      </c>
      <c r="B975" s="266">
        <v>817.49</v>
      </c>
    </row>
    <row r="976" spans="1:2" ht="16.149999999999999" customHeight="1" x14ac:dyDescent="0.25">
      <c r="A976" s="265">
        <v>34536</v>
      </c>
      <c r="B976" s="268">
        <v>817.49</v>
      </c>
    </row>
    <row r="977" spans="1:2" ht="16.149999999999999" customHeight="1" x14ac:dyDescent="0.25">
      <c r="A977" s="265">
        <v>34537</v>
      </c>
      <c r="B977" s="266">
        <v>817.18</v>
      </c>
    </row>
    <row r="978" spans="1:2" ht="16.149999999999999" customHeight="1" x14ac:dyDescent="0.25">
      <c r="A978" s="265">
        <v>34538</v>
      </c>
      <c r="B978" s="268">
        <v>816.68</v>
      </c>
    </row>
    <row r="979" spans="1:2" ht="16.149999999999999" customHeight="1" x14ac:dyDescent="0.25">
      <c r="A979" s="265">
        <v>34539</v>
      </c>
      <c r="B979" s="266">
        <v>816.68</v>
      </c>
    </row>
    <row r="980" spans="1:2" ht="16.149999999999999" customHeight="1" x14ac:dyDescent="0.25">
      <c r="A980" s="265">
        <v>34540</v>
      </c>
      <c r="B980" s="268">
        <v>816.68</v>
      </c>
    </row>
    <row r="981" spans="1:2" ht="16.149999999999999" customHeight="1" x14ac:dyDescent="0.25">
      <c r="A981" s="265">
        <v>34541</v>
      </c>
      <c r="B981" s="266">
        <v>816.34</v>
      </c>
    </row>
    <row r="982" spans="1:2" ht="16.149999999999999" customHeight="1" x14ac:dyDescent="0.25">
      <c r="A982" s="265">
        <v>34542</v>
      </c>
      <c r="B982" s="268">
        <v>815.75</v>
      </c>
    </row>
    <row r="983" spans="1:2" ht="16.149999999999999" customHeight="1" x14ac:dyDescent="0.25">
      <c r="A983" s="265">
        <v>34543</v>
      </c>
      <c r="B983" s="266">
        <v>815.8</v>
      </c>
    </row>
    <row r="984" spans="1:2" ht="16.149999999999999" customHeight="1" x14ac:dyDescent="0.25">
      <c r="A984" s="265">
        <v>34544</v>
      </c>
      <c r="B984" s="268">
        <v>815.62</v>
      </c>
    </row>
    <row r="985" spans="1:2" ht="16.149999999999999" customHeight="1" x14ac:dyDescent="0.25">
      <c r="A985" s="265">
        <v>34545</v>
      </c>
      <c r="B985" s="266">
        <v>815.62</v>
      </c>
    </row>
    <row r="986" spans="1:2" ht="16.149999999999999" customHeight="1" x14ac:dyDescent="0.25">
      <c r="A986" s="265">
        <v>34546</v>
      </c>
      <c r="B986" s="268">
        <v>815.62</v>
      </c>
    </row>
    <row r="987" spans="1:2" ht="16.149999999999999" customHeight="1" x14ac:dyDescent="0.25">
      <c r="A987" s="265">
        <v>34547</v>
      </c>
      <c r="B987" s="266">
        <v>815.62</v>
      </c>
    </row>
    <row r="988" spans="1:2" ht="16.149999999999999" customHeight="1" x14ac:dyDescent="0.25">
      <c r="A988" s="265">
        <v>34548</v>
      </c>
      <c r="B988" s="268">
        <v>815.89</v>
      </c>
    </row>
    <row r="989" spans="1:2" ht="16.149999999999999" customHeight="1" x14ac:dyDescent="0.25">
      <c r="A989" s="265">
        <v>34549</v>
      </c>
      <c r="B989" s="266">
        <v>814.53</v>
      </c>
    </row>
    <row r="990" spans="1:2" ht="16.149999999999999" customHeight="1" x14ac:dyDescent="0.25">
      <c r="A990" s="265">
        <v>34550</v>
      </c>
      <c r="B990" s="268">
        <v>812.69</v>
      </c>
    </row>
    <row r="991" spans="1:2" ht="16.149999999999999" customHeight="1" x14ac:dyDescent="0.25">
      <c r="A991" s="265">
        <v>34551</v>
      </c>
      <c r="B991" s="266">
        <v>812.57</v>
      </c>
    </row>
    <row r="992" spans="1:2" ht="16.149999999999999" customHeight="1" x14ac:dyDescent="0.25">
      <c r="A992" s="265">
        <v>34552</v>
      </c>
      <c r="B992" s="268">
        <v>811.91</v>
      </c>
    </row>
    <row r="993" spans="1:2" ht="16.149999999999999" customHeight="1" x14ac:dyDescent="0.25">
      <c r="A993" s="265">
        <v>34553</v>
      </c>
      <c r="B993" s="266">
        <v>811.91</v>
      </c>
    </row>
    <row r="994" spans="1:2" ht="16.149999999999999" customHeight="1" x14ac:dyDescent="0.25">
      <c r="A994" s="265">
        <v>34554</v>
      </c>
      <c r="B994" s="268">
        <v>811.91</v>
      </c>
    </row>
    <row r="995" spans="1:2" ht="16.149999999999999" customHeight="1" x14ac:dyDescent="0.25">
      <c r="A995" s="265">
        <v>34555</v>
      </c>
      <c r="B995" s="266">
        <v>812.39</v>
      </c>
    </row>
    <row r="996" spans="1:2" ht="16.149999999999999" customHeight="1" x14ac:dyDescent="0.25">
      <c r="A996" s="265">
        <v>34556</v>
      </c>
      <c r="B996" s="268">
        <v>813.64</v>
      </c>
    </row>
    <row r="997" spans="1:2" ht="16.149999999999999" customHeight="1" x14ac:dyDescent="0.25">
      <c r="A997" s="265">
        <v>34557</v>
      </c>
      <c r="B997" s="266">
        <v>815.4</v>
      </c>
    </row>
    <row r="998" spans="1:2" ht="16.149999999999999" customHeight="1" x14ac:dyDescent="0.25">
      <c r="A998" s="265">
        <v>34558</v>
      </c>
      <c r="B998" s="268">
        <v>815.84</v>
      </c>
    </row>
    <row r="999" spans="1:2" ht="16.149999999999999" customHeight="1" x14ac:dyDescent="0.25">
      <c r="A999" s="265">
        <v>34559</v>
      </c>
      <c r="B999" s="266">
        <v>814.94</v>
      </c>
    </row>
    <row r="1000" spans="1:2" ht="16.149999999999999" customHeight="1" x14ac:dyDescent="0.25">
      <c r="A1000" s="265">
        <v>34560</v>
      </c>
      <c r="B1000" s="268">
        <v>814.94</v>
      </c>
    </row>
    <row r="1001" spans="1:2" ht="16.149999999999999" customHeight="1" x14ac:dyDescent="0.25">
      <c r="A1001" s="265">
        <v>34561</v>
      </c>
      <c r="B1001" s="266">
        <v>814.94</v>
      </c>
    </row>
    <row r="1002" spans="1:2" ht="16.149999999999999" customHeight="1" x14ac:dyDescent="0.25">
      <c r="A1002" s="265">
        <v>34562</v>
      </c>
      <c r="B1002" s="268">
        <v>814.94</v>
      </c>
    </row>
    <row r="1003" spans="1:2" ht="16.149999999999999" customHeight="1" x14ac:dyDescent="0.25">
      <c r="A1003" s="265">
        <v>34563</v>
      </c>
      <c r="B1003" s="266">
        <v>814.4</v>
      </c>
    </row>
    <row r="1004" spans="1:2" ht="16.149999999999999" customHeight="1" x14ac:dyDescent="0.25">
      <c r="A1004" s="265">
        <v>34564</v>
      </c>
      <c r="B1004" s="268">
        <v>813.93</v>
      </c>
    </row>
    <row r="1005" spans="1:2" ht="16.149999999999999" customHeight="1" x14ac:dyDescent="0.25">
      <c r="A1005" s="265">
        <v>34565</v>
      </c>
      <c r="B1005" s="266">
        <v>813.88</v>
      </c>
    </row>
    <row r="1006" spans="1:2" ht="16.149999999999999" customHeight="1" x14ac:dyDescent="0.25">
      <c r="A1006" s="265">
        <v>34566</v>
      </c>
      <c r="B1006" s="268">
        <v>813.76</v>
      </c>
    </row>
    <row r="1007" spans="1:2" ht="16.149999999999999" customHeight="1" x14ac:dyDescent="0.25">
      <c r="A1007" s="265">
        <v>34567</v>
      </c>
      <c r="B1007" s="266">
        <v>813.76</v>
      </c>
    </row>
    <row r="1008" spans="1:2" ht="16.149999999999999" customHeight="1" x14ac:dyDescent="0.25">
      <c r="A1008" s="265">
        <v>34568</v>
      </c>
      <c r="B1008" s="268">
        <v>813.76</v>
      </c>
    </row>
    <row r="1009" spans="1:2" ht="16.149999999999999" customHeight="1" x14ac:dyDescent="0.25">
      <c r="A1009" s="265">
        <v>34569</v>
      </c>
      <c r="B1009" s="266">
        <v>815.2</v>
      </c>
    </row>
    <row r="1010" spans="1:2" ht="16.149999999999999" customHeight="1" x14ac:dyDescent="0.25">
      <c r="A1010" s="265">
        <v>34570</v>
      </c>
      <c r="B1010" s="268">
        <v>816.58</v>
      </c>
    </row>
    <row r="1011" spans="1:2" ht="16.149999999999999" customHeight="1" x14ac:dyDescent="0.25">
      <c r="A1011" s="265">
        <v>34571</v>
      </c>
      <c r="B1011" s="266">
        <v>816.77</v>
      </c>
    </row>
    <row r="1012" spans="1:2" ht="16.149999999999999" customHeight="1" x14ac:dyDescent="0.25">
      <c r="A1012" s="265">
        <v>34572</v>
      </c>
      <c r="B1012" s="268">
        <v>817.4</v>
      </c>
    </row>
    <row r="1013" spans="1:2" ht="16.149999999999999" customHeight="1" x14ac:dyDescent="0.25">
      <c r="A1013" s="265">
        <v>34573</v>
      </c>
      <c r="B1013" s="266">
        <v>816.29</v>
      </c>
    </row>
    <row r="1014" spans="1:2" ht="16.149999999999999" customHeight="1" x14ac:dyDescent="0.25">
      <c r="A1014" s="265">
        <v>34574</v>
      </c>
      <c r="B1014" s="268">
        <v>816.29</v>
      </c>
    </row>
    <row r="1015" spans="1:2" ht="16.149999999999999" customHeight="1" x14ac:dyDescent="0.25">
      <c r="A1015" s="265">
        <v>34575</v>
      </c>
      <c r="B1015" s="266">
        <v>816.29</v>
      </c>
    </row>
    <row r="1016" spans="1:2" ht="16.149999999999999" customHeight="1" x14ac:dyDescent="0.25">
      <c r="A1016" s="265">
        <v>34576</v>
      </c>
      <c r="B1016" s="268">
        <v>816.18</v>
      </c>
    </row>
    <row r="1017" spans="1:2" ht="16.149999999999999" customHeight="1" x14ac:dyDescent="0.25">
      <c r="A1017" s="265">
        <v>34577</v>
      </c>
      <c r="B1017" s="266">
        <v>816.3</v>
      </c>
    </row>
    <row r="1018" spans="1:2" ht="16.149999999999999" customHeight="1" x14ac:dyDescent="0.25">
      <c r="A1018" s="265">
        <v>34578</v>
      </c>
      <c r="B1018" s="268">
        <v>816.08</v>
      </c>
    </row>
    <row r="1019" spans="1:2" ht="16.149999999999999" customHeight="1" x14ac:dyDescent="0.25">
      <c r="A1019" s="265">
        <v>34579</v>
      </c>
      <c r="B1019" s="266">
        <v>817.64</v>
      </c>
    </row>
    <row r="1020" spans="1:2" ht="16.149999999999999" customHeight="1" x14ac:dyDescent="0.25">
      <c r="A1020" s="265">
        <v>34580</v>
      </c>
      <c r="B1020" s="268">
        <v>818.81</v>
      </c>
    </row>
    <row r="1021" spans="1:2" ht="16.149999999999999" customHeight="1" x14ac:dyDescent="0.25">
      <c r="A1021" s="265">
        <v>34581</v>
      </c>
      <c r="B1021" s="266">
        <v>818.81</v>
      </c>
    </row>
    <row r="1022" spans="1:2" ht="16.149999999999999" customHeight="1" x14ac:dyDescent="0.25">
      <c r="A1022" s="265">
        <v>34582</v>
      </c>
      <c r="B1022" s="268">
        <v>818.81</v>
      </c>
    </row>
    <row r="1023" spans="1:2" ht="16.149999999999999" customHeight="1" x14ac:dyDescent="0.25">
      <c r="A1023" s="265">
        <v>34583</v>
      </c>
      <c r="B1023" s="266">
        <v>817.8</v>
      </c>
    </row>
    <row r="1024" spans="1:2" ht="16.149999999999999" customHeight="1" x14ac:dyDescent="0.25">
      <c r="A1024" s="265">
        <v>34584</v>
      </c>
      <c r="B1024" s="268">
        <v>818.21</v>
      </c>
    </row>
    <row r="1025" spans="1:2" ht="16.149999999999999" customHeight="1" x14ac:dyDescent="0.25">
      <c r="A1025" s="265">
        <v>34585</v>
      </c>
      <c r="B1025" s="266">
        <v>819.24</v>
      </c>
    </row>
    <row r="1026" spans="1:2" ht="16.149999999999999" customHeight="1" x14ac:dyDescent="0.25">
      <c r="A1026" s="265">
        <v>34586</v>
      </c>
      <c r="B1026" s="268">
        <v>820.02</v>
      </c>
    </row>
    <row r="1027" spans="1:2" ht="16.149999999999999" customHeight="1" x14ac:dyDescent="0.25">
      <c r="A1027" s="265">
        <v>34587</v>
      </c>
      <c r="B1027" s="266">
        <v>820.26</v>
      </c>
    </row>
    <row r="1028" spans="1:2" ht="16.149999999999999" customHeight="1" x14ac:dyDescent="0.25">
      <c r="A1028" s="265">
        <v>34588</v>
      </c>
      <c r="B1028" s="268">
        <v>820.26</v>
      </c>
    </row>
    <row r="1029" spans="1:2" ht="16.149999999999999" customHeight="1" x14ac:dyDescent="0.25">
      <c r="A1029" s="265">
        <v>34589</v>
      </c>
      <c r="B1029" s="266">
        <v>820.26</v>
      </c>
    </row>
    <row r="1030" spans="1:2" ht="16.149999999999999" customHeight="1" x14ac:dyDescent="0.25">
      <c r="A1030" s="265">
        <v>34590</v>
      </c>
      <c r="B1030" s="268">
        <v>821.62</v>
      </c>
    </row>
    <row r="1031" spans="1:2" ht="16.149999999999999" customHeight="1" x14ac:dyDescent="0.25">
      <c r="A1031" s="265">
        <v>34591</v>
      </c>
      <c r="B1031" s="266">
        <v>824.34</v>
      </c>
    </row>
    <row r="1032" spans="1:2" ht="16.149999999999999" customHeight="1" x14ac:dyDescent="0.25">
      <c r="A1032" s="265">
        <v>34592</v>
      </c>
      <c r="B1032" s="268">
        <v>827.86</v>
      </c>
    </row>
    <row r="1033" spans="1:2" ht="16.149999999999999" customHeight="1" x14ac:dyDescent="0.25">
      <c r="A1033" s="265">
        <v>34593</v>
      </c>
      <c r="B1033" s="266">
        <v>833.1</v>
      </c>
    </row>
    <row r="1034" spans="1:2" ht="16.149999999999999" customHeight="1" x14ac:dyDescent="0.25">
      <c r="A1034" s="265">
        <v>34594</v>
      </c>
      <c r="B1034" s="268">
        <v>837.21</v>
      </c>
    </row>
    <row r="1035" spans="1:2" ht="16.149999999999999" customHeight="1" x14ac:dyDescent="0.25">
      <c r="A1035" s="265">
        <v>34595</v>
      </c>
      <c r="B1035" s="266">
        <v>837.21</v>
      </c>
    </row>
    <row r="1036" spans="1:2" ht="16.149999999999999" customHeight="1" x14ac:dyDescent="0.25">
      <c r="A1036" s="265">
        <v>34596</v>
      </c>
      <c r="B1036" s="268">
        <v>837.21</v>
      </c>
    </row>
    <row r="1037" spans="1:2" ht="16.149999999999999" customHeight="1" x14ac:dyDescent="0.25">
      <c r="A1037" s="265">
        <v>34597</v>
      </c>
      <c r="B1037" s="266">
        <v>838.63</v>
      </c>
    </row>
    <row r="1038" spans="1:2" ht="16.149999999999999" customHeight="1" x14ac:dyDescent="0.25">
      <c r="A1038" s="265">
        <v>34598</v>
      </c>
      <c r="B1038" s="268">
        <v>841.82</v>
      </c>
    </row>
    <row r="1039" spans="1:2" ht="16.149999999999999" customHeight="1" x14ac:dyDescent="0.25">
      <c r="A1039" s="265">
        <v>34599</v>
      </c>
      <c r="B1039" s="266">
        <v>842.7</v>
      </c>
    </row>
    <row r="1040" spans="1:2" ht="16.149999999999999" customHeight="1" x14ac:dyDescent="0.25">
      <c r="A1040" s="265">
        <v>34600</v>
      </c>
      <c r="B1040" s="268">
        <v>841.53</v>
      </c>
    </row>
    <row r="1041" spans="1:2" ht="16.149999999999999" customHeight="1" x14ac:dyDescent="0.25">
      <c r="A1041" s="265">
        <v>34601</v>
      </c>
      <c r="B1041" s="266">
        <v>839.46</v>
      </c>
    </row>
    <row r="1042" spans="1:2" ht="16.149999999999999" customHeight="1" x14ac:dyDescent="0.25">
      <c r="A1042" s="265">
        <v>34602</v>
      </c>
      <c r="B1042" s="268">
        <v>839.46</v>
      </c>
    </row>
    <row r="1043" spans="1:2" ht="16.149999999999999" customHeight="1" x14ac:dyDescent="0.25">
      <c r="A1043" s="265">
        <v>34603</v>
      </c>
      <c r="B1043" s="266">
        <v>839.46</v>
      </c>
    </row>
    <row r="1044" spans="1:2" ht="16.149999999999999" customHeight="1" x14ac:dyDescent="0.25">
      <c r="A1044" s="265">
        <v>34604</v>
      </c>
      <c r="B1044" s="268">
        <v>840.23</v>
      </c>
    </row>
    <row r="1045" spans="1:2" ht="16.149999999999999" customHeight="1" x14ac:dyDescent="0.25">
      <c r="A1045" s="265">
        <v>34605</v>
      </c>
      <c r="B1045" s="266">
        <v>841.51</v>
      </c>
    </row>
    <row r="1046" spans="1:2" ht="16.149999999999999" customHeight="1" x14ac:dyDescent="0.25">
      <c r="A1046" s="265">
        <v>34606</v>
      </c>
      <c r="B1046" s="268">
        <v>841.32</v>
      </c>
    </row>
    <row r="1047" spans="1:2" ht="16.149999999999999" customHeight="1" x14ac:dyDescent="0.25">
      <c r="A1047" s="265">
        <v>34607</v>
      </c>
      <c r="B1047" s="266">
        <v>842</v>
      </c>
    </row>
    <row r="1048" spans="1:2" ht="16.149999999999999" customHeight="1" x14ac:dyDescent="0.25">
      <c r="A1048" s="265">
        <v>34608</v>
      </c>
      <c r="B1048" s="268">
        <v>843</v>
      </c>
    </row>
    <row r="1049" spans="1:2" ht="16.149999999999999" customHeight="1" x14ac:dyDescent="0.25">
      <c r="A1049" s="265">
        <v>34609</v>
      </c>
      <c r="B1049" s="266">
        <v>843</v>
      </c>
    </row>
    <row r="1050" spans="1:2" ht="16.149999999999999" customHeight="1" x14ac:dyDescent="0.25">
      <c r="A1050" s="265">
        <v>34610</v>
      </c>
      <c r="B1050" s="268">
        <v>843</v>
      </c>
    </row>
    <row r="1051" spans="1:2" ht="16.149999999999999" customHeight="1" x14ac:dyDescent="0.25">
      <c r="A1051" s="265">
        <v>34611</v>
      </c>
      <c r="B1051" s="266">
        <v>843.65</v>
      </c>
    </row>
    <row r="1052" spans="1:2" ht="16.149999999999999" customHeight="1" x14ac:dyDescent="0.25">
      <c r="A1052" s="265">
        <v>34612</v>
      </c>
      <c r="B1052" s="268">
        <v>844.4</v>
      </c>
    </row>
    <row r="1053" spans="1:2" ht="16.149999999999999" customHeight="1" x14ac:dyDescent="0.25">
      <c r="A1053" s="265">
        <v>34613</v>
      </c>
      <c r="B1053" s="266">
        <v>842.54</v>
      </c>
    </row>
    <row r="1054" spans="1:2" ht="16.149999999999999" customHeight="1" x14ac:dyDescent="0.25">
      <c r="A1054" s="265">
        <v>34614</v>
      </c>
      <c r="B1054" s="268">
        <v>840.06</v>
      </c>
    </row>
    <row r="1055" spans="1:2" ht="16.149999999999999" customHeight="1" x14ac:dyDescent="0.25">
      <c r="A1055" s="265">
        <v>34615</v>
      </c>
      <c r="B1055" s="266">
        <v>836.8</v>
      </c>
    </row>
    <row r="1056" spans="1:2" ht="16.149999999999999" customHeight="1" x14ac:dyDescent="0.25">
      <c r="A1056" s="265">
        <v>34616</v>
      </c>
      <c r="B1056" s="268">
        <v>836.8</v>
      </c>
    </row>
    <row r="1057" spans="1:2" ht="16.149999999999999" customHeight="1" x14ac:dyDescent="0.25">
      <c r="A1057" s="265">
        <v>34617</v>
      </c>
      <c r="B1057" s="266">
        <v>836.8</v>
      </c>
    </row>
    <row r="1058" spans="1:2" ht="16.149999999999999" customHeight="1" x14ac:dyDescent="0.25">
      <c r="A1058" s="265">
        <v>34618</v>
      </c>
      <c r="B1058" s="268">
        <v>835.59</v>
      </c>
    </row>
    <row r="1059" spans="1:2" ht="16.149999999999999" customHeight="1" x14ac:dyDescent="0.25">
      <c r="A1059" s="265">
        <v>34619</v>
      </c>
      <c r="B1059" s="266">
        <v>835.38</v>
      </c>
    </row>
    <row r="1060" spans="1:2" ht="16.149999999999999" customHeight="1" x14ac:dyDescent="0.25">
      <c r="A1060" s="265">
        <v>34620</v>
      </c>
      <c r="B1060" s="268">
        <v>836.4</v>
      </c>
    </row>
    <row r="1061" spans="1:2" ht="16.149999999999999" customHeight="1" x14ac:dyDescent="0.25">
      <c r="A1061" s="265">
        <v>34621</v>
      </c>
      <c r="B1061" s="266">
        <v>836.01</v>
      </c>
    </row>
    <row r="1062" spans="1:2" ht="16.149999999999999" customHeight="1" x14ac:dyDescent="0.25">
      <c r="A1062" s="265">
        <v>34622</v>
      </c>
      <c r="B1062" s="268">
        <v>834.83</v>
      </c>
    </row>
    <row r="1063" spans="1:2" ht="16.149999999999999" customHeight="1" x14ac:dyDescent="0.25">
      <c r="A1063" s="265">
        <v>34623</v>
      </c>
      <c r="B1063" s="266">
        <v>834.83</v>
      </c>
    </row>
    <row r="1064" spans="1:2" ht="16.149999999999999" customHeight="1" x14ac:dyDescent="0.25">
      <c r="A1064" s="265">
        <v>34624</v>
      </c>
      <c r="B1064" s="268">
        <v>834.83</v>
      </c>
    </row>
    <row r="1065" spans="1:2" ht="16.149999999999999" customHeight="1" x14ac:dyDescent="0.25">
      <c r="A1065" s="265">
        <v>34625</v>
      </c>
      <c r="B1065" s="266">
        <v>834.83</v>
      </c>
    </row>
    <row r="1066" spans="1:2" ht="16.149999999999999" customHeight="1" x14ac:dyDescent="0.25">
      <c r="A1066" s="265">
        <v>34626</v>
      </c>
      <c r="B1066" s="268">
        <v>835.33</v>
      </c>
    </row>
    <row r="1067" spans="1:2" ht="16.149999999999999" customHeight="1" x14ac:dyDescent="0.25">
      <c r="A1067" s="265">
        <v>34627</v>
      </c>
      <c r="B1067" s="266">
        <v>836.72</v>
      </c>
    </row>
    <row r="1068" spans="1:2" ht="16.149999999999999" customHeight="1" x14ac:dyDescent="0.25">
      <c r="A1068" s="265">
        <v>34628</v>
      </c>
      <c r="B1068" s="268">
        <v>838.32</v>
      </c>
    </row>
    <row r="1069" spans="1:2" ht="16.149999999999999" customHeight="1" x14ac:dyDescent="0.25">
      <c r="A1069" s="265">
        <v>34629</v>
      </c>
      <c r="B1069" s="266">
        <v>841.41</v>
      </c>
    </row>
    <row r="1070" spans="1:2" ht="16.149999999999999" customHeight="1" x14ac:dyDescent="0.25">
      <c r="A1070" s="265">
        <v>34630</v>
      </c>
      <c r="B1070" s="268">
        <v>841.41</v>
      </c>
    </row>
    <row r="1071" spans="1:2" ht="16.149999999999999" customHeight="1" x14ac:dyDescent="0.25">
      <c r="A1071" s="265">
        <v>34631</v>
      </c>
      <c r="B1071" s="266">
        <v>841.41</v>
      </c>
    </row>
    <row r="1072" spans="1:2" ht="16.149999999999999" customHeight="1" x14ac:dyDescent="0.25">
      <c r="A1072" s="265">
        <v>34632</v>
      </c>
      <c r="B1072" s="268">
        <v>842.6</v>
      </c>
    </row>
    <row r="1073" spans="1:2" ht="16.149999999999999" customHeight="1" x14ac:dyDescent="0.25">
      <c r="A1073" s="265">
        <v>34633</v>
      </c>
      <c r="B1073" s="266">
        <v>843.48</v>
      </c>
    </row>
    <row r="1074" spans="1:2" ht="16.149999999999999" customHeight="1" x14ac:dyDescent="0.25">
      <c r="A1074" s="265">
        <v>34634</v>
      </c>
      <c r="B1074" s="268">
        <v>841.32</v>
      </c>
    </row>
    <row r="1075" spans="1:2" ht="16.149999999999999" customHeight="1" x14ac:dyDescent="0.25">
      <c r="A1075" s="265">
        <v>34635</v>
      </c>
      <c r="B1075" s="266">
        <v>840.05</v>
      </c>
    </row>
    <row r="1076" spans="1:2" ht="16.149999999999999" customHeight="1" x14ac:dyDescent="0.25">
      <c r="A1076" s="265">
        <v>34636</v>
      </c>
      <c r="B1076" s="268">
        <v>838.55</v>
      </c>
    </row>
    <row r="1077" spans="1:2" ht="16.149999999999999" customHeight="1" x14ac:dyDescent="0.25">
      <c r="A1077" s="265">
        <v>34637</v>
      </c>
      <c r="B1077" s="266">
        <v>838.55</v>
      </c>
    </row>
    <row r="1078" spans="1:2" ht="16.149999999999999" customHeight="1" x14ac:dyDescent="0.25">
      <c r="A1078" s="265">
        <v>34638</v>
      </c>
      <c r="B1078" s="268">
        <v>838.55</v>
      </c>
    </row>
    <row r="1079" spans="1:2" ht="16.149999999999999" customHeight="1" x14ac:dyDescent="0.25">
      <c r="A1079" s="265">
        <v>34639</v>
      </c>
      <c r="B1079" s="266">
        <v>837.62</v>
      </c>
    </row>
    <row r="1080" spans="1:2" ht="16.149999999999999" customHeight="1" x14ac:dyDescent="0.25">
      <c r="A1080" s="265">
        <v>34640</v>
      </c>
      <c r="B1080" s="268">
        <v>837.79</v>
      </c>
    </row>
    <row r="1081" spans="1:2" ht="16.149999999999999" customHeight="1" x14ac:dyDescent="0.25">
      <c r="A1081" s="265">
        <v>34641</v>
      </c>
      <c r="B1081" s="266">
        <v>836.18</v>
      </c>
    </row>
    <row r="1082" spans="1:2" ht="16.149999999999999" customHeight="1" x14ac:dyDescent="0.25">
      <c r="A1082" s="265">
        <v>34642</v>
      </c>
      <c r="B1082" s="268">
        <v>833.19</v>
      </c>
    </row>
    <row r="1083" spans="1:2" ht="16.149999999999999" customHeight="1" x14ac:dyDescent="0.25">
      <c r="A1083" s="265">
        <v>34643</v>
      </c>
      <c r="B1083" s="266">
        <v>831.25</v>
      </c>
    </row>
    <row r="1084" spans="1:2" ht="16.149999999999999" customHeight="1" x14ac:dyDescent="0.25">
      <c r="A1084" s="265">
        <v>34644</v>
      </c>
      <c r="B1084" s="268">
        <v>831.25</v>
      </c>
    </row>
    <row r="1085" spans="1:2" ht="16.149999999999999" customHeight="1" x14ac:dyDescent="0.25">
      <c r="A1085" s="265">
        <v>34645</v>
      </c>
      <c r="B1085" s="266">
        <v>831.25</v>
      </c>
    </row>
    <row r="1086" spans="1:2" ht="16.149999999999999" customHeight="1" x14ac:dyDescent="0.25">
      <c r="A1086" s="265">
        <v>34646</v>
      </c>
      <c r="B1086" s="268">
        <v>831.25</v>
      </c>
    </row>
    <row r="1087" spans="1:2" ht="16.149999999999999" customHeight="1" x14ac:dyDescent="0.25">
      <c r="A1087" s="265">
        <v>34647</v>
      </c>
      <c r="B1087" s="266">
        <v>829.09</v>
      </c>
    </row>
    <row r="1088" spans="1:2" ht="16.149999999999999" customHeight="1" x14ac:dyDescent="0.25">
      <c r="A1088" s="265">
        <v>34648</v>
      </c>
      <c r="B1088" s="268">
        <v>826.84</v>
      </c>
    </row>
    <row r="1089" spans="1:2" ht="16.149999999999999" customHeight="1" x14ac:dyDescent="0.25">
      <c r="A1089" s="265">
        <v>34649</v>
      </c>
      <c r="B1089" s="266">
        <v>825.17</v>
      </c>
    </row>
    <row r="1090" spans="1:2" ht="16.149999999999999" customHeight="1" x14ac:dyDescent="0.25">
      <c r="A1090" s="265">
        <v>34650</v>
      </c>
      <c r="B1090" s="268">
        <v>825.87</v>
      </c>
    </row>
    <row r="1091" spans="1:2" ht="16.149999999999999" customHeight="1" x14ac:dyDescent="0.25">
      <c r="A1091" s="265">
        <v>34651</v>
      </c>
      <c r="B1091" s="266">
        <v>825.87</v>
      </c>
    </row>
    <row r="1092" spans="1:2" ht="16.149999999999999" customHeight="1" x14ac:dyDescent="0.25">
      <c r="A1092" s="265">
        <v>34652</v>
      </c>
      <c r="B1092" s="268">
        <v>825.87</v>
      </c>
    </row>
    <row r="1093" spans="1:2" ht="16.149999999999999" customHeight="1" x14ac:dyDescent="0.25">
      <c r="A1093" s="265">
        <v>34653</v>
      </c>
      <c r="B1093" s="266">
        <v>825.87</v>
      </c>
    </row>
    <row r="1094" spans="1:2" ht="16.149999999999999" customHeight="1" x14ac:dyDescent="0.25">
      <c r="A1094" s="265">
        <v>34654</v>
      </c>
      <c r="B1094" s="268">
        <v>826.45</v>
      </c>
    </row>
    <row r="1095" spans="1:2" ht="16.149999999999999" customHeight="1" x14ac:dyDescent="0.25">
      <c r="A1095" s="265">
        <v>34655</v>
      </c>
      <c r="B1095" s="266">
        <v>828.74</v>
      </c>
    </row>
    <row r="1096" spans="1:2" ht="16.149999999999999" customHeight="1" x14ac:dyDescent="0.25">
      <c r="A1096" s="265">
        <v>34656</v>
      </c>
      <c r="B1096" s="268">
        <v>830.49</v>
      </c>
    </row>
    <row r="1097" spans="1:2" ht="16.149999999999999" customHeight="1" x14ac:dyDescent="0.25">
      <c r="A1097" s="265">
        <v>34657</v>
      </c>
      <c r="B1097" s="266">
        <v>828.46</v>
      </c>
    </row>
    <row r="1098" spans="1:2" ht="16.149999999999999" customHeight="1" x14ac:dyDescent="0.25">
      <c r="A1098" s="265">
        <v>34658</v>
      </c>
      <c r="B1098" s="268">
        <v>828.46</v>
      </c>
    </row>
    <row r="1099" spans="1:2" ht="16.149999999999999" customHeight="1" x14ac:dyDescent="0.25">
      <c r="A1099" s="265">
        <v>34659</v>
      </c>
      <c r="B1099" s="266">
        <v>828.46</v>
      </c>
    </row>
    <row r="1100" spans="1:2" ht="16.149999999999999" customHeight="1" x14ac:dyDescent="0.25">
      <c r="A1100" s="265">
        <v>34660</v>
      </c>
      <c r="B1100" s="268">
        <v>829.08</v>
      </c>
    </row>
    <row r="1101" spans="1:2" ht="16.149999999999999" customHeight="1" x14ac:dyDescent="0.25">
      <c r="A1101" s="265">
        <v>34661</v>
      </c>
      <c r="B1101" s="266">
        <v>830.74</v>
      </c>
    </row>
    <row r="1102" spans="1:2" ht="16.149999999999999" customHeight="1" x14ac:dyDescent="0.25">
      <c r="A1102" s="265">
        <v>34662</v>
      </c>
      <c r="B1102" s="268">
        <v>828.67</v>
      </c>
    </row>
    <row r="1103" spans="1:2" ht="16.149999999999999" customHeight="1" x14ac:dyDescent="0.25">
      <c r="A1103" s="265">
        <v>34663</v>
      </c>
      <c r="B1103" s="266">
        <v>828.76</v>
      </c>
    </row>
    <row r="1104" spans="1:2" ht="16.149999999999999" customHeight="1" x14ac:dyDescent="0.25">
      <c r="A1104" s="265">
        <v>34664</v>
      </c>
      <c r="B1104" s="268">
        <v>828.42</v>
      </c>
    </row>
    <row r="1105" spans="1:2" ht="16.149999999999999" customHeight="1" x14ac:dyDescent="0.25">
      <c r="A1105" s="265">
        <v>34665</v>
      </c>
      <c r="B1105" s="266">
        <v>828.42</v>
      </c>
    </row>
    <row r="1106" spans="1:2" ht="16.149999999999999" customHeight="1" x14ac:dyDescent="0.25">
      <c r="A1106" s="265">
        <v>34666</v>
      </c>
      <c r="B1106" s="268">
        <v>828.42</v>
      </c>
    </row>
    <row r="1107" spans="1:2" ht="16.149999999999999" customHeight="1" x14ac:dyDescent="0.25">
      <c r="A1107" s="265">
        <v>34667</v>
      </c>
      <c r="B1107" s="266">
        <v>828.66</v>
      </c>
    </row>
    <row r="1108" spans="1:2" ht="16.149999999999999" customHeight="1" x14ac:dyDescent="0.25">
      <c r="A1108" s="265">
        <v>34668</v>
      </c>
      <c r="B1108" s="268">
        <v>829.03</v>
      </c>
    </row>
    <row r="1109" spans="1:2" ht="16.149999999999999" customHeight="1" x14ac:dyDescent="0.25">
      <c r="A1109" s="265">
        <v>34669</v>
      </c>
      <c r="B1109" s="266">
        <v>829.29</v>
      </c>
    </row>
    <row r="1110" spans="1:2" ht="16.149999999999999" customHeight="1" x14ac:dyDescent="0.25">
      <c r="A1110" s="265">
        <v>34670</v>
      </c>
      <c r="B1110" s="268">
        <v>829.56</v>
      </c>
    </row>
    <row r="1111" spans="1:2" ht="16.149999999999999" customHeight="1" x14ac:dyDescent="0.25">
      <c r="A1111" s="265">
        <v>34671</v>
      </c>
      <c r="B1111" s="266">
        <v>830</v>
      </c>
    </row>
    <row r="1112" spans="1:2" ht="16.149999999999999" customHeight="1" x14ac:dyDescent="0.25">
      <c r="A1112" s="265">
        <v>34672</v>
      </c>
      <c r="B1112" s="268">
        <v>830</v>
      </c>
    </row>
    <row r="1113" spans="1:2" ht="16.149999999999999" customHeight="1" x14ac:dyDescent="0.25">
      <c r="A1113" s="265">
        <v>34673</v>
      </c>
      <c r="B1113" s="266">
        <v>830</v>
      </c>
    </row>
    <row r="1114" spans="1:2" ht="16.149999999999999" customHeight="1" x14ac:dyDescent="0.25">
      <c r="A1114" s="265">
        <v>34674</v>
      </c>
      <c r="B1114" s="268">
        <v>830.37</v>
      </c>
    </row>
    <row r="1115" spans="1:2" ht="16.149999999999999" customHeight="1" x14ac:dyDescent="0.25">
      <c r="A1115" s="265">
        <v>34675</v>
      </c>
      <c r="B1115" s="266">
        <v>830.85</v>
      </c>
    </row>
    <row r="1116" spans="1:2" ht="16.149999999999999" customHeight="1" x14ac:dyDescent="0.25">
      <c r="A1116" s="265">
        <v>34676</v>
      </c>
      <c r="B1116" s="268">
        <v>831.1</v>
      </c>
    </row>
    <row r="1117" spans="1:2" ht="16.149999999999999" customHeight="1" x14ac:dyDescent="0.25">
      <c r="A1117" s="265">
        <v>34677</v>
      </c>
      <c r="B1117" s="266">
        <v>831.1</v>
      </c>
    </row>
    <row r="1118" spans="1:2" ht="16.149999999999999" customHeight="1" x14ac:dyDescent="0.25">
      <c r="A1118" s="265">
        <v>34678</v>
      </c>
      <c r="B1118" s="268">
        <v>831.49</v>
      </c>
    </row>
    <row r="1119" spans="1:2" ht="16.149999999999999" customHeight="1" x14ac:dyDescent="0.25">
      <c r="A1119" s="265">
        <v>34679</v>
      </c>
      <c r="B1119" s="266">
        <v>831.49</v>
      </c>
    </row>
    <row r="1120" spans="1:2" ht="16.149999999999999" customHeight="1" x14ac:dyDescent="0.25">
      <c r="A1120" s="265">
        <v>34680</v>
      </c>
      <c r="B1120" s="268">
        <v>831.49</v>
      </c>
    </row>
    <row r="1121" spans="1:2" ht="16.149999999999999" customHeight="1" x14ac:dyDescent="0.25">
      <c r="A1121" s="265">
        <v>34681</v>
      </c>
      <c r="B1121" s="266">
        <v>831.91</v>
      </c>
    </row>
    <row r="1122" spans="1:2" ht="16.149999999999999" customHeight="1" x14ac:dyDescent="0.25">
      <c r="A1122" s="265">
        <v>34682</v>
      </c>
      <c r="B1122" s="268">
        <v>824.68</v>
      </c>
    </row>
    <row r="1123" spans="1:2" ht="16.149999999999999" customHeight="1" x14ac:dyDescent="0.25">
      <c r="A1123" s="265">
        <v>34683</v>
      </c>
      <c r="B1123" s="266">
        <v>825</v>
      </c>
    </row>
    <row r="1124" spans="1:2" ht="16.149999999999999" customHeight="1" x14ac:dyDescent="0.25">
      <c r="A1124" s="265">
        <v>34684</v>
      </c>
      <c r="B1124" s="268">
        <v>827.6</v>
      </c>
    </row>
    <row r="1125" spans="1:2" ht="16.149999999999999" customHeight="1" x14ac:dyDescent="0.25">
      <c r="A1125" s="265">
        <v>34685</v>
      </c>
      <c r="B1125" s="266">
        <v>829.72</v>
      </c>
    </row>
    <row r="1126" spans="1:2" ht="16.149999999999999" customHeight="1" x14ac:dyDescent="0.25">
      <c r="A1126" s="265">
        <v>34686</v>
      </c>
      <c r="B1126" s="268">
        <v>829.72</v>
      </c>
    </row>
    <row r="1127" spans="1:2" ht="16.149999999999999" customHeight="1" x14ac:dyDescent="0.25">
      <c r="A1127" s="265">
        <v>34687</v>
      </c>
      <c r="B1127" s="266">
        <v>829.72</v>
      </c>
    </row>
    <row r="1128" spans="1:2" ht="16.149999999999999" customHeight="1" x14ac:dyDescent="0.25">
      <c r="A1128" s="265">
        <v>34688</v>
      </c>
      <c r="B1128" s="268">
        <v>831.06</v>
      </c>
    </row>
    <row r="1129" spans="1:2" ht="16.149999999999999" customHeight="1" x14ac:dyDescent="0.25">
      <c r="A1129" s="265">
        <v>34689</v>
      </c>
      <c r="B1129" s="266">
        <v>830.16</v>
      </c>
    </row>
    <row r="1130" spans="1:2" ht="16.149999999999999" customHeight="1" x14ac:dyDescent="0.25">
      <c r="A1130" s="265">
        <v>34690</v>
      </c>
      <c r="B1130" s="268">
        <v>827.95</v>
      </c>
    </row>
    <row r="1131" spans="1:2" ht="16.149999999999999" customHeight="1" x14ac:dyDescent="0.25">
      <c r="A1131" s="265">
        <v>34691</v>
      </c>
      <c r="B1131" s="266">
        <v>827.7</v>
      </c>
    </row>
    <row r="1132" spans="1:2" ht="16.149999999999999" customHeight="1" x14ac:dyDescent="0.25">
      <c r="A1132" s="265">
        <v>34692</v>
      </c>
      <c r="B1132" s="268">
        <v>826.47</v>
      </c>
    </row>
    <row r="1133" spans="1:2" ht="16.149999999999999" customHeight="1" x14ac:dyDescent="0.25">
      <c r="A1133" s="265">
        <v>34693</v>
      </c>
      <c r="B1133" s="266">
        <v>826.47</v>
      </c>
    </row>
    <row r="1134" spans="1:2" ht="16.149999999999999" customHeight="1" x14ac:dyDescent="0.25">
      <c r="A1134" s="265">
        <v>34694</v>
      </c>
      <c r="B1134" s="268">
        <v>826.47</v>
      </c>
    </row>
    <row r="1135" spans="1:2" ht="16.149999999999999" customHeight="1" x14ac:dyDescent="0.25">
      <c r="A1135" s="265">
        <v>34695</v>
      </c>
      <c r="B1135" s="266">
        <v>827.33</v>
      </c>
    </row>
    <row r="1136" spans="1:2" ht="16.149999999999999" customHeight="1" x14ac:dyDescent="0.25">
      <c r="A1136" s="265">
        <v>34696</v>
      </c>
      <c r="B1136" s="268">
        <v>829.95</v>
      </c>
    </row>
    <row r="1137" spans="1:2" ht="16.149999999999999" customHeight="1" x14ac:dyDescent="0.25">
      <c r="A1137" s="265">
        <v>34697</v>
      </c>
      <c r="B1137" s="266">
        <v>831.6</v>
      </c>
    </row>
    <row r="1138" spans="1:2" ht="16.149999999999999" customHeight="1" x14ac:dyDescent="0.25">
      <c r="A1138" s="265">
        <v>34698</v>
      </c>
      <c r="B1138" s="268">
        <v>831.27</v>
      </c>
    </row>
    <row r="1139" spans="1:2" ht="16.149999999999999" customHeight="1" x14ac:dyDescent="0.25">
      <c r="A1139" s="265">
        <v>34699</v>
      </c>
      <c r="B1139" s="266">
        <v>831.27</v>
      </c>
    </row>
    <row r="1140" spans="1:2" ht="16.149999999999999" customHeight="1" x14ac:dyDescent="0.25">
      <c r="A1140" s="265">
        <v>34700</v>
      </c>
      <c r="B1140" s="268">
        <v>831.27</v>
      </c>
    </row>
    <row r="1141" spans="1:2" ht="16.149999999999999" customHeight="1" x14ac:dyDescent="0.25">
      <c r="A1141" s="265">
        <v>34701</v>
      </c>
      <c r="B1141" s="266">
        <v>831.27</v>
      </c>
    </row>
    <row r="1142" spans="1:2" ht="16.149999999999999" customHeight="1" x14ac:dyDescent="0.25">
      <c r="A1142" s="265">
        <v>34702</v>
      </c>
      <c r="B1142" s="268">
        <v>833.18</v>
      </c>
    </row>
    <row r="1143" spans="1:2" ht="16.149999999999999" customHeight="1" x14ac:dyDescent="0.25">
      <c r="A1143" s="265">
        <v>34703</v>
      </c>
      <c r="B1143" s="266">
        <v>835.38</v>
      </c>
    </row>
    <row r="1144" spans="1:2" ht="16.149999999999999" customHeight="1" x14ac:dyDescent="0.25">
      <c r="A1144" s="265">
        <v>34704</v>
      </c>
      <c r="B1144" s="268">
        <v>838.33</v>
      </c>
    </row>
    <row r="1145" spans="1:2" ht="16.149999999999999" customHeight="1" x14ac:dyDescent="0.25">
      <c r="A1145" s="265">
        <v>34705</v>
      </c>
      <c r="B1145" s="266">
        <v>838.87</v>
      </c>
    </row>
    <row r="1146" spans="1:2" ht="16.149999999999999" customHeight="1" x14ac:dyDescent="0.25">
      <c r="A1146" s="265">
        <v>34706</v>
      </c>
      <c r="B1146" s="268">
        <v>837.07</v>
      </c>
    </row>
    <row r="1147" spans="1:2" ht="16.149999999999999" customHeight="1" x14ac:dyDescent="0.25">
      <c r="A1147" s="265">
        <v>34707</v>
      </c>
      <c r="B1147" s="266">
        <v>837.07</v>
      </c>
    </row>
    <row r="1148" spans="1:2" ht="16.149999999999999" customHeight="1" x14ac:dyDescent="0.25">
      <c r="A1148" s="265">
        <v>34708</v>
      </c>
      <c r="B1148" s="268">
        <v>837.07</v>
      </c>
    </row>
    <row r="1149" spans="1:2" ht="16.149999999999999" customHeight="1" x14ac:dyDescent="0.25">
      <c r="A1149" s="265">
        <v>34709</v>
      </c>
      <c r="B1149" s="266">
        <v>837.07</v>
      </c>
    </row>
    <row r="1150" spans="1:2" ht="16.149999999999999" customHeight="1" x14ac:dyDescent="0.25">
      <c r="A1150" s="265">
        <v>34710</v>
      </c>
      <c r="B1150" s="268">
        <v>840.36</v>
      </c>
    </row>
    <row r="1151" spans="1:2" ht="16.149999999999999" customHeight="1" x14ac:dyDescent="0.25">
      <c r="A1151" s="265">
        <v>34711</v>
      </c>
      <c r="B1151" s="266">
        <v>843.69</v>
      </c>
    </row>
    <row r="1152" spans="1:2" ht="16.149999999999999" customHeight="1" x14ac:dyDescent="0.25">
      <c r="A1152" s="265">
        <v>34712</v>
      </c>
      <c r="B1152" s="268">
        <v>841.52</v>
      </c>
    </row>
    <row r="1153" spans="1:2" ht="16.149999999999999" customHeight="1" x14ac:dyDescent="0.25">
      <c r="A1153" s="265">
        <v>34713</v>
      </c>
      <c r="B1153" s="266">
        <v>843.7</v>
      </c>
    </row>
    <row r="1154" spans="1:2" ht="16.149999999999999" customHeight="1" x14ac:dyDescent="0.25">
      <c r="A1154" s="265">
        <v>34714</v>
      </c>
      <c r="B1154" s="268">
        <v>843.7</v>
      </c>
    </row>
    <row r="1155" spans="1:2" ht="16.149999999999999" customHeight="1" x14ac:dyDescent="0.25">
      <c r="A1155" s="265">
        <v>34715</v>
      </c>
      <c r="B1155" s="266">
        <v>843.7</v>
      </c>
    </row>
    <row r="1156" spans="1:2" ht="16.149999999999999" customHeight="1" x14ac:dyDescent="0.25">
      <c r="A1156" s="265">
        <v>34716</v>
      </c>
      <c r="B1156" s="268">
        <v>846.61</v>
      </c>
    </row>
    <row r="1157" spans="1:2" ht="16.149999999999999" customHeight="1" x14ac:dyDescent="0.25">
      <c r="A1157" s="265">
        <v>34717</v>
      </c>
      <c r="B1157" s="266">
        <v>847.61</v>
      </c>
    </row>
    <row r="1158" spans="1:2" ht="16.149999999999999" customHeight="1" x14ac:dyDescent="0.25">
      <c r="A1158" s="265">
        <v>34718</v>
      </c>
      <c r="B1158" s="268">
        <v>850.26</v>
      </c>
    </row>
    <row r="1159" spans="1:2" ht="16.149999999999999" customHeight="1" x14ac:dyDescent="0.25">
      <c r="A1159" s="265">
        <v>34719</v>
      </c>
      <c r="B1159" s="266">
        <v>852.68</v>
      </c>
    </row>
    <row r="1160" spans="1:2" ht="16.149999999999999" customHeight="1" x14ac:dyDescent="0.25">
      <c r="A1160" s="265">
        <v>34720</v>
      </c>
      <c r="B1160" s="268">
        <v>855.54</v>
      </c>
    </row>
    <row r="1161" spans="1:2" ht="16.149999999999999" customHeight="1" x14ac:dyDescent="0.25">
      <c r="A1161" s="265">
        <v>34721</v>
      </c>
      <c r="B1161" s="266">
        <v>855.54</v>
      </c>
    </row>
    <row r="1162" spans="1:2" ht="16.149999999999999" customHeight="1" x14ac:dyDescent="0.25">
      <c r="A1162" s="265">
        <v>34722</v>
      </c>
      <c r="B1162" s="268">
        <v>855.54</v>
      </c>
    </row>
    <row r="1163" spans="1:2" ht="16.149999999999999" customHeight="1" x14ac:dyDescent="0.25">
      <c r="A1163" s="265">
        <v>34723</v>
      </c>
      <c r="B1163" s="266">
        <v>855.49</v>
      </c>
    </row>
    <row r="1164" spans="1:2" ht="16.149999999999999" customHeight="1" x14ac:dyDescent="0.25">
      <c r="A1164" s="265">
        <v>34724</v>
      </c>
      <c r="B1164" s="268">
        <v>856.65</v>
      </c>
    </row>
    <row r="1165" spans="1:2" ht="16.149999999999999" customHeight="1" x14ac:dyDescent="0.25">
      <c r="A1165" s="265">
        <v>34725</v>
      </c>
      <c r="B1165" s="266">
        <v>857.56</v>
      </c>
    </row>
    <row r="1166" spans="1:2" ht="16.149999999999999" customHeight="1" x14ac:dyDescent="0.25">
      <c r="A1166" s="265">
        <v>34726</v>
      </c>
      <c r="B1166" s="268">
        <v>859.3</v>
      </c>
    </row>
    <row r="1167" spans="1:2" ht="16.149999999999999" customHeight="1" x14ac:dyDescent="0.25">
      <c r="A1167" s="265">
        <v>34727</v>
      </c>
      <c r="B1167" s="266">
        <v>857.83</v>
      </c>
    </row>
    <row r="1168" spans="1:2" ht="16.149999999999999" customHeight="1" x14ac:dyDescent="0.25">
      <c r="A1168" s="265">
        <v>34728</v>
      </c>
      <c r="B1168" s="268">
        <v>857.83</v>
      </c>
    </row>
    <row r="1169" spans="1:2" ht="16.149999999999999" customHeight="1" x14ac:dyDescent="0.25">
      <c r="A1169" s="265">
        <v>34729</v>
      </c>
      <c r="B1169" s="266">
        <v>857.83</v>
      </c>
    </row>
    <row r="1170" spans="1:2" ht="16.149999999999999" customHeight="1" x14ac:dyDescent="0.25">
      <c r="A1170" s="265">
        <v>34730</v>
      </c>
      <c r="B1170" s="268">
        <v>856.41</v>
      </c>
    </row>
    <row r="1171" spans="1:2" ht="16.149999999999999" customHeight="1" x14ac:dyDescent="0.25">
      <c r="A1171" s="265">
        <v>34731</v>
      </c>
      <c r="B1171" s="266">
        <v>857.16</v>
      </c>
    </row>
    <row r="1172" spans="1:2" ht="16.149999999999999" customHeight="1" x14ac:dyDescent="0.25">
      <c r="A1172" s="265">
        <v>34732</v>
      </c>
      <c r="B1172" s="268">
        <v>855.76</v>
      </c>
    </row>
    <row r="1173" spans="1:2" ht="16.149999999999999" customHeight="1" x14ac:dyDescent="0.25">
      <c r="A1173" s="265">
        <v>34733</v>
      </c>
      <c r="B1173" s="266">
        <v>852.22</v>
      </c>
    </row>
    <row r="1174" spans="1:2" ht="16.149999999999999" customHeight="1" x14ac:dyDescent="0.25">
      <c r="A1174" s="265">
        <v>34734</v>
      </c>
      <c r="B1174" s="268">
        <v>848.82</v>
      </c>
    </row>
    <row r="1175" spans="1:2" ht="16.149999999999999" customHeight="1" x14ac:dyDescent="0.25">
      <c r="A1175" s="265">
        <v>34735</v>
      </c>
      <c r="B1175" s="266">
        <v>848.82</v>
      </c>
    </row>
    <row r="1176" spans="1:2" ht="16.149999999999999" customHeight="1" x14ac:dyDescent="0.25">
      <c r="A1176" s="265">
        <v>34736</v>
      </c>
      <c r="B1176" s="268">
        <v>848.82</v>
      </c>
    </row>
    <row r="1177" spans="1:2" ht="16.149999999999999" customHeight="1" x14ac:dyDescent="0.25">
      <c r="A1177" s="265">
        <v>34737</v>
      </c>
      <c r="B1177" s="266">
        <v>848.27</v>
      </c>
    </row>
    <row r="1178" spans="1:2" ht="16.149999999999999" customHeight="1" x14ac:dyDescent="0.25">
      <c r="A1178" s="265">
        <v>34738</v>
      </c>
      <c r="B1178" s="268">
        <v>848.43</v>
      </c>
    </row>
    <row r="1179" spans="1:2" ht="16.149999999999999" customHeight="1" x14ac:dyDescent="0.25">
      <c r="A1179" s="265">
        <v>34739</v>
      </c>
      <c r="B1179" s="266">
        <v>847.04</v>
      </c>
    </row>
    <row r="1180" spans="1:2" ht="16.149999999999999" customHeight="1" x14ac:dyDescent="0.25">
      <c r="A1180" s="265">
        <v>34740</v>
      </c>
      <c r="B1180" s="268">
        <v>845.73</v>
      </c>
    </row>
    <row r="1181" spans="1:2" ht="16.149999999999999" customHeight="1" x14ac:dyDescent="0.25">
      <c r="A1181" s="265">
        <v>34741</v>
      </c>
      <c r="B1181" s="266">
        <v>845.37</v>
      </c>
    </row>
    <row r="1182" spans="1:2" ht="16.149999999999999" customHeight="1" x14ac:dyDescent="0.25">
      <c r="A1182" s="265">
        <v>34742</v>
      </c>
      <c r="B1182" s="268">
        <v>845.37</v>
      </c>
    </row>
    <row r="1183" spans="1:2" ht="16.149999999999999" customHeight="1" x14ac:dyDescent="0.25">
      <c r="A1183" s="265">
        <v>34743</v>
      </c>
      <c r="B1183" s="266">
        <v>845.37</v>
      </c>
    </row>
    <row r="1184" spans="1:2" ht="16.149999999999999" customHeight="1" x14ac:dyDescent="0.25">
      <c r="A1184" s="265">
        <v>34744</v>
      </c>
      <c r="B1184" s="268">
        <v>846.2</v>
      </c>
    </row>
    <row r="1185" spans="1:2" ht="16.149999999999999" customHeight="1" x14ac:dyDescent="0.25">
      <c r="A1185" s="265">
        <v>34745</v>
      </c>
      <c r="B1185" s="266">
        <v>848.15</v>
      </c>
    </row>
    <row r="1186" spans="1:2" ht="16.149999999999999" customHeight="1" x14ac:dyDescent="0.25">
      <c r="A1186" s="265">
        <v>34746</v>
      </c>
      <c r="B1186" s="268">
        <v>848.52</v>
      </c>
    </row>
    <row r="1187" spans="1:2" ht="16.149999999999999" customHeight="1" x14ac:dyDescent="0.25">
      <c r="A1187" s="265">
        <v>34747</v>
      </c>
      <c r="B1187" s="266">
        <v>848.9</v>
      </c>
    </row>
    <row r="1188" spans="1:2" ht="16.149999999999999" customHeight="1" x14ac:dyDescent="0.25">
      <c r="A1188" s="265">
        <v>34748</v>
      </c>
      <c r="B1188" s="268">
        <v>849.41</v>
      </c>
    </row>
    <row r="1189" spans="1:2" ht="16.149999999999999" customHeight="1" x14ac:dyDescent="0.25">
      <c r="A1189" s="265">
        <v>34749</v>
      </c>
      <c r="B1189" s="266">
        <v>849.41</v>
      </c>
    </row>
    <row r="1190" spans="1:2" ht="16.149999999999999" customHeight="1" x14ac:dyDescent="0.25">
      <c r="A1190" s="265">
        <v>34750</v>
      </c>
      <c r="B1190" s="268">
        <v>849.41</v>
      </c>
    </row>
    <row r="1191" spans="1:2" ht="16.149999999999999" customHeight="1" x14ac:dyDescent="0.25">
      <c r="A1191" s="265">
        <v>34751</v>
      </c>
      <c r="B1191" s="266">
        <v>851.88</v>
      </c>
    </row>
    <row r="1192" spans="1:2" ht="16.149999999999999" customHeight="1" x14ac:dyDescent="0.25">
      <c r="A1192" s="265">
        <v>34752</v>
      </c>
      <c r="B1192" s="268">
        <v>853.63</v>
      </c>
    </row>
    <row r="1193" spans="1:2" ht="16.149999999999999" customHeight="1" x14ac:dyDescent="0.25">
      <c r="A1193" s="265">
        <v>34753</v>
      </c>
      <c r="B1193" s="266">
        <v>855.32</v>
      </c>
    </row>
    <row r="1194" spans="1:2" ht="16.149999999999999" customHeight="1" x14ac:dyDescent="0.25">
      <c r="A1194" s="265">
        <v>34754</v>
      </c>
      <c r="B1194" s="268">
        <v>855.48</v>
      </c>
    </row>
    <row r="1195" spans="1:2" ht="16.149999999999999" customHeight="1" x14ac:dyDescent="0.25">
      <c r="A1195" s="265">
        <v>34755</v>
      </c>
      <c r="B1195" s="266">
        <v>854.71</v>
      </c>
    </row>
    <row r="1196" spans="1:2" ht="16.149999999999999" customHeight="1" x14ac:dyDescent="0.25">
      <c r="A1196" s="265">
        <v>34756</v>
      </c>
      <c r="B1196" s="268">
        <v>854.71</v>
      </c>
    </row>
    <row r="1197" spans="1:2" ht="16.149999999999999" customHeight="1" x14ac:dyDescent="0.25">
      <c r="A1197" s="265">
        <v>34757</v>
      </c>
      <c r="B1197" s="266">
        <v>854.71</v>
      </c>
    </row>
    <row r="1198" spans="1:2" ht="16.149999999999999" customHeight="1" x14ac:dyDescent="0.25">
      <c r="A1198" s="265">
        <v>34758</v>
      </c>
      <c r="B1198" s="268">
        <v>856.99</v>
      </c>
    </row>
    <row r="1199" spans="1:2" ht="16.149999999999999" customHeight="1" x14ac:dyDescent="0.25">
      <c r="A1199" s="265">
        <v>34759</v>
      </c>
      <c r="B1199" s="266">
        <v>857.85</v>
      </c>
    </row>
    <row r="1200" spans="1:2" ht="16.149999999999999" customHeight="1" x14ac:dyDescent="0.25">
      <c r="A1200" s="265">
        <v>34760</v>
      </c>
      <c r="B1200" s="268">
        <v>858.87</v>
      </c>
    </row>
    <row r="1201" spans="1:2" ht="16.149999999999999" customHeight="1" x14ac:dyDescent="0.25">
      <c r="A1201" s="265">
        <v>34761</v>
      </c>
      <c r="B1201" s="266">
        <v>861.33</v>
      </c>
    </row>
    <row r="1202" spans="1:2" ht="16.149999999999999" customHeight="1" x14ac:dyDescent="0.25">
      <c r="A1202" s="265">
        <v>34762</v>
      </c>
      <c r="B1202" s="268">
        <v>859.65</v>
      </c>
    </row>
    <row r="1203" spans="1:2" ht="16.149999999999999" customHeight="1" x14ac:dyDescent="0.25">
      <c r="A1203" s="265">
        <v>34763</v>
      </c>
      <c r="B1203" s="266">
        <v>859.65</v>
      </c>
    </row>
    <row r="1204" spans="1:2" ht="16.149999999999999" customHeight="1" x14ac:dyDescent="0.25">
      <c r="A1204" s="265">
        <v>34764</v>
      </c>
      <c r="B1204" s="268">
        <v>859.65</v>
      </c>
    </row>
    <row r="1205" spans="1:2" ht="16.149999999999999" customHeight="1" x14ac:dyDescent="0.25">
      <c r="A1205" s="265">
        <v>34765</v>
      </c>
      <c r="B1205" s="266">
        <v>858.95</v>
      </c>
    </row>
    <row r="1206" spans="1:2" ht="16.149999999999999" customHeight="1" x14ac:dyDescent="0.25">
      <c r="A1206" s="265">
        <v>34766</v>
      </c>
      <c r="B1206" s="268">
        <v>861.13</v>
      </c>
    </row>
    <row r="1207" spans="1:2" ht="16.149999999999999" customHeight="1" x14ac:dyDescent="0.25">
      <c r="A1207" s="265">
        <v>34767</v>
      </c>
      <c r="B1207" s="266">
        <v>862.41</v>
      </c>
    </row>
    <row r="1208" spans="1:2" ht="16.149999999999999" customHeight="1" x14ac:dyDescent="0.25">
      <c r="A1208" s="265">
        <v>34768</v>
      </c>
      <c r="B1208" s="268">
        <v>863.06</v>
      </c>
    </row>
    <row r="1209" spans="1:2" ht="16.149999999999999" customHeight="1" x14ac:dyDescent="0.25">
      <c r="A1209" s="265">
        <v>34769</v>
      </c>
      <c r="B1209" s="266">
        <v>865.36</v>
      </c>
    </row>
    <row r="1210" spans="1:2" ht="16.149999999999999" customHeight="1" x14ac:dyDescent="0.25">
      <c r="A1210" s="265">
        <v>34770</v>
      </c>
      <c r="B1210" s="268">
        <v>865.36</v>
      </c>
    </row>
    <row r="1211" spans="1:2" ht="16.149999999999999" customHeight="1" x14ac:dyDescent="0.25">
      <c r="A1211" s="265">
        <v>34771</v>
      </c>
      <c r="B1211" s="266">
        <v>865.36</v>
      </c>
    </row>
    <row r="1212" spans="1:2" ht="16.149999999999999" customHeight="1" x14ac:dyDescent="0.25">
      <c r="A1212" s="265">
        <v>34772</v>
      </c>
      <c r="B1212" s="268">
        <v>865.92</v>
      </c>
    </row>
    <row r="1213" spans="1:2" ht="16.149999999999999" customHeight="1" x14ac:dyDescent="0.25">
      <c r="A1213" s="265">
        <v>34773</v>
      </c>
      <c r="B1213" s="266">
        <v>866.96</v>
      </c>
    </row>
    <row r="1214" spans="1:2" ht="16.149999999999999" customHeight="1" x14ac:dyDescent="0.25">
      <c r="A1214" s="265">
        <v>34774</v>
      </c>
      <c r="B1214" s="268">
        <v>866.4</v>
      </c>
    </row>
    <row r="1215" spans="1:2" ht="16.149999999999999" customHeight="1" x14ac:dyDescent="0.25">
      <c r="A1215" s="265">
        <v>34775</v>
      </c>
      <c r="B1215" s="266">
        <v>865.63</v>
      </c>
    </row>
    <row r="1216" spans="1:2" ht="16.149999999999999" customHeight="1" x14ac:dyDescent="0.25">
      <c r="A1216" s="265">
        <v>34776</v>
      </c>
      <c r="B1216" s="268">
        <v>863.77</v>
      </c>
    </row>
    <row r="1217" spans="1:2" ht="16.149999999999999" customHeight="1" x14ac:dyDescent="0.25">
      <c r="A1217" s="265">
        <v>34777</v>
      </c>
      <c r="B1217" s="266">
        <v>863.77</v>
      </c>
    </row>
    <row r="1218" spans="1:2" ht="16.149999999999999" customHeight="1" x14ac:dyDescent="0.25">
      <c r="A1218" s="265">
        <v>34778</v>
      </c>
      <c r="B1218" s="268">
        <v>863.77</v>
      </c>
    </row>
    <row r="1219" spans="1:2" ht="16.149999999999999" customHeight="1" x14ac:dyDescent="0.25">
      <c r="A1219" s="265">
        <v>34779</v>
      </c>
      <c r="B1219" s="266">
        <v>863.77</v>
      </c>
    </row>
    <row r="1220" spans="1:2" ht="16.149999999999999" customHeight="1" x14ac:dyDescent="0.25">
      <c r="A1220" s="265">
        <v>34780</v>
      </c>
      <c r="B1220" s="268">
        <v>865.89</v>
      </c>
    </row>
    <row r="1221" spans="1:2" ht="16.149999999999999" customHeight="1" x14ac:dyDescent="0.25">
      <c r="A1221" s="265">
        <v>34781</v>
      </c>
      <c r="B1221" s="266">
        <v>867.81</v>
      </c>
    </row>
    <row r="1222" spans="1:2" ht="16.149999999999999" customHeight="1" x14ac:dyDescent="0.25">
      <c r="A1222" s="265">
        <v>34782</v>
      </c>
      <c r="B1222" s="268">
        <v>868.95</v>
      </c>
    </row>
    <row r="1223" spans="1:2" ht="16.149999999999999" customHeight="1" x14ac:dyDescent="0.25">
      <c r="A1223" s="265">
        <v>34783</v>
      </c>
      <c r="B1223" s="266">
        <v>869.22</v>
      </c>
    </row>
    <row r="1224" spans="1:2" ht="16.149999999999999" customHeight="1" x14ac:dyDescent="0.25">
      <c r="A1224" s="265">
        <v>34784</v>
      </c>
      <c r="B1224" s="268">
        <v>869.22</v>
      </c>
    </row>
    <row r="1225" spans="1:2" ht="16.149999999999999" customHeight="1" x14ac:dyDescent="0.25">
      <c r="A1225" s="265">
        <v>34785</v>
      </c>
      <c r="B1225" s="266">
        <v>869.22</v>
      </c>
    </row>
    <row r="1226" spans="1:2" ht="16.149999999999999" customHeight="1" x14ac:dyDescent="0.25">
      <c r="A1226" s="265">
        <v>34786</v>
      </c>
      <c r="B1226" s="268">
        <v>870.14</v>
      </c>
    </row>
    <row r="1227" spans="1:2" ht="16.149999999999999" customHeight="1" x14ac:dyDescent="0.25">
      <c r="A1227" s="265">
        <v>34787</v>
      </c>
      <c r="B1227" s="266">
        <v>872.57</v>
      </c>
    </row>
    <row r="1228" spans="1:2" ht="16.149999999999999" customHeight="1" x14ac:dyDescent="0.25">
      <c r="A1228" s="265">
        <v>34788</v>
      </c>
      <c r="B1228" s="268">
        <v>876.21</v>
      </c>
    </row>
    <row r="1229" spans="1:2" ht="16.149999999999999" customHeight="1" x14ac:dyDescent="0.25">
      <c r="A1229" s="265">
        <v>34789</v>
      </c>
      <c r="B1229" s="266">
        <v>880.23</v>
      </c>
    </row>
    <row r="1230" spans="1:2" ht="16.149999999999999" customHeight="1" x14ac:dyDescent="0.25">
      <c r="A1230" s="265">
        <v>34790</v>
      </c>
      <c r="B1230" s="268">
        <v>878.18</v>
      </c>
    </row>
    <row r="1231" spans="1:2" ht="16.149999999999999" customHeight="1" x14ac:dyDescent="0.25">
      <c r="A1231" s="265">
        <v>34791</v>
      </c>
      <c r="B1231" s="266">
        <v>878.18</v>
      </c>
    </row>
    <row r="1232" spans="1:2" ht="16.149999999999999" customHeight="1" x14ac:dyDescent="0.25">
      <c r="A1232" s="265">
        <v>34792</v>
      </c>
      <c r="B1232" s="268">
        <v>878.18</v>
      </c>
    </row>
    <row r="1233" spans="1:2" ht="16.149999999999999" customHeight="1" x14ac:dyDescent="0.25">
      <c r="A1233" s="265">
        <v>34793</v>
      </c>
      <c r="B1233" s="266">
        <v>876</v>
      </c>
    </row>
    <row r="1234" spans="1:2" ht="16.149999999999999" customHeight="1" x14ac:dyDescent="0.25">
      <c r="A1234" s="265">
        <v>34794</v>
      </c>
      <c r="B1234" s="268">
        <v>874.3</v>
      </c>
    </row>
    <row r="1235" spans="1:2" ht="16.149999999999999" customHeight="1" x14ac:dyDescent="0.25">
      <c r="A1235" s="265">
        <v>34795</v>
      </c>
      <c r="B1235" s="266">
        <v>871.6</v>
      </c>
    </row>
    <row r="1236" spans="1:2" ht="16.149999999999999" customHeight="1" x14ac:dyDescent="0.25">
      <c r="A1236" s="265">
        <v>34796</v>
      </c>
      <c r="B1236" s="268">
        <v>868.96</v>
      </c>
    </row>
    <row r="1237" spans="1:2" ht="16.149999999999999" customHeight="1" x14ac:dyDescent="0.25">
      <c r="A1237" s="265">
        <v>34797</v>
      </c>
      <c r="B1237" s="266">
        <v>869.15</v>
      </c>
    </row>
    <row r="1238" spans="1:2" ht="16.149999999999999" customHeight="1" x14ac:dyDescent="0.25">
      <c r="A1238" s="265">
        <v>34798</v>
      </c>
      <c r="B1238" s="268">
        <v>869.15</v>
      </c>
    </row>
    <row r="1239" spans="1:2" ht="16.149999999999999" customHeight="1" x14ac:dyDescent="0.25">
      <c r="A1239" s="265">
        <v>34799</v>
      </c>
      <c r="B1239" s="266">
        <v>869.15</v>
      </c>
    </row>
    <row r="1240" spans="1:2" ht="16.149999999999999" customHeight="1" x14ac:dyDescent="0.25">
      <c r="A1240" s="265">
        <v>34800</v>
      </c>
      <c r="B1240" s="268">
        <v>866.78</v>
      </c>
    </row>
    <row r="1241" spans="1:2" ht="16.149999999999999" customHeight="1" x14ac:dyDescent="0.25">
      <c r="A1241" s="265">
        <v>34801</v>
      </c>
      <c r="B1241" s="266">
        <v>868.8</v>
      </c>
    </row>
    <row r="1242" spans="1:2" ht="16.149999999999999" customHeight="1" x14ac:dyDescent="0.25">
      <c r="A1242" s="265">
        <v>34802</v>
      </c>
      <c r="B1242" s="268">
        <v>866.25</v>
      </c>
    </row>
    <row r="1243" spans="1:2" ht="16.149999999999999" customHeight="1" x14ac:dyDescent="0.25">
      <c r="A1243" s="265">
        <v>34803</v>
      </c>
      <c r="B1243" s="266">
        <v>866.25</v>
      </c>
    </row>
    <row r="1244" spans="1:2" ht="16.149999999999999" customHeight="1" x14ac:dyDescent="0.25">
      <c r="A1244" s="265">
        <v>34804</v>
      </c>
      <c r="B1244" s="268">
        <v>866.25</v>
      </c>
    </row>
    <row r="1245" spans="1:2" ht="16.149999999999999" customHeight="1" x14ac:dyDescent="0.25">
      <c r="A1245" s="265">
        <v>34805</v>
      </c>
      <c r="B1245" s="266">
        <v>866.25</v>
      </c>
    </row>
    <row r="1246" spans="1:2" ht="16.149999999999999" customHeight="1" x14ac:dyDescent="0.25">
      <c r="A1246" s="265">
        <v>34806</v>
      </c>
      <c r="B1246" s="268">
        <v>866.25</v>
      </c>
    </row>
    <row r="1247" spans="1:2" ht="16.149999999999999" customHeight="1" x14ac:dyDescent="0.25">
      <c r="A1247" s="265">
        <v>34807</v>
      </c>
      <c r="B1247" s="266">
        <v>871.87</v>
      </c>
    </row>
    <row r="1248" spans="1:2" ht="16.149999999999999" customHeight="1" x14ac:dyDescent="0.25">
      <c r="A1248" s="265">
        <v>34808</v>
      </c>
      <c r="B1248" s="268">
        <v>874.37</v>
      </c>
    </row>
    <row r="1249" spans="1:2" ht="16.149999999999999" customHeight="1" x14ac:dyDescent="0.25">
      <c r="A1249" s="265">
        <v>34809</v>
      </c>
      <c r="B1249" s="266">
        <v>874.35</v>
      </c>
    </row>
    <row r="1250" spans="1:2" ht="16.149999999999999" customHeight="1" x14ac:dyDescent="0.25">
      <c r="A1250" s="265">
        <v>34810</v>
      </c>
      <c r="B1250" s="268">
        <v>877.38</v>
      </c>
    </row>
    <row r="1251" spans="1:2" ht="16.149999999999999" customHeight="1" x14ac:dyDescent="0.25">
      <c r="A1251" s="265">
        <v>34811</v>
      </c>
      <c r="B1251" s="266">
        <v>876.55</v>
      </c>
    </row>
    <row r="1252" spans="1:2" ht="16.149999999999999" customHeight="1" x14ac:dyDescent="0.25">
      <c r="A1252" s="265">
        <v>34812</v>
      </c>
      <c r="B1252" s="268">
        <v>876.55</v>
      </c>
    </row>
    <row r="1253" spans="1:2" ht="16.149999999999999" customHeight="1" x14ac:dyDescent="0.25">
      <c r="A1253" s="265">
        <v>34813</v>
      </c>
      <c r="B1253" s="266">
        <v>876.55</v>
      </c>
    </row>
    <row r="1254" spans="1:2" ht="16.149999999999999" customHeight="1" x14ac:dyDescent="0.25">
      <c r="A1254" s="265">
        <v>34814</v>
      </c>
      <c r="B1254" s="268">
        <v>878.2</v>
      </c>
    </row>
    <row r="1255" spans="1:2" ht="16.149999999999999" customHeight="1" x14ac:dyDescent="0.25">
      <c r="A1255" s="265">
        <v>34815</v>
      </c>
      <c r="B1255" s="266">
        <v>876.32</v>
      </c>
    </row>
    <row r="1256" spans="1:2" ht="16.149999999999999" customHeight="1" x14ac:dyDescent="0.25">
      <c r="A1256" s="265">
        <v>34816</v>
      </c>
      <c r="B1256" s="268">
        <v>875.78</v>
      </c>
    </row>
    <row r="1257" spans="1:2" ht="16.149999999999999" customHeight="1" x14ac:dyDescent="0.25">
      <c r="A1257" s="265">
        <v>34817</v>
      </c>
      <c r="B1257" s="266">
        <v>876.21</v>
      </c>
    </row>
    <row r="1258" spans="1:2" ht="16.149999999999999" customHeight="1" x14ac:dyDescent="0.25">
      <c r="A1258" s="265">
        <v>34818</v>
      </c>
      <c r="B1258" s="268">
        <v>877.9</v>
      </c>
    </row>
    <row r="1259" spans="1:2" ht="16.149999999999999" customHeight="1" x14ac:dyDescent="0.25">
      <c r="A1259" s="265">
        <v>34819</v>
      </c>
      <c r="B1259" s="266">
        <v>877.9</v>
      </c>
    </row>
    <row r="1260" spans="1:2" ht="16.149999999999999" customHeight="1" x14ac:dyDescent="0.25">
      <c r="A1260" s="265">
        <v>34820</v>
      </c>
      <c r="B1260" s="268">
        <v>877.9</v>
      </c>
    </row>
    <row r="1261" spans="1:2" ht="16.149999999999999" customHeight="1" x14ac:dyDescent="0.25">
      <c r="A1261" s="265">
        <v>34821</v>
      </c>
      <c r="B1261" s="266">
        <v>877.9</v>
      </c>
    </row>
    <row r="1262" spans="1:2" ht="16.149999999999999" customHeight="1" x14ac:dyDescent="0.25">
      <c r="A1262" s="265">
        <v>34822</v>
      </c>
      <c r="B1262" s="268">
        <v>880.63</v>
      </c>
    </row>
    <row r="1263" spans="1:2" ht="16.149999999999999" customHeight="1" x14ac:dyDescent="0.25">
      <c r="A1263" s="265">
        <v>34823</v>
      </c>
      <c r="B1263" s="266">
        <v>882.97</v>
      </c>
    </row>
    <row r="1264" spans="1:2" ht="16.149999999999999" customHeight="1" x14ac:dyDescent="0.25">
      <c r="A1264" s="265">
        <v>34824</v>
      </c>
      <c r="B1264" s="268">
        <v>882.24</v>
      </c>
    </row>
    <row r="1265" spans="1:2" ht="16.149999999999999" customHeight="1" x14ac:dyDescent="0.25">
      <c r="A1265" s="265">
        <v>34825</v>
      </c>
      <c r="B1265" s="266">
        <v>881.07</v>
      </c>
    </row>
    <row r="1266" spans="1:2" ht="16.149999999999999" customHeight="1" x14ac:dyDescent="0.25">
      <c r="A1266" s="265">
        <v>34826</v>
      </c>
      <c r="B1266" s="268">
        <v>881.07</v>
      </c>
    </row>
    <row r="1267" spans="1:2" ht="16.149999999999999" customHeight="1" x14ac:dyDescent="0.25">
      <c r="A1267" s="265">
        <v>34827</v>
      </c>
      <c r="B1267" s="266">
        <v>881.07</v>
      </c>
    </row>
    <row r="1268" spans="1:2" ht="16.149999999999999" customHeight="1" x14ac:dyDescent="0.25">
      <c r="A1268" s="265">
        <v>34828</v>
      </c>
      <c r="B1268" s="268">
        <v>881.33</v>
      </c>
    </row>
    <row r="1269" spans="1:2" ht="16.149999999999999" customHeight="1" x14ac:dyDescent="0.25">
      <c r="A1269" s="265">
        <v>34829</v>
      </c>
      <c r="B1269" s="266">
        <v>878.87</v>
      </c>
    </row>
    <row r="1270" spans="1:2" ht="16.149999999999999" customHeight="1" x14ac:dyDescent="0.25">
      <c r="A1270" s="265">
        <v>34830</v>
      </c>
      <c r="B1270" s="268">
        <v>880.25</v>
      </c>
    </row>
    <row r="1271" spans="1:2" ht="16.149999999999999" customHeight="1" x14ac:dyDescent="0.25">
      <c r="A1271" s="265">
        <v>34831</v>
      </c>
      <c r="B1271" s="266">
        <v>881.07</v>
      </c>
    </row>
    <row r="1272" spans="1:2" ht="16.149999999999999" customHeight="1" x14ac:dyDescent="0.25">
      <c r="A1272" s="265">
        <v>34832</v>
      </c>
      <c r="B1272" s="268">
        <v>879.35</v>
      </c>
    </row>
    <row r="1273" spans="1:2" ht="16.149999999999999" customHeight="1" x14ac:dyDescent="0.25">
      <c r="A1273" s="265">
        <v>34833</v>
      </c>
      <c r="B1273" s="266">
        <v>879.35</v>
      </c>
    </row>
    <row r="1274" spans="1:2" ht="16.149999999999999" customHeight="1" x14ac:dyDescent="0.25">
      <c r="A1274" s="265">
        <v>34834</v>
      </c>
      <c r="B1274" s="268">
        <v>879.35</v>
      </c>
    </row>
    <row r="1275" spans="1:2" ht="16.149999999999999" customHeight="1" x14ac:dyDescent="0.25">
      <c r="A1275" s="265">
        <v>34835</v>
      </c>
      <c r="B1275" s="266">
        <v>877.45</v>
      </c>
    </row>
    <row r="1276" spans="1:2" ht="16.149999999999999" customHeight="1" x14ac:dyDescent="0.25">
      <c r="A1276" s="265">
        <v>34836</v>
      </c>
      <c r="B1276" s="268">
        <v>875.17</v>
      </c>
    </row>
    <row r="1277" spans="1:2" ht="16.149999999999999" customHeight="1" x14ac:dyDescent="0.25">
      <c r="A1277" s="265">
        <v>34837</v>
      </c>
      <c r="B1277" s="266">
        <v>874.74</v>
      </c>
    </row>
    <row r="1278" spans="1:2" ht="16.149999999999999" customHeight="1" x14ac:dyDescent="0.25">
      <c r="A1278" s="265">
        <v>34838</v>
      </c>
      <c r="B1278" s="268">
        <v>875.75</v>
      </c>
    </row>
    <row r="1279" spans="1:2" ht="16.149999999999999" customHeight="1" x14ac:dyDescent="0.25">
      <c r="A1279" s="265">
        <v>34839</v>
      </c>
      <c r="B1279" s="266">
        <v>873.52</v>
      </c>
    </row>
    <row r="1280" spans="1:2" ht="16.149999999999999" customHeight="1" x14ac:dyDescent="0.25">
      <c r="A1280" s="265">
        <v>34840</v>
      </c>
      <c r="B1280" s="268">
        <v>873.52</v>
      </c>
    </row>
    <row r="1281" spans="1:2" ht="16.149999999999999" customHeight="1" x14ac:dyDescent="0.25">
      <c r="A1281" s="265">
        <v>34841</v>
      </c>
      <c r="B1281" s="266">
        <v>873.52</v>
      </c>
    </row>
    <row r="1282" spans="1:2" ht="16.149999999999999" customHeight="1" x14ac:dyDescent="0.25">
      <c r="A1282" s="265">
        <v>34842</v>
      </c>
      <c r="B1282" s="268">
        <v>871.11</v>
      </c>
    </row>
    <row r="1283" spans="1:2" ht="16.149999999999999" customHeight="1" x14ac:dyDescent="0.25">
      <c r="A1283" s="265">
        <v>34843</v>
      </c>
      <c r="B1283" s="266">
        <v>869.95</v>
      </c>
    </row>
    <row r="1284" spans="1:2" ht="16.149999999999999" customHeight="1" x14ac:dyDescent="0.25">
      <c r="A1284" s="265">
        <v>34844</v>
      </c>
      <c r="B1284" s="268">
        <v>870.55</v>
      </c>
    </row>
    <row r="1285" spans="1:2" ht="16.149999999999999" customHeight="1" x14ac:dyDescent="0.25">
      <c r="A1285" s="265">
        <v>34845</v>
      </c>
      <c r="B1285" s="266">
        <v>872.96</v>
      </c>
    </row>
    <row r="1286" spans="1:2" ht="16.149999999999999" customHeight="1" x14ac:dyDescent="0.25">
      <c r="A1286" s="265">
        <v>34846</v>
      </c>
      <c r="B1286" s="268">
        <v>872.66</v>
      </c>
    </row>
    <row r="1287" spans="1:2" ht="16.149999999999999" customHeight="1" x14ac:dyDescent="0.25">
      <c r="A1287" s="265">
        <v>34847</v>
      </c>
      <c r="B1287" s="266">
        <v>872.66</v>
      </c>
    </row>
    <row r="1288" spans="1:2" ht="16.149999999999999" customHeight="1" x14ac:dyDescent="0.25">
      <c r="A1288" s="265">
        <v>34848</v>
      </c>
      <c r="B1288" s="268">
        <v>872.66</v>
      </c>
    </row>
    <row r="1289" spans="1:2" ht="16.149999999999999" customHeight="1" x14ac:dyDescent="0.25">
      <c r="A1289" s="265">
        <v>34849</v>
      </c>
      <c r="B1289" s="266">
        <v>872.66</v>
      </c>
    </row>
    <row r="1290" spans="1:2" ht="16.149999999999999" customHeight="1" x14ac:dyDescent="0.25">
      <c r="A1290" s="265">
        <v>34850</v>
      </c>
      <c r="B1290" s="268">
        <v>876.36</v>
      </c>
    </row>
    <row r="1291" spans="1:2" ht="16.149999999999999" customHeight="1" x14ac:dyDescent="0.25">
      <c r="A1291" s="265">
        <v>34851</v>
      </c>
      <c r="B1291" s="266">
        <v>876.62</v>
      </c>
    </row>
    <row r="1292" spans="1:2" ht="16.149999999999999" customHeight="1" x14ac:dyDescent="0.25">
      <c r="A1292" s="265">
        <v>34852</v>
      </c>
      <c r="B1292" s="268">
        <v>877.22</v>
      </c>
    </row>
    <row r="1293" spans="1:2" ht="16.149999999999999" customHeight="1" x14ac:dyDescent="0.25">
      <c r="A1293" s="265">
        <v>34853</v>
      </c>
      <c r="B1293" s="266">
        <v>875.99</v>
      </c>
    </row>
    <row r="1294" spans="1:2" ht="16.149999999999999" customHeight="1" x14ac:dyDescent="0.25">
      <c r="A1294" s="265">
        <v>34854</v>
      </c>
      <c r="B1294" s="268">
        <v>875.99</v>
      </c>
    </row>
    <row r="1295" spans="1:2" ht="16.149999999999999" customHeight="1" x14ac:dyDescent="0.25">
      <c r="A1295" s="265">
        <v>34855</v>
      </c>
      <c r="B1295" s="266">
        <v>875.99</v>
      </c>
    </row>
    <row r="1296" spans="1:2" ht="16.149999999999999" customHeight="1" x14ac:dyDescent="0.25">
      <c r="A1296" s="265">
        <v>34856</v>
      </c>
      <c r="B1296" s="268">
        <v>874.81</v>
      </c>
    </row>
    <row r="1297" spans="1:2" ht="16.149999999999999" customHeight="1" x14ac:dyDescent="0.25">
      <c r="A1297" s="265">
        <v>34857</v>
      </c>
      <c r="B1297" s="266">
        <v>873.06</v>
      </c>
    </row>
    <row r="1298" spans="1:2" ht="16.149999999999999" customHeight="1" x14ac:dyDescent="0.25">
      <c r="A1298" s="265">
        <v>34858</v>
      </c>
      <c r="B1298" s="268">
        <v>871.02</v>
      </c>
    </row>
    <row r="1299" spans="1:2" ht="16.149999999999999" customHeight="1" x14ac:dyDescent="0.25">
      <c r="A1299" s="265">
        <v>34859</v>
      </c>
      <c r="B1299" s="266">
        <v>871.93</v>
      </c>
    </row>
    <row r="1300" spans="1:2" ht="16.149999999999999" customHeight="1" x14ac:dyDescent="0.25">
      <c r="A1300" s="265">
        <v>34860</v>
      </c>
      <c r="B1300" s="268">
        <v>871.94</v>
      </c>
    </row>
    <row r="1301" spans="1:2" ht="16.149999999999999" customHeight="1" x14ac:dyDescent="0.25">
      <c r="A1301" s="265">
        <v>34861</v>
      </c>
      <c r="B1301" s="266">
        <v>871.94</v>
      </c>
    </row>
    <row r="1302" spans="1:2" ht="16.149999999999999" customHeight="1" x14ac:dyDescent="0.25">
      <c r="A1302" s="265">
        <v>34862</v>
      </c>
      <c r="B1302" s="268">
        <v>871.94</v>
      </c>
    </row>
    <row r="1303" spans="1:2" ht="16.149999999999999" customHeight="1" x14ac:dyDescent="0.25">
      <c r="A1303" s="265">
        <v>34863</v>
      </c>
      <c r="B1303" s="266">
        <v>873.74</v>
      </c>
    </row>
    <row r="1304" spans="1:2" ht="16.149999999999999" customHeight="1" x14ac:dyDescent="0.25">
      <c r="A1304" s="265">
        <v>34864</v>
      </c>
      <c r="B1304" s="268">
        <v>875.28</v>
      </c>
    </row>
    <row r="1305" spans="1:2" ht="16.149999999999999" customHeight="1" x14ac:dyDescent="0.25">
      <c r="A1305" s="265">
        <v>34865</v>
      </c>
      <c r="B1305" s="266">
        <v>873.78</v>
      </c>
    </row>
    <row r="1306" spans="1:2" ht="16.149999999999999" customHeight="1" x14ac:dyDescent="0.25">
      <c r="A1306" s="265">
        <v>34866</v>
      </c>
      <c r="B1306" s="268">
        <v>872.54</v>
      </c>
    </row>
    <row r="1307" spans="1:2" ht="16.149999999999999" customHeight="1" x14ac:dyDescent="0.25">
      <c r="A1307" s="265">
        <v>34867</v>
      </c>
      <c r="B1307" s="266">
        <v>873.91</v>
      </c>
    </row>
    <row r="1308" spans="1:2" ht="16.149999999999999" customHeight="1" x14ac:dyDescent="0.25">
      <c r="A1308" s="265">
        <v>34868</v>
      </c>
      <c r="B1308" s="268">
        <v>873.91</v>
      </c>
    </row>
    <row r="1309" spans="1:2" ht="16.149999999999999" customHeight="1" x14ac:dyDescent="0.25">
      <c r="A1309" s="265">
        <v>34869</v>
      </c>
      <c r="B1309" s="266">
        <v>873.91</v>
      </c>
    </row>
    <row r="1310" spans="1:2" ht="16.149999999999999" customHeight="1" x14ac:dyDescent="0.25">
      <c r="A1310" s="265">
        <v>34870</v>
      </c>
      <c r="B1310" s="268">
        <v>873.91</v>
      </c>
    </row>
    <row r="1311" spans="1:2" ht="16.149999999999999" customHeight="1" x14ac:dyDescent="0.25">
      <c r="A1311" s="265">
        <v>34871</v>
      </c>
      <c r="B1311" s="266">
        <v>875.59</v>
      </c>
    </row>
    <row r="1312" spans="1:2" ht="16.149999999999999" customHeight="1" x14ac:dyDescent="0.25">
      <c r="A1312" s="265">
        <v>34872</v>
      </c>
      <c r="B1312" s="268">
        <v>875.32</v>
      </c>
    </row>
    <row r="1313" spans="1:2" ht="16.149999999999999" customHeight="1" x14ac:dyDescent="0.25">
      <c r="A1313" s="265">
        <v>34873</v>
      </c>
      <c r="B1313" s="266">
        <v>874.81</v>
      </c>
    </row>
    <row r="1314" spans="1:2" ht="16.149999999999999" customHeight="1" x14ac:dyDescent="0.25">
      <c r="A1314" s="265">
        <v>34874</v>
      </c>
      <c r="B1314" s="268">
        <v>873.64</v>
      </c>
    </row>
    <row r="1315" spans="1:2" ht="16.149999999999999" customHeight="1" x14ac:dyDescent="0.25">
      <c r="A1315" s="265">
        <v>34875</v>
      </c>
      <c r="B1315" s="266">
        <v>873.64</v>
      </c>
    </row>
    <row r="1316" spans="1:2" ht="16.149999999999999" customHeight="1" x14ac:dyDescent="0.25">
      <c r="A1316" s="265">
        <v>34876</v>
      </c>
      <c r="B1316" s="268">
        <v>873.64</v>
      </c>
    </row>
    <row r="1317" spans="1:2" ht="16.149999999999999" customHeight="1" x14ac:dyDescent="0.25">
      <c r="A1317" s="265">
        <v>34877</v>
      </c>
      <c r="B1317" s="266">
        <v>873.64</v>
      </c>
    </row>
    <row r="1318" spans="1:2" ht="16.149999999999999" customHeight="1" x14ac:dyDescent="0.25">
      <c r="A1318" s="265">
        <v>34878</v>
      </c>
      <c r="B1318" s="268">
        <v>875.95</v>
      </c>
    </row>
    <row r="1319" spans="1:2" ht="16.149999999999999" customHeight="1" x14ac:dyDescent="0.25">
      <c r="A1319" s="265">
        <v>34879</v>
      </c>
      <c r="B1319" s="266">
        <v>878.8</v>
      </c>
    </row>
    <row r="1320" spans="1:2" ht="16.149999999999999" customHeight="1" x14ac:dyDescent="0.25">
      <c r="A1320" s="265">
        <v>34880</v>
      </c>
      <c r="B1320" s="268">
        <v>881.23</v>
      </c>
    </row>
    <row r="1321" spans="1:2" ht="16.149999999999999" customHeight="1" x14ac:dyDescent="0.25">
      <c r="A1321" s="265">
        <v>34881</v>
      </c>
      <c r="B1321" s="266">
        <v>880.49</v>
      </c>
    </row>
    <row r="1322" spans="1:2" ht="16.149999999999999" customHeight="1" x14ac:dyDescent="0.25">
      <c r="A1322" s="265">
        <v>34882</v>
      </c>
      <c r="B1322" s="268">
        <v>880.49</v>
      </c>
    </row>
    <row r="1323" spans="1:2" ht="16.149999999999999" customHeight="1" x14ac:dyDescent="0.25">
      <c r="A1323" s="265">
        <v>34883</v>
      </c>
      <c r="B1323" s="266">
        <v>880.49</v>
      </c>
    </row>
    <row r="1324" spans="1:2" ht="16.149999999999999" customHeight="1" x14ac:dyDescent="0.25">
      <c r="A1324" s="265">
        <v>34884</v>
      </c>
      <c r="B1324" s="268">
        <v>880.49</v>
      </c>
    </row>
    <row r="1325" spans="1:2" ht="16.149999999999999" customHeight="1" x14ac:dyDescent="0.25">
      <c r="A1325" s="265">
        <v>34885</v>
      </c>
      <c r="B1325" s="266">
        <v>883.81</v>
      </c>
    </row>
    <row r="1326" spans="1:2" ht="16.149999999999999" customHeight="1" x14ac:dyDescent="0.25">
      <c r="A1326" s="265">
        <v>34886</v>
      </c>
      <c r="B1326" s="268">
        <v>887.3</v>
      </c>
    </row>
    <row r="1327" spans="1:2" ht="16.149999999999999" customHeight="1" x14ac:dyDescent="0.25">
      <c r="A1327" s="265">
        <v>34887</v>
      </c>
      <c r="B1327" s="266">
        <v>891.28</v>
      </c>
    </row>
    <row r="1328" spans="1:2" ht="16.149999999999999" customHeight="1" x14ac:dyDescent="0.25">
      <c r="A1328" s="265">
        <v>34888</v>
      </c>
      <c r="B1328" s="268">
        <v>891.44</v>
      </c>
    </row>
    <row r="1329" spans="1:2" ht="16.149999999999999" customHeight="1" x14ac:dyDescent="0.25">
      <c r="A1329" s="265">
        <v>34889</v>
      </c>
      <c r="B1329" s="266">
        <v>891.44</v>
      </c>
    </row>
    <row r="1330" spans="1:2" ht="16.149999999999999" customHeight="1" x14ac:dyDescent="0.25">
      <c r="A1330" s="265">
        <v>34890</v>
      </c>
      <c r="B1330" s="268">
        <v>891.44</v>
      </c>
    </row>
    <row r="1331" spans="1:2" ht="16.149999999999999" customHeight="1" x14ac:dyDescent="0.25">
      <c r="A1331" s="265">
        <v>34891</v>
      </c>
      <c r="B1331" s="266">
        <v>897.12</v>
      </c>
    </row>
    <row r="1332" spans="1:2" ht="16.149999999999999" customHeight="1" x14ac:dyDescent="0.25">
      <c r="A1332" s="265">
        <v>34892</v>
      </c>
      <c r="B1332" s="268">
        <v>897.51</v>
      </c>
    </row>
    <row r="1333" spans="1:2" ht="16.149999999999999" customHeight="1" x14ac:dyDescent="0.25">
      <c r="A1333" s="265">
        <v>34893</v>
      </c>
      <c r="B1333" s="266">
        <v>895.84</v>
      </c>
    </row>
    <row r="1334" spans="1:2" ht="16.149999999999999" customHeight="1" x14ac:dyDescent="0.25">
      <c r="A1334" s="265">
        <v>34894</v>
      </c>
      <c r="B1334" s="268">
        <v>892.82</v>
      </c>
    </row>
    <row r="1335" spans="1:2" ht="16.149999999999999" customHeight="1" x14ac:dyDescent="0.25">
      <c r="A1335" s="265">
        <v>34895</v>
      </c>
      <c r="B1335" s="266">
        <v>893.36</v>
      </c>
    </row>
    <row r="1336" spans="1:2" ht="16.149999999999999" customHeight="1" x14ac:dyDescent="0.25">
      <c r="A1336" s="265">
        <v>34896</v>
      </c>
      <c r="B1336" s="268">
        <v>893.36</v>
      </c>
    </row>
    <row r="1337" spans="1:2" ht="16.149999999999999" customHeight="1" x14ac:dyDescent="0.25">
      <c r="A1337" s="265">
        <v>34897</v>
      </c>
      <c r="B1337" s="266">
        <v>893.36</v>
      </c>
    </row>
    <row r="1338" spans="1:2" ht="16.149999999999999" customHeight="1" x14ac:dyDescent="0.25">
      <c r="A1338" s="265">
        <v>34898</v>
      </c>
      <c r="B1338" s="268">
        <v>891.76</v>
      </c>
    </row>
    <row r="1339" spans="1:2" ht="16.149999999999999" customHeight="1" x14ac:dyDescent="0.25">
      <c r="A1339" s="265">
        <v>34899</v>
      </c>
      <c r="B1339" s="266">
        <v>894.03</v>
      </c>
    </row>
    <row r="1340" spans="1:2" ht="16.149999999999999" customHeight="1" x14ac:dyDescent="0.25">
      <c r="A1340" s="265">
        <v>34900</v>
      </c>
      <c r="B1340" s="268">
        <v>894.5</v>
      </c>
    </row>
    <row r="1341" spans="1:2" ht="16.149999999999999" customHeight="1" x14ac:dyDescent="0.25">
      <c r="A1341" s="265">
        <v>34901</v>
      </c>
      <c r="B1341" s="266">
        <v>894.5</v>
      </c>
    </row>
    <row r="1342" spans="1:2" ht="16.149999999999999" customHeight="1" x14ac:dyDescent="0.25">
      <c r="A1342" s="265">
        <v>34902</v>
      </c>
      <c r="B1342" s="268">
        <v>894.98</v>
      </c>
    </row>
    <row r="1343" spans="1:2" ht="16.149999999999999" customHeight="1" x14ac:dyDescent="0.25">
      <c r="A1343" s="265">
        <v>34903</v>
      </c>
      <c r="B1343" s="266">
        <v>894.98</v>
      </c>
    </row>
    <row r="1344" spans="1:2" ht="16.149999999999999" customHeight="1" x14ac:dyDescent="0.25">
      <c r="A1344" s="265">
        <v>34904</v>
      </c>
      <c r="B1344" s="268">
        <v>894.98</v>
      </c>
    </row>
    <row r="1345" spans="1:2" ht="16.149999999999999" customHeight="1" x14ac:dyDescent="0.25">
      <c r="A1345" s="265">
        <v>34905</v>
      </c>
      <c r="B1345" s="266">
        <v>896.68</v>
      </c>
    </row>
    <row r="1346" spans="1:2" ht="16.149999999999999" customHeight="1" x14ac:dyDescent="0.25">
      <c r="A1346" s="265">
        <v>34906</v>
      </c>
      <c r="B1346" s="268">
        <v>897.32</v>
      </c>
    </row>
    <row r="1347" spans="1:2" ht="16.149999999999999" customHeight="1" x14ac:dyDescent="0.25">
      <c r="A1347" s="265">
        <v>34907</v>
      </c>
      <c r="B1347" s="266">
        <v>897.77</v>
      </c>
    </row>
    <row r="1348" spans="1:2" ht="16.149999999999999" customHeight="1" x14ac:dyDescent="0.25">
      <c r="A1348" s="265">
        <v>34908</v>
      </c>
      <c r="B1348" s="268">
        <v>895.56</v>
      </c>
    </row>
    <row r="1349" spans="1:2" ht="16.149999999999999" customHeight="1" x14ac:dyDescent="0.25">
      <c r="A1349" s="265">
        <v>34909</v>
      </c>
      <c r="B1349" s="266">
        <v>897.63</v>
      </c>
    </row>
    <row r="1350" spans="1:2" ht="16.149999999999999" customHeight="1" x14ac:dyDescent="0.25">
      <c r="A1350" s="265">
        <v>34910</v>
      </c>
      <c r="B1350" s="268">
        <v>897.63</v>
      </c>
    </row>
    <row r="1351" spans="1:2" ht="16.149999999999999" customHeight="1" x14ac:dyDescent="0.25">
      <c r="A1351" s="265">
        <v>34911</v>
      </c>
      <c r="B1351" s="266">
        <v>897.63</v>
      </c>
    </row>
    <row r="1352" spans="1:2" ht="16.149999999999999" customHeight="1" x14ac:dyDescent="0.25">
      <c r="A1352" s="265">
        <v>34912</v>
      </c>
      <c r="B1352" s="268">
        <v>898.35</v>
      </c>
    </row>
    <row r="1353" spans="1:2" ht="16.149999999999999" customHeight="1" x14ac:dyDescent="0.25">
      <c r="A1353" s="265">
        <v>34913</v>
      </c>
      <c r="B1353" s="266">
        <v>900.78</v>
      </c>
    </row>
    <row r="1354" spans="1:2" ht="16.149999999999999" customHeight="1" x14ac:dyDescent="0.25">
      <c r="A1354" s="265">
        <v>34914</v>
      </c>
      <c r="B1354" s="268">
        <v>905.53</v>
      </c>
    </row>
    <row r="1355" spans="1:2" ht="16.149999999999999" customHeight="1" x14ac:dyDescent="0.25">
      <c r="A1355" s="265">
        <v>34915</v>
      </c>
      <c r="B1355" s="266">
        <v>917.53</v>
      </c>
    </row>
    <row r="1356" spans="1:2" ht="16.149999999999999" customHeight="1" x14ac:dyDescent="0.25">
      <c r="A1356" s="265">
        <v>34916</v>
      </c>
      <c r="B1356" s="268">
        <v>916.14</v>
      </c>
    </row>
    <row r="1357" spans="1:2" ht="16.149999999999999" customHeight="1" x14ac:dyDescent="0.25">
      <c r="A1357" s="265">
        <v>34917</v>
      </c>
      <c r="B1357" s="266">
        <v>916.14</v>
      </c>
    </row>
    <row r="1358" spans="1:2" ht="16.149999999999999" customHeight="1" x14ac:dyDescent="0.25">
      <c r="A1358" s="265">
        <v>34918</v>
      </c>
      <c r="B1358" s="268">
        <v>916.14</v>
      </c>
    </row>
    <row r="1359" spans="1:2" ht="16.149999999999999" customHeight="1" x14ac:dyDescent="0.25">
      <c r="A1359" s="265">
        <v>34919</v>
      </c>
      <c r="B1359" s="266">
        <v>916.14</v>
      </c>
    </row>
    <row r="1360" spans="1:2" ht="16.149999999999999" customHeight="1" x14ac:dyDescent="0.25">
      <c r="A1360" s="265">
        <v>34920</v>
      </c>
      <c r="B1360" s="268">
        <v>920.1</v>
      </c>
    </row>
    <row r="1361" spans="1:2" ht="16.149999999999999" customHeight="1" x14ac:dyDescent="0.25">
      <c r="A1361" s="265">
        <v>34921</v>
      </c>
      <c r="B1361" s="266">
        <v>919.32</v>
      </c>
    </row>
    <row r="1362" spans="1:2" ht="16.149999999999999" customHeight="1" x14ac:dyDescent="0.25">
      <c r="A1362" s="265">
        <v>34922</v>
      </c>
      <c r="B1362" s="268">
        <v>917.13</v>
      </c>
    </row>
    <row r="1363" spans="1:2" ht="16.149999999999999" customHeight="1" x14ac:dyDescent="0.25">
      <c r="A1363" s="265">
        <v>34923</v>
      </c>
      <c r="B1363" s="266">
        <v>919.13</v>
      </c>
    </row>
    <row r="1364" spans="1:2" ht="16.149999999999999" customHeight="1" x14ac:dyDescent="0.25">
      <c r="A1364" s="265">
        <v>34924</v>
      </c>
      <c r="B1364" s="268">
        <v>919.13</v>
      </c>
    </row>
    <row r="1365" spans="1:2" ht="16.149999999999999" customHeight="1" x14ac:dyDescent="0.25">
      <c r="A1365" s="265">
        <v>34925</v>
      </c>
      <c r="B1365" s="266">
        <v>919.13</v>
      </c>
    </row>
    <row r="1366" spans="1:2" ht="16.149999999999999" customHeight="1" x14ac:dyDescent="0.25">
      <c r="A1366" s="265">
        <v>34926</v>
      </c>
      <c r="B1366" s="268">
        <v>922.21</v>
      </c>
    </row>
    <row r="1367" spans="1:2" ht="16.149999999999999" customHeight="1" x14ac:dyDescent="0.25">
      <c r="A1367" s="265">
        <v>34927</v>
      </c>
      <c r="B1367" s="266">
        <v>928.25</v>
      </c>
    </row>
    <row r="1368" spans="1:2" ht="16.149999999999999" customHeight="1" x14ac:dyDescent="0.25">
      <c r="A1368" s="265">
        <v>34928</v>
      </c>
      <c r="B1368" s="268">
        <v>944.55</v>
      </c>
    </row>
    <row r="1369" spans="1:2" ht="16.149999999999999" customHeight="1" x14ac:dyDescent="0.25">
      <c r="A1369" s="265">
        <v>34929</v>
      </c>
      <c r="B1369" s="266">
        <v>947.22</v>
      </c>
    </row>
    <row r="1370" spans="1:2" ht="16.149999999999999" customHeight="1" x14ac:dyDescent="0.25">
      <c r="A1370" s="265">
        <v>34930</v>
      </c>
      <c r="B1370" s="268">
        <v>946.83</v>
      </c>
    </row>
    <row r="1371" spans="1:2" ht="16.149999999999999" customHeight="1" x14ac:dyDescent="0.25">
      <c r="A1371" s="265">
        <v>34931</v>
      </c>
      <c r="B1371" s="266">
        <v>946.83</v>
      </c>
    </row>
    <row r="1372" spans="1:2" ht="16.149999999999999" customHeight="1" x14ac:dyDescent="0.25">
      <c r="A1372" s="265">
        <v>34932</v>
      </c>
      <c r="B1372" s="268">
        <v>946.83</v>
      </c>
    </row>
    <row r="1373" spans="1:2" ht="16.149999999999999" customHeight="1" x14ac:dyDescent="0.25">
      <c r="A1373" s="265">
        <v>34933</v>
      </c>
      <c r="B1373" s="266">
        <v>946.83</v>
      </c>
    </row>
    <row r="1374" spans="1:2" ht="16.149999999999999" customHeight="1" x14ac:dyDescent="0.25">
      <c r="A1374" s="265">
        <v>34934</v>
      </c>
      <c r="B1374" s="268">
        <v>949.51</v>
      </c>
    </row>
    <row r="1375" spans="1:2" ht="16.149999999999999" customHeight="1" x14ac:dyDescent="0.25">
      <c r="A1375" s="265">
        <v>34935</v>
      </c>
      <c r="B1375" s="266">
        <v>955.12</v>
      </c>
    </row>
    <row r="1376" spans="1:2" ht="16.149999999999999" customHeight="1" x14ac:dyDescent="0.25">
      <c r="A1376" s="265">
        <v>34936</v>
      </c>
      <c r="B1376" s="268">
        <v>962.6</v>
      </c>
    </row>
    <row r="1377" spans="1:2" ht="16.149999999999999" customHeight="1" x14ac:dyDescent="0.25">
      <c r="A1377" s="265">
        <v>34937</v>
      </c>
      <c r="B1377" s="266">
        <v>970.65</v>
      </c>
    </row>
    <row r="1378" spans="1:2" ht="16.149999999999999" customHeight="1" x14ac:dyDescent="0.25">
      <c r="A1378" s="265">
        <v>34938</v>
      </c>
      <c r="B1378" s="268">
        <v>970.65</v>
      </c>
    </row>
    <row r="1379" spans="1:2" ht="16.149999999999999" customHeight="1" x14ac:dyDescent="0.25">
      <c r="A1379" s="265">
        <v>34939</v>
      </c>
      <c r="B1379" s="266">
        <v>970.65</v>
      </c>
    </row>
    <row r="1380" spans="1:2" ht="16.149999999999999" customHeight="1" x14ac:dyDescent="0.25">
      <c r="A1380" s="265">
        <v>34940</v>
      </c>
      <c r="B1380" s="268">
        <v>972.03</v>
      </c>
    </row>
    <row r="1381" spans="1:2" ht="16.149999999999999" customHeight="1" x14ac:dyDescent="0.25">
      <c r="A1381" s="265">
        <v>34941</v>
      </c>
      <c r="B1381" s="266">
        <v>963.93</v>
      </c>
    </row>
    <row r="1382" spans="1:2" ht="16.149999999999999" customHeight="1" x14ac:dyDescent="0.25">
      <c r="A1382" s="265">
        <v>34942</v>
      </c>
      <c r="B1382" s="268">
        <v>960.19</v>
      </c>
    </row>
    <row r="1383" spans="1:2" ht="16.149999999999999" customHeight="1" x14ac:dyDescent="0.25">
      <c r="A1383" s="265">
        <v>34943</v>
      </c>
      <c r="B1383" s="266">
        <v>949.35</v>
      </c>
    </row>
    <row r="1384" spans="1:2" ht="16.149999999999999" customHeight="1" x14ac:dyDescent="0.25">
      <c r="A1384" s="265">
        <v>34944</v>
      </c>
      <c r="B1384" s="268">
        <v>948.23</v>
      </c>
    </row>
    <row r="1385" spans="1:2" ht="16.149999999999999" customHeight="1" x14ac:dyDescent="0.25">
      <c r="A1385" s="265">
        <v>34945</v>
      </c>
      <c r="B1385" s="266">
        <v>948.23</v>
      </c>
    </row>
    <row r="1386" spans="1:2" ht="16.149999999999999" customHeight="1" x14ac:dyDescent="0.25">
      <c r="A1386" s="265">
        <v>34946</v>
      </c>
      <c r="B1386" s="268">
        <v>948.23</v>
      </c>
    </row>
    <row r="1387" spans="1:2" ht="16.149999999999999" customHeight="1" x14ac:dyDescent="0.25">
      <c r="A1387" s="265">
        <v>34947</v>
      </c>
      <c r="B1387" s="266">
        <v>957.54</v>
      </c>
    </row>
    <row r="1388" spans="1:2" ht="16.149999999999999" customHeight="1" x14ac:dyDescent="0.25">
      <c r="A1388" s="265">
        <v>34948</v>
      </c>
      <c r="B1388" s="268">
        <v>958.46</v>
      </c>
    </row>
    <row r="1389" spans="1:2" ht="16.149999999999999" customHeight="1" x14ac:dyDescent="0.25">
      <c r="A1389" s="265">
        <v>34949</v>
      </c>
      <c r="B1389" s="266">
        <v>953.63</v>
      </c>
    </row>
    <row r="1390" spans="1:2" ht="16.149999999999999" customHeight="1" x14ac:dyDescent="0.25">
      <c r="A1390" s="265">
        <v>34950</v>
      </c>
      <c r="B1390" s="268">
        <v>954.64</v>
      </c>
    </row>
    <row r="1391" spans="1:2" ht="16.149999999999999" customHeight="1" x14ac:dyDescent="0.25">
      <c r="A1391" s="265">
        <v>34951</v>
      </c>
      <c r="B1391" s="266">
        <v>958.31</v>
      </c>
    </row>
    <row r="1392" spans="1:2" ht="16.149999999999999" customHeight="1" x14ac:dyDescent="0.25">
      <c r="A1392" s="265">
        <v>34952</v>
      </c>
      <c r="B1392" s="268">
        <v>958.31</v>
      </c>
    </row>
    <row r="1393" spans="1:2" ht="16.149999999999999" customHeight="1" x14ac:dyDescent="0.25">
      <c r="A1393" s="265">
        <v>34953</v>
      </c>
      <c r="B1393" s="266">
        <v>958.31</v>
      </c>
    </row>
    <row r="1394" spans="1:2" ht="16.149999999999999" customHeight="1" x14ac:dyDescent="0.25">
      <c r="A1394" s="265">
        <v>34954</v>
      </c>
      <c r="B1394" s="268">
        <v>958.59</v>
      </c>
    </row>
    <row r="1395" spans="1:2" ht="16.149999999999999" customHeight="1" x14ac:dyDescent="0.25">
      <c r="A1395" s="265">
        <v>34955</v>
      </c>
      <c r="B1395" s="266">
        <v>959.18</v>
      </c>
    </row>
    <row r="1396" spans="1:2" ht="16.149999999999999" customHeight="1" x14ac:dyDescent="0.25">
      <c r="A1396" s="265">
        <v>34956</v>
      </c>
      <c r="B1396" s="268">
        <v>959.15</v>
      </c>
    </row>
    <row r="1397" spans="1:2" ht="16.149999999999999" customHeight="1" x14ac:dyDescent="0.25">
      <c r="A1397" s="265">
        <v>34957</v>
      </c>
      <c r="B1397" s="266">
        <v>960.25</v>
      </c>
    </row>
    <row r="1398" spans="1:2" ht="16.149999999999999" customHeight="1" x14ac:dyDescent="0.25">
      <c r="A1398" s="265">
        <v>34958</v>
      </c>
      <c r="B1398" s="268">
        <v>960.91</v>
      </c>
    </row>
    <row r="1399" spans="1:2" ht="16.149999999999999" customHeight="1" x14ac:dyDescent="0.25">
      <c r="A1399" s="265">
        <v>34959</v>
      </c>
      <c r="B1399" s="266">
        <v>960.91</v>
      </c>
    </row>
    <row r="1400" spans="1:2" ht="16.149999999999999" customHeight="1" x14ac:dyDescent="0.25">
      <c r="A1400" s="265">
        <v>34960</v>
      </c>
      <c r="B1400" s="268">
        <v>960.91</v>
      </c>
    </row>
    <row r="1401" spans="1:2" ht="16.149999999999999" customHeight="1" x14ac:dyDescent="0.25">
      <c r="A1401" s="265">
        <v>34961</v>
      </c>
      <c r="B1401" s="266">
        <v>962.5</v>
      </c>
    </row>
    <row r="1402" spans="1:2" ht="16.149999999999999" customHeight="1" x14ac:dyDescent="0.25">
      <c r="A1402" s="265">
        <v>34962</v>
      </c>
      <c r="B1402" s="268">
        <v>970.08</v>
      </c>
    </row>
    <row r="1403" spans="1:2" ht="16.149999999999999" customHeight="1" x14ac:dyDescent="0.25">
      <c r="A1403" s="265">
        <v>34963</v>
      </c>
      <c r="B1403" s="266">
        <v>974.88</v>
      </c>
    </row>
    <row r="1404" spans="1:2" ht="16.149999999999999" customHeight="1" x14ac:dyDescent="0.25">
      <c r="A1404" s="265">
        <v>34964</v>
      </c>
      <c r="B1404" s="268">
        <v>974.23</v>
      </c>
    </row>
    <row r="1405" spans="1:2" ht="16.149999999999999" customHeight="1" x14ac:dyDescent="0.25">
      <c r="A1405" s="265">
        <v>34965</v>
      </c>
      <c r="B1405" s="266">
        <v>975.9</v>
      </c>
    </row>
    <row r="1406" spans="1:2" ht="16.149999999999999" customHeight="1" x14ac:dyDescent="0.25">
      <c r="A1406" s="265">
        <v>34966</v>
      </c>
      <c r="B1406" s="268">
        <v>975.9</v>
      </c>
    </row>
    <row r="1407" spans="1:2" ht="16.149999999999999" customHeight="1" x14ac:dyDescent="0.25">
      <c r="A1407" s="265">
        <v>34967</v>
      </c>
      <c r="B1407" s="266">
        <v>975.9</v>
      </c>
    </row>
    <row r="1408" spans="1:2" ht="16.149999999999999" customHeight="1" x14ac:dyDescent="0.25">
      <c r="A1408" s="265">
        <v>34968</v>
      </c>
      <c r="B1408" s="268">
        <v>977.35</v>
      </c>
    </row>
    <row r="1409" spans="1:2" ht="16.149999999999999" customHeight="1" x14ac:dyDescent="0.25">
      <c r="A1409" s="265">
        <v>34969</v>
      </c>
      <c r="B1409" s="266">
        <v>980.54</v>
      </c>
    </row>
    <row r="1410" spans="1:2" ht="16.149999999999999" customHeight="1" x14ac:dyDescent="0.25">
      <c r="A1410" s="265">
        <v>34970</v>
      </c>
      <c r="B1410" s="268">
        <v>981.09</v>
      </c>
    </row>
    <row r="1411" spans="1:2" ht="16.149999999999999" customHeight="1" x14ac:dyDescent="0.25">
      <c r="A1411" s="265">
        <v>34971</v>
      </c>
      <c r="B1411" s="266">
        <v>972.8</v>
      </c>
    </row>
    <row r="1412" spans="1:2" ht="16.149999999999999" customHeight="1" x14ac:dyDescent="0.25">
      <c r="A1412" s="265">
        <v>34972</v>
      </c>
      <c r="B1412" s="268">
        <v>966.78</v>
      </c>
    </row>
    <row r="1413" spans="1:2" ht="16.149999999999999" customHeight="1" x14ac:dyDescent="0.25">
      <c r="A1413" s="265">
        <v>34973</v>
      </c>
      <c r="B1413" s="266">
        <v>966.78</v>
      </c>
    </row>
    <row r="1414" spans="1:2" ht="16.149999999999999" customHeight="1" x14ac:dyDescent="0.25">
      <c r="A1414" s="265">
        <v>34974</v>
      </c>
      <c r="B1414" s="268">
        <v>966.78</v>
      </c>
    </row>
    <row r="1415" spans="1:2" ht="16.149999999999999" customHeight="1" x14ac:dyDescent="0.25">
      <c r="A1415" s="265">
        <v>34975</v>
      </c>
      <c r="B1415" s="266">
        <v>971.22</v>
      </c>
    </row>
    <row r="1416" spans="1:2" ht="16.149999999999999" customHeight="1" x14ac:dyDescent="0.25">
      <c r="A1416" s="265">
        <v>34976</v>
      </c>
      <c r="B1416" s="268">
        <v>976.76</v>
      </c>
    </row>
    <row r="1417" spans="1:2" ht="16.149999999999999" customHeight="1" x14ac:dyDescent="0.25">
      <c r="A1417" s="265">
        <v>34977</v>
      </c>
      <c r="B1417" s="266">
        <v>972.75</v>
      </c>
    </row>
    <row r="1418" spans="1:2" ht="16.149999999999999" customHeight="1" x14ac:dyDescent="0.25">
      <c r="A1418" s="265">
        <v>34978</v>
      </c>
      <c r="B1418" s="268">
        <v>972.93</v>
      </c>
    </row>
    <row r="1419" spans="1:2" ht="16.149999999999999" customHeight="1" x14ac:dyDescent="0.25">
      <c r="A1419" s="265">
        <v>34979</v>
      </c>
      <c r="B1419" s="266">
        <v>979.16</v>
      </c>
    </row>
    <row r="1420" spans="1:2" ht="16.149999999999999" customHeight="1" x14ac:dyDescent="0.25">
      <c r="A1420" s="265">
        <v>34980</v>
      </c>
      <c r="B1420" s="268">
        <v>979.16</v>
      </c>
    </row>
    <row r="1421" spans="1:2" ht="16.149999999999999" customHeight="1" x14ac:dyDescent="0.25">
      <c r="A1421" s="265">
        <v>34981</v>
      </c>
      <c r="B1421" s="266">
        <v>979.16</v>
      </c>
    </row>
    <row r="1422" spans="1:2" ht="16.149999999999999" customHeight="1" x14ac:dyDescent="0.25">
      <c r="A1422" s="265">
        <v>34982</v>
      </c>
      <c r="B1422" s="268">
        <v>982.84</v>
      </c>
    </row>
    <row r="1423" spans="1:2" ht="16.149999999999999" customHeight="1" x14ac:dyDescent="0.25">
      <c r="A1423" s="265">
        <v>34983</v>
      </c>
      <c r="B1423" s="266">
        <v>981.45</v>
      </c>
    </row>
    <row r="1424" spans="1:2" ht="16.149999999999999" customHeight="1" x14ac:dyDescent="0.25">
      <c r="A1424" s="265">
        <v>34984</v>
      </c>
      <c r="B1424" s="268">
        <v>981.26</v>
      </c>
    </row>
    <row r="1425" spans="1:2" ht="16.149999999999999" customHeight="1" x14ac:dyDescent="0.25">
      <c r="A1425" s="265">
        <v>34985</v>
      </c>
      <c r="B1425" s="266">
        <v>984.88</v>
      </c>
    </row>
    <row r="1426" spans="1:2" ht="16.149999999999999" customHeight="1" x14ac:dyDescent="0.25">
      <c r="A1426" s="265">
        <v>34986</v>
      </c>
      <c r="B1426" s="268">
        <v>987</v>
      </c>
    </row>
    <row r="1427" spans="1:2" ht="16.149999999999999" customHeight="1" x14ac:dyDescent="0.25">
      <c r="A1427" s="265">
        <v>34987</v>
      </c>
      <c r="B1427" s="266">
        <v>987</v>
      </c>
    </row>
    <row r="1428" spans="1:2" ht="16.149999999999999" customHeight="1" x14ac:dyDescent="0.25">
      <c r="A1428" s="265">
        <v>34988</v>
      </c>
      <c r="B1428" s="268">
        <v>987</v>
      </c>
    </row>
    <row r="1429" spans="1:2" ht="16.149999999999999" customHeight="1" x14ac:dyDescent="0.25">
      <c r="A1429" s="265">
        <v>34989</v>
      </c>
      <c r="B1429" s="266">
        <v>987</v>
      </c>
    </row>
    <row r="1430" spans="1:2" ht="16.149999999999999" customHeight="1" x14ac:dyDescent="0.25">
      <c r="A1430" s="265">
        <v>34990</v>
      </c>
      <c r="B1430" s="268">
        <v>990.52</v>
      </c>
    </row>
    <row r="1431" spans="1:2" ht="16.149999999999999" customHeight="1" x14ac:dyDescent="0.25">
      <c r="A1431" s="265">
        <v>34991</v>
      </c>
      <c r="B1431" s="266">
        <v>991.22</v>
      </c>
    </row>
    <row r="1432" spans="1:2" ht="16.149999999999999" customHeight="1" x14ac:dyDescent="0.25">
      <c r="A1432" s="265">
        <v>34992</v>
      </c>
      <c r="B1432" s="268">
        <v>991.52</v>
      </c>
    </row>
    <row r="1433" spans="1:2" ht="16.149999999999999" customHeight="1" x14ac:dyDescent="0.25">
      <c r="A1433" s="265">
        <v>34993</v>
      </c>
      <c r="B1433" s="266">
        <v>988.96</v>
      </c>
    </row>
    <row r="1434" spans="1:2" ht="16.149999999999999" customHeight="1" x14ac:dyDescent="0.25">
      <c r="A1434" s="265">
        <v>34994</v>
      </c>
      <c r="B1434" s="268">
        <v>988.96</v>
      </c>
    </row>
    <row r="1435" spans="1:2" ht="16.149999999999999" customHeight="1" x14ac:dyDescent="0.25">
      <c r="A1435" s="265">
        <v>34995</v>
      </c>
      <c r="B1435" s="266">
        <v>988.96</v>
      </c>
    </row>
    <row r="1436" spans="1:2" ht="16.149999999999999" customHeight="1" x14ac:dyDescent="0.25">
      <c r="A1436" s="265">
        <v>34996</v>
      </c>
      <c r="B1436" s="268">
        <v>991.98</v>
      </c>
    </row>
    <row r="1437" spans="1:2" ht="16.149999999999999" customHeight="1" x14ac:dyDescent="0.25">
      <c r="A1437" s="265">
        <v>34997</v>
      </c>
      <c r="B1437" s="266">
        <v>993.68</v>
      </c>
    </row>
    <row r="1438" spans="1:2" ht="16.149999999999999" customHeight="1" x14ac:dyDescent="0.25">
      <c r="A1438" s="265">
        <v>34998</v>
      </c>
      <c r="B1438" s="268">
        <v>994.77</v>
      </c>
    </row>
    <row r="1439" spans="1:2" ht="16.149999999999999" customHeight="1" x14ac:dyDescent="0.25">
      <c r="A1439" s="265">
        <v>34999</v>
      </c>
      <c r="B1439" s="266">
        <v>995.01</v>
      </c>
    </row>
    <row r="1440" spans="1:2" ht="16.149999999999999" customHeight="1" x14ac:dyDescent="0.25">
      <c r="A1440" s="265">
        <v>35000</v>
      </c>
      <c r="B1440" s="268">
        <v>994.99</v>
      </c>
    </row>
    <row r="1441" spans="1:2" ht="16.149999999999999" customHeight="1" x14ac:dyDescent="0.25">
      <c r="A1441" s="265">
        <v>35001</v>
      </c>
      <c r="B1441" s="266">
        <v>994.99</v>
      </c>
    </row>
    <row r="1442" spans="1:2" ht="16.149999999999999" customHeight="1" x14ac:dyDescent="0.25">
      <c r="A1442" s="265">
        <v>35002</v>
      </c>
      <c r="B1442" s="268">
        <v>994.99</v>
      </c>
    </row>
    <row r="1443" spans="1:2" ht="16.149999999999999" customHeight="1" x14ac:dyDescent="0.25">
      <c r="A1443" s="265">
        <v>35003</v>
      </c>
      <c r="B1443" s="266">
        <v>994.5</v>
      </c>
    </row>
    <row r="1444" spans="1:2" ht="16.149999999999999" customHeight="1" x14ac:dyDescent="0.25">
      <c r="A1444" s="265">
        <v>35004</v>
      </c>
      <c r="B1444" s="268">
        <v>996.76</v>
      </c>
    </row>
    <row r="1445" spans="1:2" ht="16.149999999999999" customHeight="1" x14ac:dyDescent="0.25">
      <c r="A1445" s="265">
        <v>35005</v>
      </c>
      <c r="B1445" s="266">
        <v>996.96</v>
      </c>
    </row>
    <row r="1446" spans="1:2" ht="16.149999999999999" customHeight="1" x14ac:dyDescent="0.25">
      <c r="A1446" s="265">
        <v>35006</v>
      </c>
      <c r="B1446" s="268">
        <v>998.18</v>
      </c>
    </row>
    <row r="1447" spans="1:2" ht="16.149999999999999" customHeight="1" x14ac:dyDescent="0.25">
      <c r="A1447" s="265">
        <v>35007</v>
      </c>
      <c r="B1447" s="266">
        <v>998.49</v>
      </c>
    </row>
    <row r="1448" spans="1:2" ht="16.149999999999999" customHeight="1" x14ac:dyDescent="0.25">
      <c r="A1448" s="265">
        <v>35008</v>
      </c>
      <c r="B1448" s="268">
        <v>998.49</v>
      </c>
    </row>
    <row r="1449" spans="1:2" ht="16.149999999999999" customHeight="1" x14ac:dyDescent="0.25">
      <c r="A1449" s="265">
        <v>35009</v>
      </c>
      <c r="B1449" s="266">
        <v>998.49</v>
      </c>
    </row>
    <row r="1450" spans="1:2" ht="16.149999999999999" customHeight="1" x14ac:dyDescent="0.25">
      <c r="A1450" s="265">
        <v>35010</v>
      </c>
      <c r="B1450" s="268">
        <v>998.49</v>
      </c>
    </row>
    <row r="1451" spans="1:2" ht="16.149999999999999" customHeight="1" x14ac:dyDescent="0.25">
      <c r="A1451" s="265">
        <v>35011</v>
      </c>
      <c r="B1451" s="266">
        <v>999.51</v>
      </c>
    </row>
    <row r="1452" spans="1:2" ht="16.149999999999999" customHeight="1" x14ac:dyDescent="0.25">
      <c r="A1452" s="265">
        <v>35012</v>
      </c>
      <c r="B1452" s="268">
        <v>999.73</v>
      </c>
    </row>
    <row r="1453" spans="1:2" ht="16.149999999999999" customHeight="1" x14ac:dyDescent="0.25">
      <c r="A1453" s="265">
        <v>35013</v>
      </c>
      <c r="B1453" s="266">
        <v>1000.13</v>
      </c>
    </row>
    <row r="1454" spans="1:2" ht="16.149999999999999" customHeight="1" x14ac:dyDescent="0.25">
      <c r="A1454" s="265">
        <v>35014</v>
      </c>
      <c r="B1454" s="268">
        <v>999.77</v>
      </c>
    </row>
    <row r="1455" spans="1:2" ht="16.149999999999999" customHeight="1" x14ac:dyDescent="0.25">
      <c r="A1455" s="265">
        <v>35015</v>
      </c>
      <c r="B1455" s="266">
        <v>999.77</v>
      </c>
    </row>
    <row r="1456" spans="1:2" ht="16.149999999999999" customHeight="1" x14ac:dyDescent="0.25">
      <c r="A1456" s="265">
        <v>35016</v>
      </c>
      <c r="B1456" s="268">
        <v>999.77</v>
      </c>
    </row>
    <row r="1457" spans="1:2" ht="16.149999999999999" customHeight="1" x14ac:dyDescent="0.25">
      <c r="A1457" s="265">
        <v>35017</v>
      </c>
      <c r="B1457" s="266">
        <v>999.77</v>
      </c>
    </row>
    <row r="1458" spans="1:2" ht="16.149999999999999" customHeight="1" x14ac:dyDescent="0.25">
      <c r="A1458" s="265">
        <v>35018</v>
      </c>
      <c r="B1458" s="268">
        <v>1001.14</v>
      </c>
    </row>
    <row r="1459" spans="1:2" ht="16.149999999999999" customHeight="1" x14ac:dyDescent="0.25">
      <c r="A1459" s="265">
        <v>35019</v>
      </c>
      <c r="B1459" s="266">
        <v>1001.62</v>
      </c>
    </row>
    <row r="1460" spans="1:2" ht="16.149999999999999" customHeight="1" x14ac:dyDescent="0.25">
      <c r="A1460" s="265">
        <v>35020</v>
      </c>
      <c r="B1460" s="268">
        <v>1002.25</v>
      </c>
    </row>
    <row r="1461" spans="1:2" ht="16.149999999999999" customHeight="1" x14ac:dyDescent="0.25">
      <c r="A1461" s="265">
        <v>35021</v>
      </c>
      <c r="B1461" s="266">
        <v>1002.63</v>
      </c>
    </row>
    <row r="1462" spans="1:2" ht="16.149999999999999" customHeight="1" x14ac:dyDescent="0.25">
      <c r="A1462" s="265">
        <v>35022</v>
      </c>
      <c r="B1462" s="268">
        <v>1002.63</v>
      </c>
    </row>
    <row r="1463" spans="1:2" ht="16.149999999999999" customHeight="1" x14ac:dyDescent="0.25">
      <c r="A1463" s="265">
        <v>35023</v>
      </c>
      <c r="B1463" s="266">
        <v>1002.63</v>
      </c>
    </row>
    <row r="1464" spans="1:2" ht="16.149999999999999" customHeight="1" x14ac:dyDescent="0.25">
      <c r="A1464" s="265">
        <v>35024</v>
      </c>
      <c r="B1464" s="268">
        <v>1003.44</v>
      </c>
    </row>
    <row r="1465" spans="1:2" ht="16.149999999999999" customHeight="1" x14ac:dyDescent="0.25">
      <c r="A1465" s="265">
        <v>35025</v>
      </c>
      <c r="B1465" s="266">
        <v>1003.47</v>
      </c>
    </row>
    <row r="1466" spans="1:2" ht="16.149999999999999" customHeight="1" x14ac:dyDescent="0.25">
      <c r="A1466" s="265">
        <v>35026</v>
      </c>
      <c r="B1466" s="268">
        <v>1002.49</v>
      </c>
    </row>
    <row r="1467" spans="1:2" ht="16.149999999999999" customHeight="1" x14ac:dyDescent="0.25">
      <c r="A1467" s="265">
        <v>35027</v>
      </c>
      <c r="B1467" s="266">
        <v>1001.23</v>
      </c>
    </row>
    <row r="1468" spans="1:2" ht="16.149999999999999" customHeight="1" x14ac:dyDescent="0.25">
      <c r="A1468" s="265">
        <v>35028</v>
      </c>
      <c r="B1468" s="268">
        <v>1000.69</v>
      </c>
    </row>
    <row r="1469" spans="1:2" ht="16.149999999999999" customHeight="1" x14ac:dyDescent="0.25">
      <c r="A1469" s="265">
        <v>35029</v>
      </c>
      <c r="B1469" s="266">
        <v>1000.69</v>
      </c>
    </row>
    <row r="1470" spans="1:2" ht="16.149999999999999" customHeight="1" x14ac:dyDescent="0.25">
      <c r="A1470" s="265">
        <v>35030</v>
      </c>
      <c r="B1470" s="268">
        <v>1000.69</v>
      </c>
    </row>
    <row r="1471" spans="1:2" ht="16.149999999999999" customHeight="1" x14ac:dyDescent="0.25">
      <c r="A1471" s="265">
        <v>35031</v>
      </c>
      <c r="B1471" s="266">
        <v>1003.24</v>
      </c>
    </row>
    <row r="1472" spans="1:2" ht="16.149999999999999" customHeight="1" x14ac:dyDescent="0.25">
      <c r="A1472" s="265">
        <v>35032</v>
      </c>
      <c r="B1472" s="268">
        <v>1001.73</v>
      </c>
    </row>
    <row r="1473" spans="1:2" ht="16.149999999999999" customHeight="1" x14ac:dyDescent="0.25">
      <c r="A1473" s="265">
        <v>35033</v>
      </c>
      <c r="B1473" s="266">
        <v>998.16</v>
      </c>
    </row>
    <row r="1474" spans="1:2" ht="16.149999999999999" customHeight="1" x14ac:dyDescent="0.25">
      <c r="A1474" s="265">
        <v>35034</v>
      </c>
      <c r="B1474" s="268">
        <v>998.15</v>
      </c>
    </row>
    <row r="1475" spans="1:2" ht="16.149999999999999" customHeight="1" x14ac:dyDescent="0.25">
      <c r="A1475" s="265">
        <v>35035</v>
      </c>
      <c r="B1475" s="266">
        <v>997.87</v>
      </c>
    </row>
    <row r="1476" spans="1:2" ht="16.149999999999999" customHeight="1" x14ac:dyDescent="0.25">
      <c r="A1476" s="265">
        <v>35036</v>
      </c>
      <c r="B1476" s="268">
        <v>997.87</v>
      </c>
    </row>
    <row r="1477" spans="1:2" ht="16.149999999999999" customHeight="1" x14ac:dyDescent="0.25">
      <c r="A1477" s="265">
        <v>35037</v>
      </c>
      <c r="B1477" s="266">
        <v>997.87</v>
      </c>
    </row>
    <row r="1478" spans="1:2" ht="16.149999999999999" customHeight="1" x14ac:dyDescent="0.25">
      <c r="A1478" s="265">
        <v>35038</v>
      </c>
      <c r="B1478" s="268">
        <v>995.93</v>
      </c>
    </row>
    <row r="1479" spans="1:2" ht="16.149999999999999" customHeight="1" x14ac:dyDescent="0.25">
      <c r="A1479" s="265">
        <v>35039</v>
      </c>
      <c r="B1479" s="266">
        <v>990.16</v>
      </c>
    </row>
    <row r="1480" spans="1:2" ht="16.149999999999999" customHeight="1" x14ac:dyDescent="0.25">
      <c r="A1480" s="265">
        <v>35040</v>
      </c>
      <c r="B1480" s="268">
        <v>983.29</v>
      </c>
    </row>
    <row r="1481" spans="1:2" ht="16.149999999999999" customHeight="1" x14ac:dyDescent="0.25">
      <c r="A1481" s="265">
        <v>35041</v>
      </c>
      <c r="B1481" s="266">
        <v>974.04</v>
      </c>
    </row>
    <row r="1482" spans="1:2" ht="16.149999999999999" customHeight="1" x14ac:dyDescent="0.25">
      <c r="A1482" s="265">
        <v>35042</v>
      </c>
      <c r="B1482" s="268">
        <v>974.04</v>
      </c>
    </row>
    <row r="1483" spans="1:2" ht="16.149999999999999" customHeight="1" x14ac:dyDescent="0.25">
      <c r="A1483" s="265">
        <v>35043</v>
      </c>
      <c r="B1483" s="266">
        <v>974.04</v>
      </c>
    </row>
    <row r="1484" spans="1:2" ht="16.149999999999999" customHeight="1" x14ac:dyDescent="0.25">
      <c r="A1484" s="265">
        <v>35044</v>
      </c>
      <c r="B1484" s="268">
        <v>974.04</v>
      </c>
    </row>
    <row r="1485" spans="1:2" ht="16.149999999999999" customHeight="1" x14ac:dyDescent="0.25">
      <c r="A1485" s="265">
        <v>35045</v>
      </c>
      <c r="B1485" s="266">
        <v>979.87</v>
      </c>
    </row>
    <row r="1486" spans="1:2" ht="16.149999999999999" customHeight="1" x14ac:dyDescent="0.25">
      <c r="A1486" s="265">
        <v>35046</v>
      </c>
      <c r="B1486" s="268">
        <v>986.17</v>
      </c>
    </row>
    <row r="1487" spans="1:2" ht="16.149999999999999" customHeight="1" x14ac:dyDescent="0.25">
      <c r="A1487" s="265">
        <v>35047</v>
      </c>
      <c r="B1487" s="266">
        <v>994.57</v>
      </c>
    </row>
    <row r="1488" spans="1:2" ht="16.149999999999999" customHeight="1" x14ac:dyDescent="0.25">
      <c r="A1488" s="265">
        <v>35048</v>
      </c>
      <c r="B1488" s="268">
        <v>992.88</v>
      </c>
    </row>
    <row r="1489" spans="1:2" ht="16.149999999999999" customHeight="1" x14ac:dyDescent="0.25">
      <c r="A1489" s="265">
        <v>35049</v>
      </c>
      <c r="B1489" s="266">
        <v>988.94</v>
      </c>
    </row>
    <row r="1490" spans="1:2" ht="16.149999999999999" customHeight="1" x14ac:dyDescent="0.25">
      <c r="A1490" s="265">
        <v>35050</v>
      </c>
      <c r="B1490" s="268">
        <v>988.94</v>
      </c>
    </row>
    <row r="1491" spans="1:2" ht="16.149999999999999" customHeight="1" x14ac:dyDescent="0.25">
      <c r="A1491" s="265">
        <v>35051</v>
      </c>
      <c r="B1491" s="266">
        <v>988.94</v>
      </c>
    </row>
    <row r="1492" spans="1:2" ht="16.149999999999999" customHeight="1" x14ac:dyDescent="0.25">
      <c r="A1492" s="265">
        <v>35052</v>
      </c>
      <c r="B1492" s="268">
        <v>986.71</v>
      </c>
    </row>
    <row r="1493" spans="1:2" ht="16.149999999999999" customHeight="1" x14ac:dyDescent="0.25">
      <c r="A1493" s="265">
        <v>35053</v>
      </c>
      <c r="B1493" s="266">
        <v>987.22</v>
      </c>
    </row>
    <row r="1494" spans="1:2" ht="16.149999999999999" customHeight="1" x14ac:dyDescent="0.25">
      <c r="A1494" s="265">
        <v>35054</v>
      </c>
      <c r="B1494" s="268">
        <v>985.39</v>
      </c>
    </row>
    <row r="1495" spans="1:2" ht="16.149999999999999" customHeight="1" x14ac:dyDescent="0.25">
      <c r="A1495" s="265">
        <v>35055</v>
      </c>
      <c r="B1495" s="266">
        <v>984.06</v>
      </c>
    </row>
    <row r="1496" spans="1:2" ht="16.149999999999999" customHeight="1" x14ac:dyDescent="0.25">
      <c r="A1496" s="265">
        <v>35056</v>
      </c>
      <c r="B1496" s="268">
        <v>984.96</v>
      </c>
    </row>
    <row r="1497" spans="1:2" ht="16.149999999999999" customHeight="1" x14ac:dyDescent="0.25">
      <c r="A1497" s="265">
        <v>35057</v>
      </c>
      <c r="B1497" s="266">
        <v>984.96</v>
      </c>
    </row>
    <row r="1498" spans="1:2" ht="16.149999999999999" customHeight="1" x14ac:dyDescent="0.25">
      <c r="A1498" s="265">
        <v>35058</v>
      </c>
      <c r="B1498" s="268">
        <v>984.96</v>
      </c>
    </row>
    <row r="1499" spans="1:2" ht="16.149999999999999" customHeight="1" x14ac:dyDescent="0.25">
      <c r="A1499" s="265">
        <v>35059</v>
      </c>
      <c r="B1499" s="266">
        <v>984.96</v>
      </c>
    </row>
    <row r="1500" spans="1:2" ht="16.149999999999999" customHeight="1" x14ac:dyDescent="0.25">
      <c r="A1500" s="265">
        <v>35060</v>
      </c>
      <c r="B1500" s="268">
        <v>990.1</v>
      </c>
    </row>
    <row r="1501" spans="1:2" ht="16.149999999999999" customHeight="1" x14ac:dyDescent="0.25">
      <c r="A1501" s="265">
        <v>35061</v>
      </c>
      <c r="B1501" s="266">
        <v>986.96</v>
      </c>
    </row>
    <row r="1502" spans="1:2" ht="16.149999999999999" customHeight="1" x14ac:dyDescent="0.25">
      <c r="A1502" s="265">
        <v>35062</v>
      </c>
      <c r="B1502" s="268">
        <v>987.65</v>
      </c>
    </row>
    <row r="1503" spans="1:2" ht="16.149999999999999" customHeight="1" x14ac:dyDescent="0.25">
      <c r="A1503" s="265">
        <v>35063</v>
      </c>
      <c r="B1503" s="266">
        <v>987.65</v>
      </c>
    </row>
    <row r="1504" spans="1:2" ht="16.149999999999999" customHeight="1" x14ac:dyDescent="0.25">
      <c r="A1504" s="265">
        <v>35064</v>
      </c>
      <c r="B1504" s="268">
        <v>987.65</v>
      </c>
    </row>
    <row r="1505" spans="1:2" ht="16.149999999999999" customHeight="1" x14ac:dyDescent="0.25">
      <c r="A1505" s="265">
        <v>35065</v>
      </c>
      <c r="B1505" s="266">
        <v>987.65</v>
      </c>
    </row>
    <row r="1506" spans="1:2" ht="16.149999999999999" customHeight="1" x14ac:dyDescent="0.25">
      <c r="A1506" s="265">
        <v>35066</v>
      </c>
      <c r="B1506" s="268">
        <v>987.65</v>
      </c>
    </row>
    <row r="1507" spans="1:2" ht="16.149999999999999" customHeight="1" x14ac:dyDescent="0.25">
      <c r="A1507" s="265">
        <v>35067</v>
      </c>
      <c r="B1507" s="266">
        <v>994.31</v>
      </c>
    </row>
    <row r="1508" spans="1:2" ht="16.149999999999999" customHeight="1" x14ac:dyDescent="0.25">
      <c r="A1508" s="265">
        <v>35068</v>
      </c>
      <c r="B1508" s="268">
        <v>994.5</v>
      </c>
    </row>
    <row r="1509" spans="1:2" ht="16.149999999999999" customHeight="1" x14ac:dyDescent="0.25">
      <c r="A1509" s="265">
        <v>35069</v>
      </c>
      <c r="B1509" s="266">
        <v>998.68</v>
      </c>
    </row>
    <row r="1510" spans="1:2" ht="16.149999999999999" customHeight="1" x14ac:dyDescent="0.25">
      <c r="A1510" s="265">
        <v>35070</v>
      </c>
      <c r="B1510" s="268">
        <v>997.06</v>
      </c>
    </row>
    <row r="1511" spans="1:2" ht="16.149999999999999" customHeight="1" x14ac:dyDescent="0.25">
      <c r="A1511" s="265">
        <v>35071</v>
      </c>
      <c r="B1511" s="266">
        <v>997.06</v>
      </c>
    </row>
    <row r="1512" spans="1:2" ht="16.149999999999999" customHeight="1" x14ac:dyDescent="0.25">
      <c r="A1512" s="265">
        <v>35072</v>
      </c>
      <c r="B1512" s="268">
        <v>997.06</v>
      </c>
    </row>
    <row r="1513" spans="1:2" ht="16.149999999999999" customHeight="1" x14ac:dyDescent="0.25">
      <c r="A1513" s="265">
        <v>35073</v>
      </c>
      <c r="B1513" s="266">
        <v>997.06</v>
      </c>
    </row>
    <row r="1514" spans="1:2" ht="16.149999999999999" customHeight="1" x14ac:dyDescent="0.25">
      <c r="A1514" s="265">
        <v>35074</v>
      </c>
      <c r="B1514" s="268">
        <v>1003.44</v>
      </c>
    </row>
    <row r="1515" spans="1:2" ht="16.149999999999999" customHeight="1" x14ac:dyDescent="0.25">
      <c r="A1515" s="265">
        <v>35075</v>
      </c>
      <c r="B1515" s="266">
        <v>1003.86</v>
      </c>
    </row>
    <row r="1516" spans="1:2" ht="16.149999999999999" customHeight="1" x14ac:dyDescent="0.25">
      <c r="A1516" s="265">
        <v>35076</v>
      </c>
      <c r="B1516" s="268">
        <v>1002.59</v>
      </c>
    </row>
    <row r="1517" spans="1:2" ht="16.149999999999999" customHeight="1" x14ac:dyDescent="0.25">
      <c r="A1517" s="265">
        <v>35077</v>
      </c>
      <c r="B1517" s="266">
        <v>1005.63</v>
      </c>
    </row>
    <row r="1518" spans="1:2" ht="16.149999999999999" customHeight="1" x14ac:dyDescent="0.25">
      <c r="A1518" s="265">
        <v>35078</v>
      </c>
      <c r="B1518" s="268">
        <v>1005.63</v>
      </c>
    </row>
    <row r="1519" spans="1:2" ht="16.149999999999999" customHeight="1" x14ac:dyDescent="0.25">
      <c r="A1519" s="265">
        <v>35079</v>
      </c>
      <c r="B1519" s="266">
        <v>1005.63</v>
      </c>
    </row>
    <row r="1520" spans="1:2" ht="16.149999999999999" customHeight="1" x14ac:dyDescent="0.25">
      <c r="A1520" s="265">
        <v>35080</v>
      </c>
      <c r="B1520" s="268">
        <v>1011.59</v>
      </c>
    </row>
    <row r="1521" spans="1:2" ht="16.149999999999999" customHeight="1" x14ac:dyDescent="0.25">
      <c r="A1521" s="265">
        <v>35081</v>
      </c>
      <c r="B1521" s="266">
        <v>1011.72</v>
      </c>
    </row>
    <row r="1522" spans="1:2" ht="16.149999999999999" customHeight="1" x14ac:dyDescent="0.25">
      <c r="A1522" s="265">
        <v>35082</v>
      </c>
      <c r="B1522" s="268">
        <v>1010.34</v>
      </c>
    </row>
    <row r="1523" spans="1:2" ht="16.149999999999999" customHeight="1" x14ac:dyDescent="0.25">
      <c r="A1523" s="265">
        <v>35083</v>
      </c>
      <c r="B1523" s="266">
        <v>1015.1</v>
      </c>
    </row>
    <row r="1524" spans="1:2" ht="16.149999999999999" customHeight="1" x14ac:dyDescent="0.25">
      <c r="A1524" s="265">
        <v>35084</v>
      </c>
      <c r="B1524" s="268">
        <v>1018.99</v>
      </c>
    </row>
    <row r="1525" spans="1:2" ht="16.149999999999999" customHeight="1" x14ac:dyDescent="0.25">
      <c r="A1525" s="265">
        <v>35085</v>
      </c>
      <c r="B1525" s="266">
        <v>1018.99</v>
      </c>
    </row>
    <row r="1526" spans="1:2" ht="16.149999999999999" customHeight="1" x14ac:dyDescent="0.25">
      <c r="A1526" s="265">
        <v>35086</v>
      </c>
      <c r="B1526" s="268">
        <v>1018.99</v>
      </c>
    </row>
    <row r="1527" spans="1:2" ht="16.149999999999999" customHeight="1" x14ac:dyDescent="0.25">
      <c r="A1527" s="265">
        <v>35087</v>
      </c>
      <c r="B1527" s="266">
        <v>1019.17</v>
      </c>
    </row>
    <row r="1528" spans="1:2" ht="16.149999999999999" customHeight="1" x14ac:dyDescent="0.25">
      <c r="A1528" s="265">
        <v>35088</v>
      </c>
      <c r="B1528" s="268">
        <v>1024.8900000000001</v>
      </c>
    </row>
    <row r="1529" spans="1:2" ht="16.149999999999999" customHeight="1" x14ac:dyDescent="0.25">
      <c r="A1529" s="265">
        <v>35089</v>
      </c>
      <c r="B1529" s="266">
        <v>1026.08</v>
      </c>
    </row>
    <row r="1530" spans="1:2" ht="16.149999999999999" customHeight="1" x14ac:dyDescent="0.25">
      <c r="A1530" s="265">
        <v>35090</v>
      </c>
      <c r="B1530" s="268">
        <v>1026.78</v>
      </c>
    </row>
    <row r="1531" spans="1:2" ht="16.149999999999999" customHeight="1" x14ac:dyDescent="0.25">
      <c r="A1531" s="265">
        <v>35091</v>
      </c>
      <c r="B1531" s="266">
        <v>1026.8900000000001</v>
      </c>
    </row>
    <row r="1532" spans="1:2" ht="16.149999999999999" customHeight="1" x14ac:dyDescent="0.25">
      <c r="A1532" s="265">
        <v>35092</v>
      </c>
      <c r="B1532" s="268">
        <v>1026.8900000000001</v>
      </c>
    </row>
    <row r="1533" spans="1:2" ht="16.149999999999999" customHeight="1" x14ac:dyDescent="0.25">
      <c r="A1533" s="265">
        <v>35093</v>
      </c>
      <c r="B1533" s="266">
        <v>1026.8900000000001</v>
      </c>
    </row>
    <row r="1534" spans="1:2" ht="16.149999999999999" customHeight="1" x14ac:dyDescent="0.25">
      <c r="A1534" s="265">
        <v>35094</v>
      </c>
      <c r="B1534" s="268">
        <v>1027.6099999999999</v>
      </c>
    </row>
    <row r="1535" spans="1:2" ht="16.149999999999999" customHeight="1" x14ac:dyDescent="0.25">
      <c r="A1535" s="265">
        <v>35095</v>
      </c>
      <c r="B1535" s="266">
        <v>1028.1400000000001</v>
      </c>
    </row>
    <row r="1536" spans="1:2" ht="16.149999999999999" customHeight="1" x14ac:dyDescent="0.25">
      <c r="A1536" s="265">
        <v>35096</v>
      </c>
      <c r="B1536" s="268">
        <v>1026.3</v>
      </c>
    </row>
    <row r="1537" spans="1:2" ht="16.149999999999999" customHeight="1" x14ac:dyDescent="0.25">
      <c r="A1537" s="265">
        <v>35097</v>
      </c>
      <c r="B1537" s="266">
        <v>1024.8900000000001</v>
      </c>
    </row>
    <row r="1538" spans="1:2" ht="16.149999999999999" customHeight="1" x14ac:dyDescent="0.25">
      <c r="A1538" s="265">
        <v>35098</v>
      </c>
      <c r="B1538" s="268">
        <v>1021.29</v>
      </c>
    </row>
    <row r="1539" spans="1:2" ht="16.149999999999999" customHeight="1" x14ac:dyDescent="0.25">
      <c r="A1539" s="265">
        <v>35099</v>
      </c>
      <c r="B1539" s="266">
        <v>1021.29</v>
      </c>
    </row>
    <row r="1540" spans="1:2" ht="16.149999999999999" customHeight="1" x14ac:dyDescent="0.25">
      <c r="A1540" s="265">
        <v>35100</v>
      </c>
      <c r="B1540" s="268">
        <v>1021.29</v>
      </c>
    </row>
    <row r="1541" spans="1:2" ht="16.149999999999999" customHeight="1" x14ac:dyDescent="0.25">
      <c r="A1541" s="265">
        <v>35101</v>
      </c>
      <c r="B1541" s="266">
        <v>1022.93</v>
      </c>
    </row>
    <row r="1542" spans="1:2" ht="16.149999999999999" customHeight="1" x14ac:dyDescent="0.25">
      <c r="A1542" s="265">
        <v>35102</v>
      </c>
      <c r="B1542" s="268">
        <v>1021.3</v>
      </c>
    </row>
    <row r="1543" spans="1:2" ht="16.149999999999999" customHeight="1" x14ac:dyDescent="0.25">
      <c r="A1543" s="265">
        <v>35103</v>
      </c>
      <c r="B1543" s="266">
        <v>1022.28</v>
      </c>
    </row>
    <row r="1544" spans="1:2" ht="16.149999999999999" customHeight="1" x14ac:dyDescent="0.25">
      <c r="A1544" s="265">
        <v>35104</v>
      </c>
      <c r="B1544" s="268">
        <v>1024.17</v>
      </c>
    </row>
    <row r="1545" spans="1:2" ht="16.149999999999999" customHeight="1" x14ac:dyDescent="0.25">
      <c r="A1545" s="265">
        <v>35105</v>
      </c>
      <c r="B1545" s="266">
        <v>1023.07</v>
      </c>
    </row>
    <row r="1546" spans="1:2" ht="16.149999999999999" customHeight="1" x14ac:dyDescent="0.25">
      <c r="A1546" s="265">
        <v>35106</v>
      </c>
      <c r="B1546" s="268">
        <v>1023.07</v>
      </c>
    </row>
    <row r="1547" spans="1:2" ht="16.149999999999999" customHeight="1" x14ac:dyDescent="0.25">
      <c r="A1547" s="265">
        <v>35107</v>
      </c>
      <c r="B1547" s="266">
        <v>1023.07</v>
      </c>
    </row>
    <row r="1548" spans="1:2" ht="16.149999999999999" customHeight="1" x14ac:dyDescent="0.25">
      <c r="A1548" s="265">
        <v>35108</v>
      </c>
      <c r="B1548" s="268">
        <v>1027.54</v>
      </c>
    </row>
    <row r="1549" spans="1:2" ht="16.149999999999999" customHeight="1" x14ac:dyDescent="0.25">
      <c r="A1549" s="265">
        <v>35109</v>
      </c>
      <c r="B1549" s="266">
        <v>1028.58</v>
      </c>
    </row>
    <row r="1550" spans="1:2" ht="16.149999999999999" customHeight="1" x14ac:dyDescent="0.25">
      <c r="A1550" s="265">
        <v>35110</v>
      </c>
      <c r="B1550" s="268">
        <v>1027.57</v>
      </c>
    </row>
    <row r="1551" spans="1:2" ht="16.149999999999999" customHeight="1" x14ac:dyDescent="0.25">
      <c r="A1551" s="265">
        <v>35111</v>
      </c>
      <c r="B1551" s="266">
        <v>1030.67</v>
      </c>
    </row>
    <row r="1552" spans="1:2" ht="16.149999999999999" customHeight="1" x14ac:dyDescent="0.25">
      <c r="A1552" s="265">
        <v>35112</v>
      </c>
      <c r="B1552" s="268">
        <v>1029.5</v>
      </c>
    </row>
    <row r="1553" spans="1:2" ht="16.149999999999999" customHeight="1" x14ac:dyDescent="0.25">
      <c r="A1553" s="265">
        <v>35113</v>
      </c>
      <c r="B1553" s="266">
        <v>1029.5</v>
      </c>
    </row>
    <row r="1554" spans="1:2" ht="16.149999999999999" customHeight="1" x14ac:dyDescent="0.25">
      <c r="A1554" s="265">
        <v>35114</v>
      </c>
      <c r="B1554" s="268">
        <v>1029.5</v>
      </c>
    </row>
    <row r="1555" spans="1:2" ht="16.149999999999999" customHeight="1" x14ac:dyDescent="0.25">
      <c r="A1555" s="265">
        <v>35115</v>
      </c>
      <c r="B1555" s="266">
        <v>1033.4100000000001</v>
      </c>
    </row>
    <row r="1556" spans="1:2" ht="16.149999999999999" customHeight="1" x14ac:dyDescent="0.25">
      <c r="A1556" s="265">
        <v>35116</v>
      </c>
      <c r="B1556" s="268">
        <v>1034.3399999999999</v>
      </c>
    </row>
    <row r="1557" spans="1:2" ht="16.149999999999999" customHeight="1" x14ac:dyDescent="0.25">
      <c r="A1557" s="265">
        <v>35117</v>
      </c>
      <c r="B1557" s="266">
        <v>1035.43</v>
      </c>
    </row>
    <row r="1558" spans="1:2" ht="16.149999999999999" customHeight="1" x14ac:dyDescent="0.25">
      <c r="A1558" s="265">
        <v>35118</v>
      </c>
      <c r="B1558" s="268">
        <v>1035.04</v>
      </c>
    </row>
    <row r="1559" spans="1:2" ht="16.149999999999999" customHeight="1" x14ac:dyDescent="0.25">
      <c r="A1559" s="265">
        <v>35119</v>
      </c>
      <c r="B1559" s="266">
        <v>1036.71</v>
      </c>
    </row>
    <row r="1560" spans="1:2" ht="16.149999999999999" customHeight="1" x14ac:dyDescent="0.25">
      <c r="A1560" s="265">
        <v>35120</v>
      </c>
      <c r="B1560" s="268">
        <v>1036.71</v>
      </c>
    </row>
    <row r="1561" spans="1:2" ht="16.149999999999999" customHeight="1" x14ac:dyDescent="0.25">
      <c r="A1561" s="265">
        <v>35121</v>
      </c>
      <c r="B1561" s="266">
        <v>1036.71</v>
      </c>
    </row>
    <row r="1562" spans="1:2" ht="16.149999999999999" customHeight="1" x14ac:dyDescent="0.25">
      <c r="A1562" s="265">
        <v>35122</v>
      </c>
      <c r="B1562" s="268">
        <v>1038.49</v>
      </c>
    </row>
    <row r="1563" spans="1:2" ht="16.149999999999999" customHeight="1" x14ac:dyDescent="0.25">
      <c r="A1563" s="265">
        <v>35123</v>
      </c>
      <c r="B1563" s="266">
        <v>1039.06</v>
      </c>
    </row>
    <row r="1564" spans="1:2" ht="16.149999999999999" customHeight="1" x14ac:dyDescent="0.25">
      <c r="A1564" s="265">
        <v>35124</v>
      </c>
      <c r="B1564" s="268">
        <v>1039.81</v>
      </c>
    </row>
    <row r="1565" spans="1:2" ht="16.149999999999999" customHeight="1" x14ac:dyDescent="0.25">
      <c r="A1565" s="265">
        <v>35125</v>
      </c>
      <c r="B1565" s="266">
        <v>1039.9000000000001</v>
      </c>
    </row>
    <row r="1566" spans="1:2" ht="16.149999999999999" customHeight="1" x14ac:dyDescent="0.25">
      <c r="A1566" s="265">
        <v>35126</v>
      </c>
      <c r="B1566" s="268">
        <v>1040.7</v>
      </c>
    </row>
    <row r="1567" spans="1:2" ht="16.149999999999999" customHeight="1" x14ac:dyDescent="0.25">
      <c r="A1567" s="265">
        <v>35127</v>
      </c>
      <c r="B1567" s="266">
        <v>1040.7</v>
      </c>
    </row>
    <row r="1568" spans="1:2" ht="16.149999999999999" customHeight="1" x14ac:dyDescent="0.25">
      <c r="A1568" s="265">
        <v>35128</v>
      </c>
      <c r="B1568" s="268">
        <v>1040.7</v>
      </c>
    </row>
    <row r="1569" spans="1:2" ht="16.149999999999999" customHeight="1" x14ac:dyDescent="0.25">
      <c r="A1569" s="265">
        <v>35129</v>
      </c>
      <c r="B1569" s="266">
        <v>1041.28</v>
      </c>
    </row>
    <row r="1570" spans="1:2" ht="16.149999999999999" customHeight="1" x14ac:dyDescent="0.25">
      <c r="A1570" s="265">
        <v>35130</v>
      </c>
      <c r="B1570" s="268">
        <v>1041.83</v>
      </c>
    </row>
    <row r="1571" spans="1:2" ht="16.149999999999999" customHeight="1" x14ac:dyDescent="0.25">
      <c r="A1571" s="265">
        <v>35131</v>
      </c>
      <c r="B1571" s="266">
        <v>1042.03</v>
      </c>
    </row>
    <row r="1572" spans="1:2" ht="16.149999999999999" customHeight="1" x14ac:dyDescent="0.25">
      <c r="A1572" s="265">
        <v>35132</v>
      </c>
      <c r="B1572" s="268">
        <v>1042.6099999999999</v>
      </c>
    </row>
    <row r="1573" spans="1:2" ht="16.149999999999999" customHeight="1" x14ac:dyDescent="0.25">
      <c r="A1573" s="265">
        <v>35133</v>
      </c>
      <c r="B1573" s="266">
        <v>1042.42</v>
      </c>
    </row>
    <row r="1574" spans="1:2" ht="16.149999999999999" customHeight="1" x14ac:dyDescent="0.25">
      <c r="A1574" s="265">
        <v>35134</v>
      </c>
      <c r="B1574" s="268">
        <v>1042.42</v>
      </c>
    </row>
    <row r="1575" spans="1:2" ht="16.149999999999999" customHeight="1" x14ac:dyDescent="0.25">
      <c r="A1575" s="265">
        <v>35135</v>
      </c>
      <c r="B1575" s="266">
        <v>1042.42</v>
      </c>
    </row>
    <row r="1576" spans="1:2" ht="16.149999999999999" customHeight="1" x14ac:dyDescent="0.25">
      <c r="A1576" s="265">
        <v>35136</v>
      </c>
      <c r="B1576" s="268">
        <v>1043.5</v>
      </c>
    </row>
    <row r="1577" spans="1:2" ht="16.149999999999999" customHeight="1" x14ac:dyDescent="0.25">
      <c r="A1577" s="265">
        <v>35137</v>
      </c>
      <c r="B1577" s="266">
        <v>1044.07</v>
      </c>
    </row>
    <row r="1578" spans="1:2" ht="16.149999999999999" customHeight="1" x14ac:dyDescent="0.25">
      <c r="A1578" s="265">
        <v>35138</v>
      </c>
      <c r="B1578" s="268">
        <v>1044.99</v>
      </c>
    </row>
    <row r="1579" spans="1:2" ht="16.149999999999999" customHeight="1" x14ac:dyDescent="0.25">
      <c r="A1579" s="265">
        <v>35139</v>
      </c>
      <c r="B1579" s="266">
        <v>1045.44</v>
      </c>
    </row>
    <row r="1580" spans="1:2" ht="16.149999999999999" customHeight="1" x14ac:dyDescent="0.25">
      <c r="A1580" s="265">
        <v>35140</v>
      </c>
      <c r="B1580" s="268">
        <v>1046.0899999999999</v>
      </c>
    </row>
    <row r="1581" spans="1:2" ht="16.149999999999999" customHeight="1" x14ac:dyDescent="0.25">
      <c r="A1581" s="265">
        <v>35141</v>
      </c>
      <c r="B1581" s="266">
        <v>1046.0899999999999</v>
      </c>
    </row>
    <row r="1582" spans="1:2" ht="16.149999999999999" customHeight="1" x14ac:dyDescent="0.25">
      <c r="A1582" s="265">
        <v>35142</v>
      </c>
      <c r="B1582" s="268">
        <v>1046.0899999999999</v>
      </c>
    </row>
    <row r="1583" spans="1:2" ht="16.149999999999999" customHeight="1" x14ac:dyDescent="0.25">
      <c r="A1583" s="265">
        <v>35143</v>
      </c>
      <c r="B1583" s="266">
        <v>1046.76</v>
      </c>
    </row>
    <row r="1584" spans="1:2" ht="16.149999999999999" customHeight="1" x14ac:dyDescent="0.25">
      <c r="A1584" s="265">
        <v>35144</v>
      </c>
      <c r="B1584" s="268">
        <v>1047.24</v>
      </c>
    </row>
    <row r="1585" spans="1:2" ht="16.149999999999999" customHeight="1" x14ac:dyDescent="0.25">
      <c r="A1585" s="265">
        <v>35145</v>
      </c>
      <c r="B1585" s="266">
        <v>1047.6500000000001</v>
      </c>
    </row>
    <row r="1586" spans="1:2" ht="16.149999999999999" customHeight="1" x14ac:dyDescent="0.25">
      <c r="A1586" s="265">
        <v>35146</v>
      </c>
      <c r="B1586" s="268">
        <v>1048.4000000000001</v>
      </c>
    </row>
    <row r="1587" spans="1:2" ht="16.149999999999999" customHeight="1" x14ac:dyDescent="0.25">
      <c r="A1587" s="265">
        <v>35147</v>
      </c>
      <c r="B1587" s="266">
        <v>1048</v>
      </c>
    </row>
    <row r="1588" spans="1:2" ht="16.149999999999999" customHeight="1" x14ac:dyDescent="0.25">
      <c r="A1588" s="265">
        <v>35148</v>
      </c>
      <c r="B1588" s="268">
        <v>1048</v>
      </c>
    </row>
    <row r="1589" spans="1:2" ht="16.149999999999999" customHeight="1" x14ac:dyDescent="0.25">
      <c r="A1589" s="265">
        <v>35149</v>
      </c>
      <c r="B1589" s="266">
        <v>1048</v>
      </c>
    </row>
    <row r="1590" spans="1:2" ht="16.149999999999999" customHeight="1" x14ac:dyDescent="0.25">
      <c r="A1590" s="265">
        <v>35150</v>
      </c>
      <c r="B1590" s="268">
        <v>1048</v>
      </c>
    </row>
    <row r="1591" spans="1:2" ht="16.149999999999999" customHeight="1" x14ac:dyDescent="0.25">
      <c r="A1591" s="265">
        <v>35151</v>
      </c>
      <c r="B1591" s="266">
        <v>1049.08</v>
      </c>
    </row>
    <row r="1592" spans="1:2" ht="16.149999999999999" customHeight="1" x14ac:dyDescent="0.25">
      <c r="A1592" s="265">
        <v>35152</v>
      </c>
      <c r="B1592" s="268">
        <v>1049.22</v>
      </c>
    </row>
    <row r="1593" spans="1:2" ht="16.149999999999999" customHeight="1" x14ac:dyDescent="0.25">
      <c r="A1593" s="265">
        <v>35153</v>
      </c>
      <c r="B1593" s="266">
        <v>1048.42</v>
      </c>
    </row>
    <row r="1594" spans="1:2" ht="16.149999999999999" customHeight="1" x14ac:dyDescent="0.25">
      <c r="A1594" s="265">
        <v>35154</v>
      </c>
      <c r="B1594" s="268">
        <v>1046</v>
      </c>
    </row>
    <row r="1595" spans="1:2" ht="16.149999999999999" customHeight="1" x14ac:dyDescent="0.25">
      <c r="A1595" s="265">
        <v>35155</v>
      </c>
      <c r="B1595" s="266">
        <v>1046</v>
      </c>
    </row>
    <row r="1596" spans="1:2" ht="16.149999999999999" customHeight="1" x14ac:dyDescent="0.25">
      <c r="A1596" s="265">
        <v>35156</v>
      </c>
      <c r="B1596" s="268">
        <v>1046</v>
      </c>
    </row>
    <row r="1597" spans="1:2" ht="16.149999999999999" customHeight="1" x14ac:dyDescent="0.25">
      <c r="A1597" s="265">
        <v>35157</v>
      </c>
      <c r="B1597" s="266">
        <v>1042.2</v>
      </c>
    </row>
    <row r="1598" spans="1:2" ht="16.149999999999999" customHeight="1" x14ac:dyDescent="0.25">
      <c r="A1598" s="265">
        <v>35158</v>
      </c>
      <c r="B1598" s="268">
        <v>1045.23</v>
      </c>
    </row>
    <row r="1599" spans="1:2" ht="16.149999999999999" customHeight="1" x14ac:dyDescent="0.25">
      <c r="A1599" s="265">
        <v>35159</v>
      </c>
      <c r="B1599" s="266">
        <v>1046.92</v>
      </c>
    </row>
    <row r="1600" spans="1:2" ht="16.149999999999999" customHeight="1" x14ac:dyDescent="0.25">
      <c r="A1600" s="265">
        <v>35160</v>
      </c>
      <c r="B1600" s="268">
        <v>1046.92</v>
      </c>
    </row>
    <row r="1601" spans="1:2" ht="16.149999999999999" customHeight="1" x14ac:dyDescent="0.25">
      <c r="A1601" s="265">
        <v>35161</v>
      </c>
      <c r="B1601" s="266">
        <v>1046.92</v>
      </c>
    </row>
    <row r="1602" spans="1:2" ht="16.149999999999999" customHeight="1" x14ac:dyDescent="0.25">
      <c r="A1602" s="265">
        <v>35162</v>
      </c>
      <c r="B1602" s="268">
        <v>1046.92</v>
      </c>
    </row>
    <row r="1603" spans="1:2" ht="16.149999999999999" customHeight="1" x14ac:dyDescent="0.25">
      <c r="A1603" s="265">
        <v>35163</v>
      </c>
      <c r="B1603" s="266">
        <v>1046.92</v>
      </c>
    </row>
    <row r="1604" spans="1:2" ht="16.149999999999999" customHeight="1" x14ac:dyDescent="0.25">
      <c r="A1604" s="265">
        <v>35164</v>
      </c>
      <c r="B1604" s="268">
        <v>1050.1199999999999</v>
      </c>
    </row>
    <row r="1605" spans="1:2" ht="16.149999999999999" customHeight="1" x14ac:dyDescent="0.25">
      <c r="A1605" s="265">
        <v>35165</v>
      </c>
      <c r="B1605" s="266">
        <v>1047.3499999999999</v>
      </c>
    </row>
    <row r="1606" spans="1:2" ht="16.149999999999999" customHeight="1" x14ac:dyDescent="0.25">
      <c r="A1606" s="265">
        <v>35166</v>
      </c>
      <c r="B1606" s="268">
        <v>1046.55</v>
      </c>
    </row>
    <row r="1607" spans="1:2" ht="16.149999999999999" customHeight="1" x14ac:dyDescent="0.25">
      <c r="A1607" s="265">
        <v>35167</v>
      </c>
      <c r="B1607" s="266">
        <v>1047.48</v>
      </c>
    </row>
    <row r="1608" spans="1:2" ht="16.149999999999999" customHeight="1" x14ac:dyDescent="0.25">
      <c r="A1608" s="265">
        <v>35168</v>
      </c>
      <c r="B1608" s="268">
        <v>1048.8900000000001</v>
      </c>
    </row>
    <row r="1609" spans="1:2" ht="16.149999999999999" customHeight="1" x14ac:dyDescent="0.25">
      <c r="A1609" s="265">
        <v>35169</v>
      </c>
      <c r="B1609" s="266">
        <v>1048.8900000000001</v>
      </c>
    </row>
    <row r="1610" spans="1:2" ht="16.149999999999999" customHeight="1" x14ac:dyDescent="0.25">
      <c r="A1610" s="265">
        <v>35170</v>
      </c>
      <c r="B1610" s="268">
        <v>1048.8900000000001</v>
      </c>
    </row>
    <row r="1611" spans="1:2" ht="16.149999999999999" customHeight="1" x14ac:dyDescent="0.25">
      <c r="A1611" s="265">
        <v>35171</v>
      </c>
      <c r="B1611" s="266">
        <v>1050.73</v>
      </c>
    </row>
    <row r="1612" spans="1:2" ht="16.149999999999999" customHeight="1" x14ac:dyDescent="0.25">
      <c r="A1612" s="265">
        <v>35172</v>
      </c>
      <c r="B1612" s="268">
        <v>1054.4100000000001</v>
      </c>
    </row>
    <row r="1613" spans="1:2" ht="16.149999999999999" customHeight="1" x14ac:dyDescent="0.25">
      <c r="A1613" s="265">
        <v>35173</v>
      </c>
      <c r="B1613" s="266">
        <v>1054.03</v>
      </c>
    </row>
    <row r="1614" spans="1:2" ht="16.149999999999999" customHeight="1" x14ac:dyDescent="0.25">
      <c r="A1614" s="265">
        <v>35174</v>
      </c>
      <c r="B1614" s="268">
        <v>1052.9000000000001</v>
      </c>
    </row>
    <row r="1615" spans="1:2" ht="16.149999999999999" customHeight="1" x14ac:dyDescent="0.25">
      <c r="A1615" s="265">
        <v>35175</v>
      </c>
      <c r="B1615" s="266">
        <v>1053.5899999999999</v>
      </c>
    </row>
    <row r="1616" spans="1:2" ht="16.149999999999999" customHeight="1" x14ac:dyDescent="0.25">
      <c r="A1616" s="265">
        <v>35176</v>
      </c>
      <c r="B1616" s="268">
        <v>1053.5899999999999</v>
      </c>
    </row>
    <row r="1617" spans="1:2" ht="16.149999999999999" customHeight="1" x14ac:dyDescent="0.25">
      <c r="A1617" s="265">
        <v>35177</v>
      </c>
      <c r="B1617" s="266">
        <v>1053.5899999999999</v>
      </c>
    </row>
    <row r="1618" spans="1:2" ht="16.149999999999999" customHeight="1" x14ac:dyDescent="0.25">
      <c r="A1618" s="265">
        <v>35178</v>
      </c>
      <c r="B1618" s="268">
        <v>1054.43</v>
      </c>
    </row>
    <row r="1619" spans="1:2" ht="16.149999999999999" customHeight="1" x14ac:dyDescent="0.25">
      <c r="A1619" s="265">
        <v>35179</v>
      </c>
      <c r="B1619" s="266">
        <v>1055.31</v>
      </c>
    </row>
    <row r="1620" spans="1:2" ht="16.149999999999999" customHeight="1" x14ac:dyDescent="0.25">
      <c r="A1620" s="265">
        <v>35180</v>
      </c>
      <c r="B1620" s="268">
        <v>1054.53</v>
      </c>
    </row>
    <row r="1621" spans="1:2" ht="16.149999999999999" customHeight="1" x14ac:dyDescent="0.25">
      <c r="A1621" s="265">
        <v>35181</v>
      </c>
      <c r="B1621" s="266">
        <v>1054.29</v>
      </c>
    </row>
    <row r="1622" spans="1:2" ht="16.149999999999999" customHeight="1" x14ac:dyDescent="0.25">
      <c r="A1622" s="265">
        <v>35182</v>
      </c>
      <c r="B1622" s="268">
        <v>1054.8</v>
      </c>
    </row>
    <row r="1623" spans="1:2" ht="16.149999999999999" customHeight="1" x14ac:dyDescent="0.25">
      <c r="A1623" s="265">
        <v>35183</v>
      </c>
      <c r="B1623" s="266">
        <v>1054.8</v>
      </c>
    </row>
    <row r="1624" spans="1:2" ht="16.149999999999999" customHeight="1" x14ac:dyDescent="0.25">
      <c r="A1624" s="265">
        <v>35184</v>
      </c>
      <c r="B1624" s="268">
        <v>1054.8</v>
      </c>
    </row>
    <row r="1625" spans="1:2" ht="16.149999999999999" customHeight="1" x14ac:dyDescent="0.25">
      <c r="A1625" s="265">
        <v>35185</v>
      </c>
      <c r="B1625" s="266">
        <v>1058.9000000000001</v>
      </c>
    </row>
    <row r="1626" spans="1:2" ht="16.149999999999999" customHeight="1" x14ac:dyDescent="0.25">
      <c r="A1626" s="265">
        <v>35186</v>
      </c>
      <c r="B1626" s="268">
        <v>1061.55</v>
      </c>
    </row>
    <row r="1627" spans="1:2" ht="16.149999999999999" customHeight="1" x14ac:dyDescent="0.25">
      <c r="A1627" s="265">
        <v>35187</v>
      </c>
      <c r="B1627" s="266">
        <v>1061.55</v>
      </c>
    </row>
    <row r="1628" spans="1:2" ht="16.149999999999999" customHeight="1" x14ac:dyDescent="0.25">
      <c r="A1628" s="265">
        <v>35188</v>
      </c>
      <c r="B1628" s="268">
        <v>1062.56</v>
      </c>
    </row>
    <row r="1629" spans="1:2" ht="16.149999999999999" customHeight="1" x14ac:dyDescent="0.25">
      <c r="A1629" s="265">
        <v>35189</v>
      </c>
      <c r="B1629" s="266">
        <v>1062.4000000000001</v>
      </c>
    </row>
    <row r="1630" spans="1:2" ht="16.149999999999999" customHeight="1" x14ac:dyDescent="0.25">
      <c r="A1630" s="265">
        <v>35190</v>
      </c>
      <c r="B1630" s="268">
        <v>1062.4000000000001</v>
      </c>
    </row>
    <row r="1631" spans="1:2" ht="16.149999999999999" customHeight="1" x14ac:dyDescent="0.25">
      <c r="A1631" s="265">
        <v>35191</v>
      </c>
      <c r="B1631" s="266">
        <v>1062.4000000000001</v>
      </c>
    </row>
    <row r="1632" spans="1:2" ht="16.149999999999999" customHeight="1" x14ac:dyDescent="0.25">
      <c r="A1632" s="265">
        <v>35192</v>
      </c>
      <c r="B1632" s="268">
        <v>1063.4100000000001</v>
      </c>
    </row>
    <row r="1633" spans="1:2" ht="16.149999999999999" customHeight="1" x14ac:dyDescent="0.25">
      <c r="A1633" s="265">
        <v>35193</v>
      </c>
      <c r="B1633" s="266">
        <v>1063.53</v>
      </c>
    </row>
    <row r="1634" spans="1:2" ht="16.149999999999999" customHeight="1" x14ac:dyDescent="0.25">
      <c r="A1634" s="265">
        <v>35194</v>
      </c>
      <c r="B1634" s="268">
        <v>1061.6300000000001</v>
      </c>
    </row>
    <row r="1635" spans="1:2" ht="16.149999999999999" customHeight="1" x14ac:dyDescent="0.25">
      <c r="A1635" s="265">
        <v>35195</v>
      </c>
      <c r="B1635" s="266">
        <v>1061.0999999999999</v>
      </c>
    </row>
    <row r="1636" spans="1:2" ht="16.149999999999999" customHeight="1" x14ac:dyDescent="0.25">
      <c r="A1636" s="265">
        <v>35196</v>
      </c>
      <c r="B1636" s="268">
        <v>1062.08</v>
      </c>
    </row>
    <row r="1637" spans="1:2" ht="16.149999999999999" customHeight="1" x14ac:dyDescent="0.25">
      <c r="A1637" s="265">
        <v>35197</v>
      </c>
      <c r="B1637" s="266">
        <v>1062.08</v>
      </c>
    </row>
    <row r="1638" spans="1:2" ht="16.149999999999999" customHeight="1" x14ac:dyDescent="0.25">
      <c r="A1638" s="265">
        <v>35198</v>
      </c>
      <c r="B1638" s="268">
        <v>1062.08</v>
      </c>
    </row>
    <row r="1639" spans="1:2" ht="16.149999999999999" customHeight="1" x14ac:dyDescent="0.25">
      <c r="A1639" s="265">
        <v>35199</v>
      </c>
      <c r="B1639" s="266">
        <v>1065.78</v>
      </c>
    </row>
    <row r="1640" spans="1:2" ht="16.149999999999999" customHeight="1" x14ac:dyDescent="0.25">
      <c r="A1640" s="265">
        <v>35200</v>
      </c>
      <c r="B1640" s="268">
        <v>1066.24</v>
      </c>
    </row>
    <row r="1641" spans="1:2" ht="16.149999999999999" customHeight="1" x14ac:dyDescent="0.25">
      <c r="A1641" s="265">
        <v>35201</v>
      </c>
      <c r="B1641" s="266">
        <v>1066.6099999999999</v>
      </c>
    </row>
    <row r="1642" spans="1:2" ht="16.149999999999999" customHeight="1" x14ac:dyDescent="0.25">
      <c r="A1642" s="265">
        <v>35202</v>
      </c>
      <c r="B1642" s="268">
        <v>1065.8800000000001</v>
      </c>
    </row>
    <row r="1643" spans="1:2" ht="16.149999999999999" customHeight="1" x14ac:dyDescent="0.25">
      <c r="A1643" s="265">
        <v>35203</v>
      </c>
      <c r="B1643" s="266">
        <v>1066.47</v>
      </c>
    </row>
    <row r="1644" spans="1:2" ht="16.149999999999999" customHeight="1" x14ac:dyDescent="0.25">
      <c r="A1644" s="265">
        <v>35204</v>
      </c>
      <c r="B1644" s="268">
        <v>1066.47</v>
      </c>
    </row>
    <row r="1645" spans="1:2" ht="16.149999999999999" customHeight="1" x14ac:dyDescent="0.25">
      <c r="A1645" s="265">
        <v>35205</v>
      </c>
      <c r="B1645" s="266">
        <v>1066.47</v>
      </c>
    </row>
    <row r="1646" spans="1:2" ht="16.149999999999999" customHeight="1" x14ac:dyDescent="0.25">
      <c r="A1646" s="265">
        <v>35206</v>
      </c>
      <c r="B1646" s="268">
        <v>1066.47</v>
      </c>
    </row>
    <row r="1647" spans="1:2" ht="16.149999999999999" customHeight="1" x14ac:dyDescent="0.25">
      <c r="A1647" s="265">
        <v>35207</v>
      </c>
      <c r="B1647" s="266">
        <v>1068.18</v>
      </c>
    </row>
    <row r="1648" spans="1:2" ht="16.149999999999999" customHeight="1" x14ac:dyDescent="0.25">
      <c r="A1648" s="265">
        <v>35208</v>
      </c>
      <c r="B1648" s="268">
        <v>1068.9100000000001</v>
      </c>
    </row>
    <row r="1649" spans="1:2" ht="16.149999999999999" customHeight="1" x14ac:dyDescent="0.25">
      <c r="A1649" s="265">
        <v>35209</v>
      </c>
      <c r="B1649" s="266">
        <v>1069.47</v>
      </c>
    </row>
    <row r="1650" spans="1:2" ht="16.149999999999999" customHeight="1" x14ac:dyDescent="0.25">
      <c r="A1650" s="265">
        <v>35210</v>
      </c>
      <c r="B1650" s="268">
        <v>1068.94</v>
      </c>
    </row>
    <row r="1651" spans="1:2" ht="16.149999999999999" customHeight="1" x14ac:dyDescent="0.25">
      <c r="A1651" s="265">
        <v>35211</v>
      </c>
      <c r="B1651" s="266">
        <v>1068.94</v>
      </c>
    </row>
    <row r="1652" spans="1:2" ht="16.149999999999999" customHeight="1" x14ac:dyDescent="0.25">
      <c r="A1652" s="265">
        <v>35212</v>
      </c>
      <c r="B1652" s="268">
        <v>1068.94</v>
      </c>
    </row>
    <row r="1653" spans="1:2" ht="16.149999999999999" customHeight="1" x14ac:dyDescent="0.25">
      <c r="A1653" s="265">
        <v>35213</v>
      </c>
      <c r="B1653" s="266">
        <v>1069.8</v>
      </c>
    </row>
    <row r="1654" spans="1:2" ht="16.149999999999999" customHeight="1" x14ac:dyDescent="0.25">
      <c r="A1654" s="265">
        <v>35214</v>
      </c>
      <c r="B1654" s="268">
        <v>1071.19</v>
      </c>
    </row>
    <row r="1655" spans="1:2" ht="16.149999999999999" customHeight="1" x14ac:dyDescent="0.25">
      <c r="A1655" s="265">
        <v>35215</v>
      </c>
      <c r="B1655" s="266">
        <v>1072.24</v>
      </c>
    </row>
    <row r="1656" spans="1:2" ht="16.149999999999999" customHeight="1" x14ac:dyDescent="0.25">
      <c r="A1656" s="265">
        <v>35216</v>
      </c>
      <c r="B1656" s="268">
        <v>1073.06</v>
      </c>
    </row>
    <row r="1657" spans="1:2" ht="16.149999999999999" customHeight="1" x14ac:dyDescent="0.25">
      <c r="A1657" s="265">
        <v>35217</v>
      </c>
      <c r="B1657" s="266">
        <v>1072.5899999999999</v>
      </c>
    </row>
    <row r="1658" spans="1:2" ht="16.149999999999999" customHeight="1" x14ac:dyDescent="0.25">
      <c r="A1658" s="265">
        <v>35218</v>
      </c>
      <c r="B1658" s="268">
        <v>1072.5899999999999</v>
      </c>
    </row>
    <row r="1659" spans="1:2" ht="16.149999999999999" customHeight="1" x14ac:dyDescent="0.25">
      <c r="A1659" s="265">
        <v>35219</v>
      </c>
      <c r="B1659" s="266">
        <v>1072.5899999999999</v>
      </c>
    </row>
    <row r="1660" spans="1:2" ht="16.149999999999999" customHeight="1" x14ac:dyDescent="0.25">
      <c r="A1660" s="265">
        <v>35220</v>
      </c>
      <c r="B1660" s="268">
        <v>1074.7</v>
      </c>
    </row>
    <row r="1661" spans="1:2" ht="16.149999999999999" customHeight="1" x14ac:dyDescent="0.25">
      <c r="A1661" s="265">
        <v>35221</v>
      </c>
      <c r="B1661" s="266">
        <v>1074.72</v>
      </c>
    </row>
    <row r="1662" spans="1:2" ht="16.149999999999999" customHeight="1" x14ac:dyDescent="0.25">
      <c r="A1662" s="265">
        <v>35222</v>
      </c>
      <c r="B1662" s="268">
        <v>1074.27</v>
      </c>
    </row>
    <row r="1663" spans="1:2" ht="16.149999999999999" customHeight="1" x14ac:dyDescent="0.25">
      <c r="A1663" s="265">
        <v>35223</v>
      </c>
      <c r="B1663" s="266">
        <v>1072.95</v>
      </c>
    </row>
    <row r="1664" spans="1:2" ht="16.149999999999999" customHeight="1" x14ac:dyDescent="0.25">
      <c r="A1664" s="265">
        <v>35224</v>
      </c>
      <c r="B1664" s="268">
        <v>1073.06</v>
      </c>
    </row>
    <row r="1665" spans="1:2" ht="16.149999999999999" customHeight="1" x14ac:dyDescent="0.25">
      <c r="A1665" s="265">
        <v>35225</v>
      </c>
      <c r="B1665" s="266">
        <v>1073.06</v>
      </c>
    </row>
    <row r="1666" spans="1:2" ht="16.149999999999999" customHeight="1" x14ac:dyDescent="0.25">
      <c r="A1666" s="265">
        <v>35226</v>
      </c>
      <c r="B1666" s="268">
        <v>1073.06</v>
      </c>
    </row>
    <row r="1667" spans="1:2" ht="16.149999999999999" customHeight="1" x14ac:dyDescent="0.25">
      <c r="A1667" s="265">
        <v>35227</v>
      </c>
      <c r="B1667" s="266">
        <v>1073.06</v>
      </c>
    </row>
    <row r="1668" spans="1:2" ht="16.149999999999999" customHeight="1" x14ac:dyDescent="0.25">
      <c r="A1668" s="265">
        <v>35228</v>
      </c>
      <c r="B1668" s="268">
        <v>1073.6500000000001</v>
      </c>
    </row>
    <row r="1669" spans="1:2" ht="16.149999999999999" customHeight="1" x14ac:dyDescent="0.25">
      <c r="A1669" s="265">
        <v>35229</v>
      </c>
      <c r="B1669" s="266">
        <v>1070.8</v>
      </c>
    </row>
    <row r="1670" spans="1:2" ht="16.149999999999999" customHeight="1" x14ac:dyDescent="0.25">
      <c r="A1670" s="265">
        <v>35230</v>
      </c>
      <c r="B1670" s="268">
        <v>1072.3399999999999</v>
      </c>
    </row>
    <row r="1671" spans="1:2" ht="16.149999999999999" customHeight="1" x14ac:dyDescent="0.25">
      <c r="A1671" s="265">
        <v>35231</v>
      </c>
      <c r="B1671" s="266">
        <v>1071.3499999999999</v>
      </c>
    </row>
    <row r="1672" spans="1:2" ht="16.149999999999999" customHeight="1" x14ac:dyDescent="0.25">
      <c r="A1672" s="265">
        <v>35232</v>
      </c>
      <c r="B1672" s="268">
        <v>1071.3499999999999</v>
      </c>
    </row>
    <row r="1673" spans="1:2" ht="16.149999999999999" customHeight="1" x14ac:dyDescent="0.25">
      <c r="A1673" s="265">
        <v>35233</v>
      </c>
      <c r="B1673" s="266">
        <v>1071.3499999999999</v>
      </c>
    </row>
    <row r="1674" spans="1:2" ht="16.149999999999999" customHeight="1" x14ac:dyDescent="0.25">
      <c r="A1674" s="265">
        <v>35234</v>
      </c>
      <c r="B1674" s="268">
        <v>1071.3499999999999</v>
      </c>
    </row>
    <row r="1675" spans="1:2" ht="16.149999999999999" customHeight="1" x14ac:dyDescent="0.25">
      <c r="A1675" s="265">
        <v>35235</v>
      </c>
      <c r="B1675" s="266">
        <v>1072.74</v>
      </c>
    </row>
    <row r="1676" spans="1:2" ht="16.149999999999999" customHeight="1" x14ac:dyDescent="0.25">
      <c r="A1676" s="265">
        <v>35236</v>
      </c>
      <c r="B1676" s="268">
        <v>1070.94</v>
      </c>
    </row>
    <row r="1677" spans="1:2" ht="16.149999999999999" customHeight="1" x14ac:dyDescent="0.25">
      <c r="A1677" s="265">
        <v>35237</v>
      </c>
      <c r="B1677" s="266">
        <v>1070.8599999999999</v>
      </c>
    </row>
    <row r="1678" spans="1:2" ht="16.149999999999999" customHeight="1" x14ac:dyDescent="0.25">
      <c r="A1678" s="265">
        <v>35238</v>
      </c>
      <c r="B1678" s="268">
        <v>1068.2</v>
      </c>
    </row>
    <row r="1679" spans="1:2" ht="16.149999999999999" customHeight="1" x14ac:dyDescent="0.25">
      <c r="A1679" s="265">
        <v>35239</v>
      </c>
      <c r="B1679" s="266">
        <v>1068.2</v>
      </c>
    </row>
    <row r="1680" spans="1:2" ht="16.149999999999999" customHeight="1" x14ac:dyDescent="0.25">
      <c r="A1680" s="265">
        <v>35240</v>
      </c>
      <c r="B1680" s="268">
        <v>1068.2</v>
      </c>
    </row>
    <row r="1681" spans="1:2" ht="16.149999999999999" customHeight="1" x14ac:dyDescent="0.25">
      <c r="A1681" s="265">
        <v>35241</v>
      </c>
      <c r="B1681" s="266">
        <v>1070.25</v>
      </c>
    </row>
    <row r="1682" spans="1:2" ht="16.149999999999999" customHeight="1" x14ac:dyDescent="0.25">
      <c r="A1682" s="265">
        <v>35242</v>
      </c>
      <c r="B1682" s="268">
        <v>1069.81</v>
      </c>
    </row>
    <row r="1683" spans="1:2" ht="16.149999999999999" customHeight="1" x14ac:dyDescent="0.25">
      <c r="A1683" s="265">
        <v>35243</v>
      </c>
      <c r="B1683" s="266">
        <v>1072.3699999999999</v>
      </c>
    </row>
    <row r="1684" spans="1:2" ht="16.149999999999999" customHeight="1" x14ac:dyDescent="0.25">
      <c r="A1684" s="265">
        <v>35244</v>
      </c>
      <c r="B1684" s="268">
        <v>1069.73</v>
      </c>
    </row>
    <row r="1685" spans="1:2" ht="16.149999999999999" customHeight="1" x14ac:dyDescent="0.25">
      <c r="A1685" s="265">
        <v>35245</v>
      </c>
      <c r="B1685" s="266">
        <v>1069.1099999999999</v>
      </c>
    </row>
    <row r="1686" spans="1:2" ht="16.149999999999999" customHeight="1" x14ac:dyDescent="0.25">
      <c r="A1686" s="265">
        <v>35246</v>
      </c>
      <c r="B1686" s="268">
        <v>1069.1099999999999</v>
      </c>
    </row>
    <row r="1687" spans="1:2" ht="16.149999999999999" customHeight="1" x14ac:dyDescent="0.25">
      <c r="A1687" s="265">
        <v>35247</v>
      </c>
      <c r="B1687" s="266">
        <v>1069.1099999999999</v>
      </c>
    </row>
    <row r="1688" spans="1:2" ht="16.149999999999999" customHeight="1" x14ac:dyDescent="0.25">
      <c r="A1688" s="265">
        <v>35248</v>
      </c>
      <c r="B1688" s="268">
        <v>1069.1099999999999</v>
      </c>
    </row>
    <row r="1689" spans="1:2" ht="16.149999999999999" customHeight="1" x14ac:dyDescent="0.25">
      <c r="A1689" s="265">
        <v>35249</v>
      </c>
      <c r="B1689" s="266">
        <v>1070.55</v>
      </c>
    </row>
    <row r="1690" spans="1:2" ht="16.149999999999999" customHeight="1" x14ac:dyDescent="0.25">
      <c r="A1690" s="265">
        <v>35250</v>
      </c>
      <c r="B1690" s="268">
        <v>1068.1199999999999</v>
      </c>
    </row>
    <row r="1691" spans="1:2" ht="16.149999999999999" customHeight="1" x14ac:dyDescent="0.25">
      <c r="A1691" s="265">
        <v>35251</v>
      </c>
      <c r="B1691" s="266">
        <v>1068.3</v>
      </c>
    </row>
    <row r="1692" spans="1:2" ht="16.149999999999999" customHeight="1" x14ac:dyDescent="0.25">
      <c r="A1692" s="265">
        <v>35252</v>
      </c>
      <c r="B1692" s="268">
        <v>1067.3499999999999</v>
      </c>
    </row>
    <row r="1693" spans="1:2" ht="16.149999999999999" customHeight="1" x14ac:dyDescent="0.25">
      <c r="A1693" s="265">
        <v>35253</v>
      </c>
      <c r="B1693" s="266">
        <v>1067.3499999999999</v>
      </c>
    </row>
    <row r="1694" spans="1:2" ht="16.149999999999999" customHeight="1" x14ac:dyDescent="0.25">
      <c r="A1694" s="265">
        <v>35254</v>
      </c>
      <c r="B1694" s="268">
        <v>1067.3499999999999</v>
      </c>
    </row>
    <row r="1695" spans="1:2" ht="16.149999999999999" customHeight="1" x14ac:dyDescent="0.25">
      <c r="A1695" s="265">
        <v>35255</v>
      </c>
      <c r="B1695" s="266">
        <v>1068.17</v>
      </c>
    </row>
    <row r="1696" spans="1:2" ht="16.149999999999999" customHeight="1" x14ac:dyDescent="0.25">
      <c r="A1696" s="265">
        <v>35256</v>
      </c>
      <c r="B1696" s="268">
        <v>1067.97</v>
      </c>
    </row>
    <row r="1697" spans="1:2" ht="16.149999999999999" customHeight="1" x14ac:dyDescent="0.25">
      <c r="A1697" s="265">
        <v>35257</v>
      </c>
      <c r="B1697" s="266">
        <v>1065.6500000000001</v>
      </c>
    </row>
    <row r="1698" spans="1:2" ht="16.149999999999999" customHeight="1" x14ac:dyDescent="0.25">
      <c r="A1698" s="265">
        <v>35258</v>
      </c>
      <c r="B1698" s="268">
        <v>1061.79</v>
      </c>
    </row>
    <row r="1699" spans="1:2" ht="16.149999999999999" customHeight="1" x14ac:dyDescent="0.25">
      <c r="A1699" s="265">
        <v>35259</v>
      </c>
      <c r="B1699" s="266">
        <v>1061.99</v>
      </c>
    </row>
    <row r="1700" spans="1:2" ht="16.149999999999999" customHeight="1" x14ac:dyDescent="0.25">
      <c r="A1700" s="265">
        <v>35260</v>
      </c>
      <c r="B1700" s="268">
        <v>1061.99</v>
      </c>
    </row>
    <row r="1701" spans="1:2" ht="16.149999999999999" customHeight="1" x14ac:dyDescent="0.25">
      <c r="A1701" s="265">
        <v>35261</v>
      </c>
      <c r="B1701" s="266">
        <v>1061.99</v>
      </c>
    </row>
    <row r="1702" spans="1:2" ht="16.149999999999999" customHeight="1" x14ac:dyDescent="0.25">
      <c r="A1702" s="265">
        <v>35262</v>
      </c>
      <c r="B1702" s="268">
        <v>1065.58</v>
      </c>
    </row>
    <row r="1703" spans="1:2" ht="16.149999999999999" customHeight="1" x14ac:dyDescent="0.25">
      <c r="A1703" s="265">
        <v>35263</v>
      </c>
      <c r="B1703" s="266">
        <v>1064.82</v>
      </c>
    </row>
    <row r="1704" spans="1:2" ht="16.149999999999999" customHeight="1" x14ac:dyDescent="0.25">
      <c r="A1704" s="265">
        <v>35264</v>
      </c>
      <c r="B1704" s="268">
        <v>1062.8599999999999</v>
      </c>
    </row>
    <row r="1705" spans="1:2" ht="16.149999999999999" customHeight="1" x14ac:dyDescent="0.25">
      <c r="A1705" s="265">
        <v>35265</v>
      </c>
      <c r="B1705" s="266">
        <v>1058.92</v>
      </c>
    </row>
    <row r="1706" spans="1:2" ht="16.149999999999999" customHeight="1" x14ac:dyDescent="0.25">
      <c r="A1706" s="265">
        <v>35266</v>
      </c>
      <c r="B1706" s="268">
        <v>1061.02</v>
      </c>
    </row>
    <row r="1707" spans="1:2" ht="16.149999999999999" customHeight="1" x14ac:dyDescent="0.25">
      <c r="A1707" s="265">
        <v>35267</v>
      </c>
      <c r="B1707" s="266">
        <v>1061.02</v>
      </c>
    </row>
    <row r="1708" spans="1:2" ht="16.149999999999999" customHeight="1" x14ac:dyDescent="0.25">
      <c r="A1708" s="265">
        <v>35268</v>
      </c>
      <c r="B1708" s="268">
        <v>1061.02</v>
      </c>
    </row>
    <row r="1709" spans="1:2" ht="16.149999999999999" customHeight="1" x14ac:dyDescent="0.25">
      <c r="A1709" s="265">
        <v>35269</v>
      </c>
      <c r="B1709" s="266">
        <v>1063.53</v>
      </c>
    </row>
    <row r="1710" spans="1:2" ht="16.149999999999999" customHeight="1" x14ac:dyDescent="0.25">
      <c r="A1710" s="265">
        <v>35270</v>
      </c>
      <c r="B1710" s="268">
        <v>1064.56</v>
      </c>
    </row>
    <row r="1711" spans="1:2" ht="16.149999999999999" customHeight="1" x14ac:dyDescent="0.25">
      <c r="A1711" s="265">
        <v>35271</v>
      </c>
      <c r="B1711" s="266">
        <v>1061.46</v>
      </c>
    </row>
    <row r="1712" spans="1:2" ht="16.149999999999999" customHeight="1" x14ac:dyDescent="0.25">
      <c r="A1712" s="265">
        <v>35272</v>
      </c>
      <c r="B1712" s="268">
        <v>1061.03</v>
      </c>
    </row>
    <row r="1713" spans="1:2" ht="16.149999999999999" customHeight="1" x14ac:dyDescent="0.25">
      <c r="A1713" s="265">
        <v>35273</v>
      </c>
      <c r="B1713" s="266">
        <v>1061.48</v>
      </c>
    </row>
    <row r="1714" spans="1:2" ht="16.149999999999999" customHeight="1" x14ac:dyDescent="0.25">
      <c r="A1714" s="265">
        <v>35274</v>
      </c>
      <c r="B1714" s="268">
        <v>1061.48</v>
      </c>
    </row>
    <row r="1715" spans="1:2" ht="16.149999999999999" customHeight="1" x14ac:dyDescent="0.25">
      <c r="A1715" s="265">
        <v>35275</v>
      </c>
      <c r="B1715" s="266">
        <v>1061.48</v>
      </c>
    </row>
    <row r="1716" spans="1:2" ht="16.149999999999999" customHeight="1" x14ac:dyDescent="0.25">
      <c r="A1716" s="265">
        <v>35276</v>
      </c>
      <c r="B1716" s="268">
        <v>1059.18</v>
      </c>
    </row>
    <row r="1717" spans="1:2" ht="16.149999999999999" customHeight="1" x14ac:dyDescent="0.25">
      <c r="A1717" s="265">
        <v>35277</v>
      </c>
      <c r="B1717" s="266">
        <v>1056.74</v>
      </c>
    </row>
    <row r="1718" spans="1:2" ht="16.149999999999999" customHeight="1" x14ac:dyDescent="0.25">
      <c r="A1718" s="265">
        <v>35278</v>
      </c>
      <c r="B1718" s="268">
        <v>1057.47</v>
      </c>
    </row>
    <row r="1719" spans="1:2" ht="16.149999999999999" customHeight="1" x14ac:dyDescent="0.25">
      <c r="A1719" s="265">
        <v>35279</v>
      </c>
      <c r="B1719" s="266">
        <v>1054.8699999999999</v>
      </c>
    </row>
    <row r="1720" spans="1:2" ht="16.149999999999999" customHeight="1" x14ac:dyDescent="0.25">
      <c r="A1720" s="265">
        <v>35280</v>
      </c>
      <c r="B1720" s="268">
        <v>1054.0999999999999</v>
      </c>
    </row>
    <row r="1721" spans="1:2" ht="16.149999999999999" customHeight="1" x14ac:dyDescent="0.25">
      <c r="A1721" s="265">
        <v>35281</v>
      </c>
      <c r="B1721" s="266">
        <v>1054.0999999999999</v>
      </c>
    </row>
    <row r="1722" spans="1:2" ht="16.149999999999999" customHeight="1" x14ac:dyDescent="0.25">
      <c r="A1722" s="265">
        <v>35282</v>
      </c>
      <c r="B1722" s="268">
        <v>1054.0999999999999</v>
      </c>
    </row>
    <row r="1723" spans="1:2" ht="16.149999999999999" customHeight="1" x14ac:dyDescent="0.25">
      <c r="A1723" s="265">
        <v>35283</v>
      </c>
      <c r="B1723" s="266">
        <v>1051.6099999999999</v>
      </c>
    </row>
    <row r="1724" spans="1:2" ht="16.149999999999999" customHeight="1" x14ac:dyDescent="0.25">
      <c r="A1724" s="265">
        <v>35284</v>
      </c>
      <c r="B1724" s="268">
        <v>1049.3699999999999</v>
      </c>
    </row>
    <row r="1725" spans="1:2" ht="16.149999999999999" customHeight="1" x14ac:dyDescent="0.25">
      <c r="A1725" s="265">
        <v>35285</v>
      </c>
      <c r="B1725" s="266">
        <v>1049.3699999999999</v>
      </c>
    </row>
    <row r="1726" spans="1:2" ht="16.149999999999999" customHeight="1" x14ac:dyDescent="0.25">
      <c r="A1726" s="265">
        <v>35286</v>
      </c>
      <c r="B1726" s="268">
        <v>1044.9000000000001</v>
      </c>
    </row>
    <row r="1727" spans="1:2" ht="16.149999999999999" customHeight="1" x14ac:dyDescent="0.25">
      <c r="A1727" s="265">
        <v>35287</v>
      </c>
      <c r="B1727" s="266">
        <v>1040.68</v>
      </c>
    </row>
    <row r="1728" spans="1:2" ht="16.149999999999999" customHeight="1" x14ac:dyDescent="0.25">
      <c r="A1728" s="265">
        <v>35288</v>
      </c>
      <c r="B1728" s="268">
        <v>1040.68</v>
      </c>
    </row>
    <row r="1729" spans="1:2" ht="16.149999999999999" customHeight="1" x14ac:dyDescent="0.25">
      <c r="A1729" s="265">
        <v>35289</v>
      </c>
      <c r="B1729" s="266">
        <v>1040.68</v>
      </c>
    </row>
    <row r="1730" spans="1:2" ht="16.149999999999999" customHeight="1" x14ac:dyDescent="0.25">
      <c r="A1730" s="265">
        <v>35290</v>
      </c>
      <c r="B1730" s="268">
        <v>1035.79</v>
      </c>
    </row>
    <row r="1731" spans="1:2" ht="16.149999999999999" customHeight="1" x14ac:dyDescent="0.25">
      <c r="A1731" s="265">
        <v>35291</v>
      </c>
      <c r="B1731" s="266">
        <v>1029.46</v>
      </c>
    </row>
    <row r="1732" spans="1:2" ht="16.149999999999999" customHeight="1" x14ac:dyDescent="0.25">
      <c r="A1732" s="265">
        <v>35292</v>
      </c>
      <c r="B1732" s="268">
        <v>1041.76</v>
      </c>
    </row>
    <row r="1733" spans="1:2" ht="16.149999999999999" customHeight="1" x14ac:dyDescent="0.25">
      <c r="A1733" s="265">
        <v>35293</v>
      </c>
      <c r="B1733" s="266">
        <v>1051.82</v>
      </c>
    </row>
    <row r="1734" spans="1:2" ht="16.149999999999999" customHeight="1" x14ac:dyDescent="0.25">
      <c r="A1734" s="265">
        <v>35294</v>
      </c>
      <c r="B1734" s="268">
        <v>1047.9000000000001</v>
      </c>
    </row>
    <row r="1735" spans="1:2" ht="16.149999999999999" customHeight="1" x14ac:dyDescent="0.25">
      <c r="A1735" s="265">
        <v>35295</v>
      </c>
      <c r="B1735" s="266">
        <v>1047.9000000000001</v>
      </c>
    </row>
    <row r="1736" spans="1:2" ht="16.149999999999999" customHeight="1" x14ac:dyDescent="0.25">
      <c r="A1736" s="265">
        <v>35296</v>
      </c>
      <c r="B1736" s="268">
        <v>1047.9000000000001</v>
      </c>
    </row>
    <row r="1737" spans="1:2" ht="16.149999999999999" customHeight="1" x14ac:dyDescent="0.25">
      <c r="A1737" s="265">
        <v>35297</v>
      </c>
      <c r="B1737" s="266">
        <v>1047.9000000000001</v>
      </c>
    </row>
    <row r="1738" spans="1:2" ht="16.149999999999999" customHeight="1" x14ac:dyDescent="0.25">
      <c r="A1738" s="265">
        <v>35298</v>
      </c>
      <c r="B1738" s="268">
        <v>1044.54</v>
      </c>
    </row>
    <row r="1739" spans="1:2" ht="16.149999999999999" customHeight="1" x14ac:dyDescent="0.25">
      <c r="A1739" s="265">
        <v>35299</v>
      </c>
      <c r="B1739" s="266">
        <v>1037.43</v>
      </c>
    </row>
    <row r="1740" spans="1:2" ht="16.149999999999999" customHeight="1" x14ac:dyDescent="0.25">
      <c r="A1740" s="265">
        <v>35300</v>
      </c>
      <c r="B1740" s="268">
        <v>1040.1500000000001</v>
      </c>
    </row>
    <row r="1741" spans="1:2" ht="16.149999999999999" customHeight="1" x14ac:dyDescent="0.25">
      <c r="A1741" s="265">
        <v>35301</v>
      </c>
      <c r="B1741" s="266">
        <v>1037.0999999999999</v>
      </c>
    </row>
    <row r="1742" spans="1:2" ht="16.149999999999999" customHeight="1" x14ac:dyDescent="0.25">
      <c r="A1742" s="265">
        <v>35302</v>
      </c>
      <c r="B1742" s="268">
        <v>1037.0999999999999</v>
      </c>
    </row>
    <row r="1743" spans="1:2" ht="16.149999999999999" customHeight="1" x14ac:dyDescent="0.25">
      <c r="A1743" s="265">
        <v>35303</v>
      </c>
      <c r="B1743" s="266">
        <v>1037.0999999999999</v>
      </c>
    </row>
    <row r="1744" spans="1:2" ht="16.149999999999999" customHeight="1" x14ac:dyDescent="0.25">
      <c r="A1744" s="265">
        <v>35304</v>
      </c>
      <c r="B1744" s="268">
        <v>1041.6400000000001</v>
      </c>
    </row>
    <row r="1745" spans="1:2" ht="16.149999999999999" customHeight="1" x14ac:dyDescent="0.25">
      <c r="A1745" s="265">
        <v>35305</v>
      </c>
      <c r="B1745" s="266">
        <v>1044.54</v>
      </c>
    </row>
    <row r="1746" spans="1:2" ht="16.149999999999999" customHeight="1" x14ac:dyDescent="0.25">
      <c r="A1746" s="265">
        <v>35306</v>
      </c>
      <c r="B1746" s="268">
        <v>1046.7</v>
      </c>
    </row>
    <row r="1747" spans="1:2" ht="16.149999999999999" customHeight="1" x14ac:dyDescent="0.25">
      <c r="A1747" s="265">
        <v>35307</v>
      </c>
      <c r="B1747" s="266">
        <v>1045.02</v>
      </c>
    </row>
    <row r="1748" spans="1:2" ht="16.149999999999999" customHeight="1" x14ac:dyDescent="0.25">
      <c r="A1748" s="265">
        <v>35308</v>
      </c>
      <c r="B1748" s="268">
        <v>1042.32</v>
      </c>
    </row>
    <row r="1749" spans="1:2" ht="16.149999999999999" customHeight="1" x14ac:dyDescent="0.25">
      <c r="A1749" s="265">
        <v>35309</v>
      </c>
      <c r="B1749" s="266">
        <v>1042.32</v>
      </c>
    </row>
    <row r="1750" spans="1:2" ht="16.149999999999999" customHeight="1" x14ac:dyDescent="0.25">
      <c r="A1750" s="265">
        <v>35310</v>
      </c>
      <c r="B1750" s="268">
        <v>1042.32</v>
      </c>
    </row>
    <row r="1751" spans="1:2" ht="16.149999999999999" customHeight="1" x14ac:dyDescent="0.25">
      <c r="A1751" s="265">
        <v>35311</v>
      </c>
      <c r="B1751" s="266">
        <v>1044.3800000000001</v>
      </c>
    </row>
    <row r="1752" spans="1:2" ht="16.149999999999999" customHeight="1" x14ac:dyDescent="0.25">
      <c r="A1752" s="265">
        <v>35312</v>
      </c>
      <c r="B1752" s="268">
        <v>1045.27</v>
      </c>
    </row>
    <row r="1753" spans="1:2" ht="16.149999999999999" customHeight="1" x14ac:dyDescent="0.25">
      <c r="A1753" s="265">
        <v>35313</v>
      </c>
      <c r="B1753" s="266">
        <v>1044.0899999999999</v>
      </c>
    </row>
    <row r="1754" spans="1:2" ht="16.149999999999999" customHeight="1" x14ac:dyDescent="0.25">
      <c r="A1754" s="265">
        <v>35314</v>
      </c>
      <c r="B1754" s="268">
        <v>1043.93</v>
      </c>
    </row>
    <row r="1755" spans="1:2" ht="16.149999999999999" customHeight="1" x14ac:dyDescent="0.25">
      <c r="A1755" s="265">
        <v>35315</v>
      </c>
      <c r="B1755" s="266">
        <v>1045.8699999999999</v>
      </c>
    </row>
    <row r="1756" spans="1:2" ht="16.149999999999999" customHeight="1" x14ac:dyDescent="0.25">
      <c r="A1756" s="265">
        <v>35316</v>
      </c>
      <c r="B1756" s="268">
        <v>1045.8699999999999</v>
      </c>
    </row>
    <row r="1757" spans="1:2" ht="16.149999999999999" customHeight="1" x14ac:dyDescent="0.25">
      <c r="A1757" s="265">
        <v>35317</v>
      </c>
      <c r="B1757" s="266">
        <v>1045.8699999999999</v>
      </c>
    </row>
    <row r="1758" spans="1:2" ht="16.149999999999999" customHeight="1" x14ac:dyDescent="0.25">
      <c r="A1758" s="265">
        <v>35318</v>
      </c>
      <c r="B1758" s="268">
        <v>1047.95</v>
      </c>
    </row>
    <row r="1759" spans="1:2" ht="16.149999999999999" customHeight="1" x14ac:dyDescent="0.25">
      <c r="A1759" s="265">
        <v>35319</v>
      </c>
      <c r="B1759" s="266">
        <v>1051.6400000000001</v>
      </c>
    </row>
    <row r="1760" spans="1:2" ht="16.149999999999999" customHeight="1" x14ac:dyDescent="0.25">
      <c r="A1760" s="265">
        <v>35320</v>
      </c>
      <c r="B1760" s="268">
        <v>1047.26</v>
      </c>
    </row>
    <row r="1761" spans="1:2" ht="16.149999999999999" customHeight="1" x14ac:dyDescent="0.25">
      <c r="A1761" s="265">
        <v>35321</v>
      </c>
      <c r="B1761" s="266">
        <v>1047.6600000000001</v>
      </c>
    </row>
    <row r="1762" spans="1:2" ht="16.149999999999999" customHeight="1" x14ac:dyDescent="0.25">
      <c r="A1762" s="265">
        <v>35322</v>
      </c>
      <c r="B1762" s="268">
        <v>1043.8900000000001</v>
      </c>
    </row>
    <row r="1763" spans="1:2" ht="16.149999999999999" customHeight="1" x14ac:dyDescent="0.25">
      <c r="A1763" s="265">
        <v>35323</v>
      </c>
      <c r="B1763" s="266">
        <v>1043.8900000000001</v>
      </c>
    </row>
    <row r="1764" spans="1:2" ht="16.149999999999999" customHeight="1" x14ac:dyDescent="0.25">
      <c r="A1764" s="265">
        <v>35324</v>
      </c>
      <c r="B1764" s="268">
        <v>1043.8900000000001</v>
      </c>
    </row>
    <row r="1765" spans="1:2" ht="16.149999999999999" customHeight="1" x14ac:dyDescent="0.25">
      <c r="A1765" s="265">
        <v>35325</v>
      </c>
      <c r="B1765" s="266">
        <v>1042.8</v>
      </c>
    </row>
    <row r="1766" spans="1:2" ht="16.149999999999999" customHeight="1" x14ac:dyDescent="0.25">
      <c r="A1766" s="265">
        <v>35326</v>
      </c>
      <c r="B1766" s="268">
        <v>1038.9000000000001</v>
      </c>
    </row>
    <row r="1767" spans="1:2" ht="16.149999999999999" customHeight="1" x14ac:dyDescent="0.25">
      <c r="A1767" s="265">
        <v>35327</v>
      </c>
      <c r="B1767" s="266">
        <v>1035.94</v>
      </c>
    </row>
    <row r="1768" spans="1:2" ht="16.149999999999999" customHeight="1" x14ac:dyDescent="0.25">
      <c r="A1768" s="265">
        <v>35328</v>
      </c>
      <c r="B1768" s="268">
        <v>1037.0999999999999</v>
      </c>
    </row>
    <row r="1769" spans="1:2" ht="16.149999999999999" customHeight="1" x14ac:dyDescent="0.25">
      <c r="A1769" s="265">
        <v>35329</v>
      </c>
      <c r="B1769" s="266">
        <v>1037.1099999999999</v>
      </c>
    </row>
    <row r="1770" spans="1:2" ht="16.149999999999999" customHeight="1" x14ac:dyDescent="0.25">
      <c r="A1770" s="265">
        <v>35330</v>
      </c>
      <c r="B1770" s="268">
        <v>1037.1099999999999</v>
      </c>
    </row>
    <row r="1771" spans="1:2" ht="16.149999999999999" customHeight="1" x14ac:dyDescent="0.25">
      <c r="A1771" s="265">
        <v>35331</v>
      </c>
      <c r="B1771" s="266">
        <v>1037.1099999999999</v>
      </c>
    </row>
    <row r="1772" spans="1:2" ht="16.149999999999999" customHeight="1" x14ac:dyDescent="0.25">
      <c r="A1772" s="265">
        <v>35332</v>
      </c>
      <c r="B1772" s="268">
        <v>1038.0899999999999</v>
      </c>
    </row>
    <row r="1773" spans="1:2" ht="16.149999999999999" customHeight="1" x14ac:dyDescent="0.25">
      <c r="A1773" s="265">
        <v>35333</v>
      </c>
      <c r="B1773" s="266">
        <v>1040.3599999999999</v>
      </c>
    </row>
    <row r="1774" spans="1:2" ht="16.149999999999999" customHeight="1" x14ac:dyDescent="0.25">
      <c r="A1774" s="265">
        <v>35334</v>
      </c>
      <c r="B1774" s="268">
        <v>1030.25</v>
      </c>
    </row>
    <row r="1775" spans="1:2" ht="16.149999999999999" customHeight="1" x14ac:dyDescent="0.25">
      <c r="A1775" s="265">
        <v>35335</v>
      </c>
      <c r="B1775" s="266">
        <v>1027.68</v>
      </c>
    </row>
    <row r="1776" spans="1:2" ht="16.149999999999999" customHeight="1" x14ac:dyDescent="0.25">
      <c r="A1776" s="265">
        <v>35336</v>
      </c>
      <c r="B1776" s="268">
        <v>1025.06</v>
      </c>
    </row>
    <row r="1777" spans="1:2" ht="16.149999999999999" customHeight="1" x14ac:dyDescent="0.25">
      <c r="A1777" s="265">
        <v>35337</v>
      </c>
      <c r="B1777" s="266">
        <v>1025.06</v>
      </c>
    </row>
    <row r="1778" spans="1:2" ht="16.149999999999999" customHeight="1" x14ac:dyDescent="0.25">
      <c r="A1778" s="265">
        <v>35338</v>
      </c>
      <c r="B1778" s="268">
        <v>1025.06</v>
      </c>
    </row>
    <row r="1779" spans="1:2" ht="16.149999999999999" customHeight="1" x14ac:dyDescent="0.25">
      <c r="A1779" s="265">
        <v>35339</v>
      </c>
      <c r="B1779" s="266">
        <v>1027.08</v>
      </c>
    </row>
    <row r="1780" spans="1:2" ht="16.149999999999999" customHeight="1" x14ac:dyDescent="0.25">
      <c r="A1780" s="265">
        <v>35340</v>
      </c>
      <c r="B1780" s="268">
        <v>1030.54</v>
      </c>
    </row>
    <row r="1781" spans="1:2" ht="16.149999999999999" customHeight="1" x14ac:dyDescent="0.25">
      <c r="A1781" s="265">
        <v>35341</v>
      </c>
      <c r="B1781" s="266">
        <v>1019.17</v>
      </c>
    </row>
    <row r="1782" spans="1:2" ht="16.149999999999999" customHeight="1" x14ac:dyDescent="0.25">
      <c r="A1782" s="265">
        <v>35342</v>
      </c>
      <c r="B1782" s="268">
        <v>1015.24</v>
      </c>
    </row>
    <row r="1783" spans="1:2" ht="16.149999999999999" customHeight="1" x14ac:dyDescent="0.25">
      <c r="A1783" s="265">
        <v>35343</v>
      </c>
      <c r="B1783" s="266">
        <v>1014.99</v>
      </c>
    </row>
    <row r="1784" spans="1:2" ht="16.149999999999999" customHeight="1" x14ac:dyDescent="0.25">
      <c r="A1784" s="265">
        <v>35344</v>
      </c>
      <c r="B1784" s="268">
        <v>1014.99</v>
      </c>
    </row>
    <row r="1785" spans="1:2" ht="16.149999999999999" customHeight="1" x14ac:dyDescent="0.25">
      <c r="A1785" s="265">
        <v>35345</v>
      </c>
      <c r="B1785" s="266">
        <v>1014.99</v>
      </c>
    </row>
    <row r="1786" spans="1:2" ht="16.149999999999999" customHeight="1" x14ac:dyDescent="0.25">
      <c r="A1786" s="265">
        <v>35346</v>
      </c>
      <c r="B1786" s="268">
        <v>1012.56</v>
      </c>
    </row>
    <row r="1787" spans="1:2" ht="16.149999999999999" customHeight="1" x14ac:dyDescent="0.25">
      <c r="A1787" s="265">
        <v>35347</v>
      </c>
      <c r="B1787" s="266">
        <v>1010.32</v>
      </c>
    </row>
    <row r="1788" spans="1:2" ht="16.149999999999999" customHeight="1" x14ac:dyDescent="0.25">
      <c r="A1788" s="265">
        <v>35348</v>
      </c>
      <c r="B1788" s="268">
        <v>1012.27</v>
      </c>
    </row>
    <row r="1789" spans="1:2" ht="16.149999999999999" customHeight="1" x14ac:dyDescent="0.25">
      <c r="A1789" s="265">
        <v>35349</v>
      </c>
      <c r="B1789" s="266">
        <v>1013.12</v>
      </c>
    </row>
    <row r="1790" spans="1:2" ht="16.149999999999999" customHeight="1" x14ac:dyDescent="0.25">
      <c r="A1790" s="265">
        <v>35350</v>
      </c>
      <c r="B1790" s="268">
        <v>1015.07</v>
      </c>
    </row>
    <row r="1791" spans="1:2" ht="16.149999999999999" customHeight="1" x14ac:dyDescent="0.25">
      <c r="A1791" s="265">
        <v>35351</v>
      </c>
      <c r="B1791" s="266">
        <v>1015.07</v>
      </c>
    </row>
    <row r="1792" spans="1:2" ht="16.149999999999999" customHeight="1" x14ac:dyDescent="0.25">
      <c r="A1792" s="265">
        <v>35352</v>
      </c>
      <c r="B1792" s="268">
        <v>1015.07</v>
      </c>
    </row>
    <row r="1793" spans="1:2" ht="16.149999999999999" customHeight="1" x14ac:dyDescent="0.25">
      <c r="A1793" s="265">
        <v>35353</v>
      </c>
      <c r="B1793" s="266">
        <v>1015.07</v>
      </c>
    </row>
    <row r="1794" spans="1:2" ht="16.149999999999999" customHeight="1" x14ac:dyDescent="0.25">
      <c r="A1794" s="265">
        <v>35354</v>
      </c>
      <c r="B1794" s="268">
        <v>1019.22</v>
      </c>
    </row>
    <row r="1795" spans="1:2" ht="16.149999999999999" customHeight="1" x14ac:dyDescent="0.25">
      <c r="A1795" s="265">
        <v>35355</v>
      </c>
      <c r="B1795" s="266">
        <v>1018.5</v>
      </c>
    </row>
    <row r="1796" spans="1:2" ht="16.149999999999999" customHeight="1" x14ac:dyDescent="0.25">
      <c r="A1796" s="265">
        <v>35356</v>
      </c>
      <c r="B1796" s="268">
        <v>1015.24</v>
      </c>
    </row>
    <row r="1797" spans="1:2" ht="16.149999999999999" customHeight="1" x14ac:dyDescent="0.25">
      <c r="A1797" s="265">
        <v>35357</v>
      </c>
      <c r="B1797" s="266">
        <v>1016.87</v>
      </c>
    </row>
    <row r="1798" spans="1:2" ht="16.149999999999999" customHeight="1" x14ac:dyDescent="0.25">
      <c r="A1798" s="265">
        <v>35358</v>
      </c>
      <c r="B1798" s="268">
        <v>1016.87</v>
      </c>
    </row>
    <row r="1799" spans="1:2" ht="16.149999999999999" customHeight="1" x14ac:dyDescent="0.25">
      <c r="A1799" s="265">
        <v>35359</v>
      </c>
      <c r="B1799" s="266">
        <v>1016.87</v>
      </c>
    </row>
    <row r="1800" spans="1:2" ht="16.149999999999999" customHeight="1" x14ac:dyDescent="0.25">
      <c r="A1800" s="265">
        <v>35360</v>
      </c>
      <c r="B1800" s="268">
        <v>1018.33</v>
      </c>
    </row>
    <row r="1801" spans="1:2" ht="16.149999999999999" customHeight="1" x14ac:dyDescent="0.25">
      <c r="A1801" s="265">
        <v>35361</v>
      </c>
      <c r="B1801" s="266">
        <v>1018.04</v>
      </c>
    </row>
    <row r="1802" spans="1:2" ht="16.149999999999999" customHeight="1" x14ac:dyDescent="0.25">
      <c r="A1802" s="265">
        <v>35362</v>
      </c>
      <c r="B1802" s="268">
        <v>1017.52</v>
      </c>
    </row>
    <row r="1803" spans="1:2" ht="16.149999999999999" customHeight="1" x14ac:dyDescent="0.25">
      <c r="A1803" s="265">
        <v>35363</v>
      </c>
      <c r="B1803" s="266">
        <v>1015.49</v>
      </c>
    </row>
    <row r="1804" spans="1:2" ht="16.149999999999999" customHeight="1" x14ac:dyDescent="0.25">
      <c r="A1804" s="265">
        <v>35364</v>
      </c>
      <c r="B1804" s="268">
        <v>1011.69</v>
      </c>
    </row>
    <row r="1805" spans="1:2" ht="16.149999999999999" customHeight="1" x14ac:dyDescent="0.25">
      <c r="A1805" s="265">
        <v>35365</v>
      </c>
      <c r="B1805" s="266">
        <v>1011.69</v>
      </c>
    </row>
    <row r="1806" spans="1:2" ht="16.149999999999999" customHeight="1" x14ac:dyDescent="0.25">
      <c r="A1806" s="265">
        <v>35366</v>
      </c>
      <c r="B1806" s="268">
        <v>1011.69</v>
      </c>
    </row>
    <row r="1807" spans="1:2" ht="16.149999999999999" customHeight="1" x14ac:dyDescent="0.25">
      <c r="A1807" s="265">
        <v>35367</v>
      </c>
      <c r="B1807" s="266">
        <v>1012.43</v>
      </c>
    </row>
    <row r="1808" spans="1:2" ht="16.149999999999999" customHeight="1" x14ac:dyDescent="0.25">
      <c r="A1808" s="265">
        <v>35368</v>
      </c>
      <c r="B1808" s="268">
        <v>1007.57</v>
      </c>
    </row>
    <row r="1809" spans="1:2" ht="16.149999999999999" customHeight="1" x14ac:dyDescent="0.25">
      <c r="A1809" s="265">
        <v>35369</v>
      </c>
      <c r="B1809" s="266">
        <v>1005.83</v>
      </c>
    </row>
    <row r="1810" spans="1:2" ht="16.149999999999999" customHeight="1" x14ac:dyDescent="0.25">
      <c r="A1810" s="265">
        <v>35370</v>
      </c>
      <c r="B1810" s="268">
        <v>1000.14</v>
      </c>
    </row>
    <row r="1811" spans="1:2" ht="16.149999999999999" customHeight="1" x14ac:dyDescent="0.25">
      <c r="A1811" s="265">
        <v>35371</v>
      </c>
      <c r="B1811" s="266">
        <v>999.49</v>
      </c>
    </row>
    <row r="1812" spans="1:2" ht="16.149999999999999" customHeight="1" x14ac:dyDescent="0.25">
      <c r="A1812" s="265">
        <v>35372</v>
      </c>
      <c r="B1812" s="268">
        <v>999.49</v>
      </c>
    </row>
    <row r="1813" spans="1:2" ht="16.149999999999999" customHeight="1" x14ac:dyDescent="0.25">
      <c r="A1813" s="265">
        <v>35373</v>
      </c>
      <c r="B1813" s="266">
        <v>999.49</v>
      </c>
    </row>
    <row r="1814" spans="1:2" ht="16.149999999999999" customHeight="1" x14ac:dyDescent="0.25">
      <c r="A1814" s="265">
        <v>35374</v>
      </c>
      <c r="B1814" s="268">
        <v>999.49</v>
      </c>
    </row>
    <row r="1815" spans="1:2" ht="16.149999999999999" customHeight="1" x14ac:dyDescent="0.25">
      <c r="A1815" s="265">
        <v>35375</v>
      </c>
      <c r="B1815" s="266">
        <v>1006.36</v>
      </c>
    </row>
    <row r="1816" spans="1:2" ht="16.149999999999999" customHeight="1" x14ac:dyDescent="0.25">
      <c r="A1816" s="265">
        <v>35376</v>
      </c>
      <c r="B1816" s="268">
        <v>1003.75</v>
      </c>
    </row>
    <row r="1817" spans="1:2" ht="16.149999999999999" customHeight="1" x14ac:dyDescent="0.25">
      <c r="A1817" s="265">
        <v>35377</v>
      </c>
      <c r="B1817" s="266">
        <v>999.59</v>
      </c>
    </row>
    <row r="1818" spans="1:2" ht="16.149999999999999" customHeight="1" x14ac:dyDescent="0.25">
      <c r="A1818" s="265">
        <v>35378</v>
      </c>
      <c r="B1818" s="268">
        <v>1001.24</v>
      </c>
    </row>
    <row r="1819" spans="1:2" ht="16.149999999999999" customHeight="1" x14ac:dyDescent="0.25">
      <c r="A1819" s="265">
        <v>35379</v>
      </c>
      <c r="B1819" s="266">
        <v>1001.24</v>
      </c>
    </row>
    <row r="1820" spans="1:2" ht="16.149999999999999" customHeight="1" x14ac:dyDescent="0.25">
      <c r="A1820" s="265">
        <v>35380</v>
      </c>
      <c r="B1820" s="268">
        <v>1001.24</v>
      </c>
    </row>
    <row r="1821" spans="1:2" ht="16.149999999999999" customHeight="1" x14ac:dyDescent="0.25">
      <c r="A1821" s="265">
        <v>35381</v>
      </c>
      <c r="B1821" s="266">
        <v>1001.24</v>
      </c>
    </row>
    <row r="1822" spans="1:2" ht="16.149999999999999" customHeight="1" x14ac:dyDescent="0.25">
      <c r="A1822" s="265">
        <v>35382</v>
      </c>
      <c r="B1822" s="268">
        <v>1000.22</v>
      </c>
    </row>
    <row r="1823" spans="1:2" ht="16.149999999999999" customHeight="1" x14ac:dyDescent="0.25">
      <c r="A1823" s="265">
        <v>35383</v>
      </c>
      <c r="B1823" s="266">
        <v>997.38</v>
      </c>
    </row>
    <row r="1824" spans="1:2" ht="16.149999999999999" customHeight="1" x14ac:dyDescent="0.25">
      <c r="A1824" s="265">
        <v>35384</v>
      </c>
      <c r="B1824" s="268">
        <v>1001.68</v>
      </c>
    </row>
    <row r="1825" spans="1:2" ht="16.149999999999999" customHeight="1" x14ac:dyDescent="0.25">
      <c r="A1825" s="265">
        <v>35385</v>
      </c>
      <c r="B1825" s="266">
        <v>999.68</v>
      </c>
    </row>
    <row r="1826" spans="1:2" ht="16.149999999999999" customHeight="1" x14ac:dyDescent="0.25">
      <c r="A1826" s="265">
        <v>35386</v>
      </c>
      <c r="B1826" s="268">
        <v>999.68</v>
      </c>
    </row>
    <row r="1827" spans="1:2" ht="16.149999999999999" customHeight="1" x14ac:dyDescent="0.25">
      <c r="A1827" s="265">
        <v>35387</v>
      </c>
      <c r="B1827" s="266">
        <v>999.68</v>
      </c>
    </row>
    <row r="1828" spans="1:2" ht="16.149999999999999" customHeight="1" x14ac:dyDescent="0.25">
      <c r="A1828" s="265">
        <v>35388</v>
      </c>
      <c r="B1828" s="268">
        <v>995.96</v>
      </c>
    </row>
    <row r="1829" spans="1:2" ht="16.149999999999999" customHeight="1" x14ac:dyDescent="0.25">
      <c r="A1829" s="265">
        <v>35389</v>
      </c>
      <c r="B1829" s="266">
        <v>994.02</v>
      </c>
    </row>
    <row r="1830" spans="1:2" ht="16.149999999999999" customHeight="1" x14ac:dyDescent="0.25">
      <c r="A1830" s="265">
        <v>35390</v>
      </c>
      <c r="B1830" s="268">
        <v>995.2</v>
      </c>
    </row>
    <row r="1831" spans="1:2" ht="16.149999999999999" customHeight="1" x14ac:dyDescent="0.25">
      <c r="A1831" s="265">
        <v>35391</v>
      </c>
      <c r="B1831" s="266">
        <v>994.37</v>
      </c>
    </row>
    <row r="1832" spans="1:2" ht="16.149999999999999" customHeight="1" x14ac:dyDescent="0.25">
      <c r="A1832" s="265">
        <v>35392</v>
      </c>
      <c r="B1832" s="268">
        <v>995.34</v>
      </c>
    </row>
    <row r="1833" spans="1:2" ht="16.149999999999999" customHeight="1" x14ac:dyDescent="0.25">
      <c r="A1833" s="265">
        <v>35393</v>
      </c>
      <c r="B1833" s="266">
        <v>995.34</v>
      </c>
    </row>
    <row r="1834" spans="1:2" ht="16.149999999999999" customHeight="1" x14ac:dyDescent="0.25">
      <c r="A1834" s="265">
        <v>35394</v>
      </c>
      <c r="B1834" s="268">
        <v>995.34</v>
      </c>
    </row>
    <row r="1835" spans="1:2" ht="16.149999999999999" customHeight="1" x14ac:dyDescent="0.25">
      <c r="A1835" s="265">
        <v>35395</v>
      </c>
      <c r="B1835" s="266">
        <v>995.05</v>
      </c>
    </row>
    <row r="1836" spans="1:2" ht="16.149999999999999" customHeight="1" x14ac:dyDescent="0.25">
      <c r="A1836" s="265">
        <v>35396</v>
      </c>
      <c r="B1836" s="268">
        <v>995.05</v>
      </c>
    </row>
    <row r="1837" spans="1:2" ht="16.149999999999999" customHeight="1" x14ac:dyDescent="0.25">
      <c r="A1837" s="265">
        <v>35397</v>
      </c>
      <c r="B1837" s="266">
        <v>995.93</v>
      </c>
    </row>
    <row r="1838" spans="1:2" ht="16.149999999999999" customHeight="1" x14ac:dyDescent="0.25">
      <c r="A1838" s="265">
        <v>35398</v>
      </c>
      <c r="B1838" s="268">
        <v>994.94</v>
      </c>
    </row>
    <row r="1839" spans="1:2" ht="16.149999999999999" customHeight="1" x14ac:dyDescent="0.25">
      <c r="A1839" s="265">
        <v>35399</v>
      </c>
      <c r="B1839" s="266">
        <v>1002.28</v>
      </c>
    </row>
    <row r="1840" spans="1:2" ht="16.149999999999999" customHeight="1" x14ac:dyDescent="0.25">
      <c r="A1840" s="265">
        <v>35400</v>
      </c>
      <c r="B1840" s="268">
        <v>1002.28</v>
      </c>
    </row>
    <row r="1841" spans="1:2" ht="16.149999999999999" customHeight="1" x14ac:dyDescent="0.25">
      <c r="A1841" s="265">
        <v>35401</v>
      </c>
      <c r="B1841" s="266">
        <v>1002.28</v>
      </c>
    </row>
    <row r="1842" spans="1:2" ht="16.149999999999999" customHeight="1" x14ac:dyDescent="0.25">
      <c r="A1842" s="265">
        <v>35402</v>
      </c>
      <c r="B1842" s="268">
        <v>1000.09</v>
      </c>
    </row>
    <row r="1843" spans="1:2" ht="16.149999999999999" customHeight="1" x14ac:dyDescent="0.25">
      <c r="A1843" s="265">
        <v>35403</v>
      </c>
      <c r="B1843" s="266">
        <v>995.73</v>
      </c>
    </row>
    <row r="1844" spans="1:2" ht="16.149999999999999" customHeight="1" x14ac:dyDescent="0.25">
      <c r="A1844" s="265">
        <v>35404</v>
      </c>
      <c r="B1844" s="268">
        <v>997.4</v>
      </c>
    </row>
    <row r="1845" spans="1:2" ht="16.149999999999999" customHeight="1" x14ac:dyDescent="0.25">
      <c r="A1845" s="265">
        <v>35405</v>
      </c>
      <c r="B1845" s="266">
        <v>997.48</v>
      </c>
    </row>
    <row r="1846" spans="1:2" ht="16.149999999999999" customHeight="1" x14ac:dyDescent="0.25">
      <c r="A1846" s="265">
        <v>35406</v>
      </c>
      <c r="B1846" s="268">
        <v>1001.82</v>
      </c>
    </row>
    <row r="1847" spans="1:2" ht="16.149999999999999" customHeight="1" x14ac:dyDescent="0.25">
      <c r="A1847" s="265">
        <v>35407</v>
      </c>
      <c r="B1847" s="266">
        <v>1001.82</v>
      </c>
    </row>
    <row r="1848" spans="1:2" ht="16.149999999999999" customHeight="1" x14ac:dyDescent="0.25">
      <c r="A1848" s="265">
        <v>35408</v>
      </c>
      <c r="B1848" s="268">
        <v>1001.82</v>
      </c>
    </row>
    <row r="1849" spans="1:2" ht="16.149999999999999" customHeight="1" x14ac:dyDescent="0.25">
      <c r="A1849" s="265">
        <v>35409</v>
      </c>
      <c r="B1849" s="266">
        <v>997.99</v>
      </c>
    </row>
    <row r="1850" spans="1:2" ht="16.149999999999999" customHeight="1" x14ac:dyDescent="0.25">
      <c r="A1850" s="265">
        <v>35410</v>
      </c>
      <c r="B1850" s="268">
        <v>998.17</v>
      </c>
    </row>
    <row r="1851" spans="1:2" ht="16.149999999999999" customHeight="1" x14ac:dyDescent="0.25">
      <c r="A1851" s="265">
        <v>35411</v>
      </c>
      <c r="B1851" s="266">
        <v>998.31</v>
      </c>
    </row>
    <row r="1852" spans="1:2" ht="16.149999999999999" customHeight="1" x14ac:dyDescent="0.25">
      <c r="A1852" s="265">
        <v>35412</v>
      </c>
      <c r="B1852" s="268">
        <v>999.47</v>
      </c>
    </row>
    <row r="1853" spans="1:2" ht="16.149999999999999" customHeight="1" x14ac:dyDescent="0.25">
      <c r="A1853" s="265">
        <v>35413</v>
      </c>
      <c r="B1853" s="266">
        <v>1002.95</v>
      </c>
    </row>
    <row r="1854" spans="1:2" ht="16.149999999999999" customHeight="1" x14ac:dyDescent="0.25">
      <c r="A1854" s="265">
        <v>35414</v>
      </c>
      <c r="B1854" s="268">
        <v>1002.95</v>
      </c>
    </row>
    <row r="1855" spans="1:2" ht="16.149999999999999" customHeight="1" x14ac:dyDescent="0.25">
      <c r="A1855" s="265">
        <v>35415</v>
      </c>
      <c r="B1855" s="266">
        <v>1002.95</v>
      </c>
    </row>
    <row r="1856" spans="1:2" ht="16.149999999999999" customHeight="1" x14ac:dyDescent="0.25">
      <c r="A1856" s="265">
        <v>35416</v>
      </c>
      <c r="B1856" s="268">
        <v>1001.58</v>
      </c>
    </row>
    <row r="1857" spans="1:2" ht="16.149999999999999" customHeight="1" x14ac:dyDescent="0.25">
      <c r="A1857" s="265">
        <v>35417</v>
      </c>
      <c r="B1857" s="266">
        <v>1000.4</v>
      </c>
    </row>
    <row r="1858" spans="1:2" ht="16.149999999999999" customHeight="1" x14ac:dyDescent="0.25">
      <c r="A1858" s="265">
        <v>35418</v>
      </c>
      <c r="B1858" s="268">
        <v>1001.18</v>
      </c>
    </row>
    <row r="1859" spans="1:2" ht="16.149999999999999" customHeight="1" x14ac:dyDescent="0.25">
      <c r="A1859" s="265">
        <v>35419</v>
      </c>
      <c r="B1859" s="266">
        <v>1001.1</v>
      </c>
    </row>
    <row r="1860" spans="1:2" ht="16.149999999999999" customHeight="1" x14ac:dyDescent="0.25">
      <c r="A1860" s="265">
        <v>35420</v>
      </c>
      <c r="B1860" s="268">
        <v>1003.15</v>
      </c>
    </row>
    <row r="1861" spans="1:2" ht="16.149999999999999" customHeight="1" x14ac:dyDescent="0.25">
      <c r="A1861" s="265">
        <v>35421</v>
      </c>
      <c r="B1861" s="266">
        <v>1003.15</v>
      </c>
    </row>
    <row r="1862" spans="1:2" ht="16.149999999999999" customHeight="1" x14ac:dyDescent="0.25">
      <c r="A1862" s="265">
        <v>35422</v>
      </c>
      <c r="B1862" s="268">
        <v>1003.15</v>
      </c>
    </row>
    <row r="1863" spans="1:2" ht="16.149999999999999" customHeight="1" x14ac:dyDescent="0.25">
      <c r="A1863" s="265">
        <v>35423</v>
      </c>
      <c r="B1863" s="266">
        <v>1002.51</v>
      </c>
    </row>
    <row r="1864" spans="1:2" ht="16.149999999999999" customHeight="1" x14ac:dyDescent="0.25">
      <c r="A1864" s="265">
        <v>35424</v>
      </c>
      <c r="B1864" s="268">
        <v>1002.51</v>
      </c>
    </row>
    <row r="1865" spans="1:2" ht="16.149999999999999" customHeight="1" x14ac:dyDescent="0.25">
      <c r="A1865" s="265">
        <v>35425</v>
      </c>
      <c r="B1865" s="266">
        <v>1002.51</v>
      </c>
    </row>
    <row r="1866" spans="1:2" ht="16.149999999999999" customHeight="1" x14ac:dyDescent="0.25">
      <c r="A1866" s="265">
        <v>35426</v>
      </c>
      <c r="B1866" s="268">
        <v>1003.49</v>
      </c>
    </row>
    <row r="1867" spans="1:2" ht="16.149999999999999" customHeight="1" x14ac:dyDescent="0.25">
      <c r="A1867" s="265">
        <v>35427</v>
      </c>
      <c r="B1867" s="266">
        <v>1005.4</v>
      </c>
    </row>
    <row r="1868" spans="1:2" ht="16.149999999999999" customHeight="1" x14ac:dyDescent="0.25">
      <c r="A1868" s="265">
        <v>35428</v>
      </c>
      <c r="B1868" s="268">
        <v>1005.4</v>
      </c>
    </row>
    <row r="1869" spans="1:2" ht="16.149999999999999" customHeight="1" x14ac:dyDescent="0.25">
      <c r="A1869" s="265">
        <v>35429</v>
      </c>
      <c r="B1869" s="266">
        <v>1005.4</v>
      </c>
    </row>
    <row r="1870" spans="1:2" ht="16.149999999999999" customHeight="1" x14ac:dyDescent="0.25">
      <c r="A1870" s="265">
        <v>35430</v>
      </c>
      <c r="B1870" s="268">
        <v>1005.33</v>
      </c>
    </row>
    <row r="1871" spans="1:2" ht="16.149999999999999" customHeight="1" x14ac:dyDescent="0.25">
      <c r="A1871" s="265">
        <v>35431</v>
      </c>
      <c r="B1871" s="266">
        <v>1005.33</v>
      </c>
    </row>
    <row r="1872" spans="1:2" ht="16.149999999999999" customHeight="1" x14ac:dyDescent="0.25">
      <c r="A1872" s="265">
        <v>35432</v>
      </c>
      <c r="B1872" s="268">
        <v>1005.33</v>
      </c>
    </row>
    <row r="1873" spans="1:2" ht="16.149999999999999" customHeight="1" x14ac:dyDescent="0.25">
      <c r="A1873" s="265">
        <v>35433</v>
      </c>
      <c r="B1873" s="266">
        <v>1007.33</v>
      </c>
    </row>
    <row r="1874" spans="1:2" ht="16.149999999999999" customHeight="1" x14ac:dyDescent="0.25">
      <c r="A1874" s="265">
        <v>35434</v>
      </c>
      <c r="B1874" s="268">
        <v>1016.81</v>
      </c>
    </row>
    <row r="1875" spans="1:2" ht="16.149999999999999" customHeight="1" x14ac:dyDescent="0.25">
      <c r="A1875" s="265">
        <v>35435</v>
      </c>
      <c r="B1875" s="266">
        <v>1016.81</v>
      </c>
    </row>
    <row r="1876" spans="1:2" ht="16.149999999999999" customHeight="1" x14ac:dyDescent="0.25">
      <c r="A1876" s="265">
        <v>35436</v>
      </c>
      <c r="B1876" s="268">
        <v>1016.81</v>
      </c>
    </row>
    <row r="1877" spans="1:2" ht="16.149999999999999" customHeight="1" x14ac:dyDescent="0.25">
      <c r="A1877" s="265">
        <v>35437</v>
      </c>
      <c r="B1877" s="266">
        <v>1016.81</v>
      </c>
    </row>
    <row r="1878" spans="1:2" ht="16.149999999999999" customHeight="1" x14ac:dyDescent="0.25">
      <c r="A1878" s="265">
        <v>35438</v>
      </c>
      <c r="B1878" s="268">
        <v>1022</v>
      </c>
    </row>
    <row r="1879" spans="1:2" ht="16.149999999999999" customHeight="1" x14ac:dyDescent="0.25">
      <c r="A1879" s="265">
        <v>35439</v>
      </c>
      <c r="B1879" s="266">
        <v>1020.16</v>
      </c>
    </row>
    <row r="1880" spans="1:2" ht="16.149999999999999" customHeight="1" x14ac:dyDescent="0.25">
      <c r="A1880" s="265">
        <v>35440</v>
      </c>
      <c r="B1880" s="268">
        <v>1013.68</v>
      </c>
    </row>
    <row r="1881" spans="1:2" ht="16.149999999999999" customHeight="1" x14ac:dyDescent="0.25">
      <c r="A1881" s="265">
        <v>35441</v>
      </c>
      <c r="B1881" s="266">
        <v>1011.01</v>
      </c>
    </row>
    <row r="1882" spans="1:2" ht="16.149999999999999" customHeight="1" x14ac:dyDescent="0.25">
      <c r="A1882" s="265">
        <v>35442</v>
      </c>
      <c r="B1882" s="268">
        <v>1011.01</v>
      </c>
    </row>
    <row r="1883" spans="1:2" ht="16.149999999999999" customHeight="1" x14ac:dyDescent="0.25">
      <c r="A1883" s="265">
        <v>35443</v>
      </c>
      <c r="B1883" s="266">
        <v>1011.01</v>
      </c>
    </row>
    <row r="1884" spans="1:2" ht="16.149999999999999" customHeight="1" x14ac:dyDescent="0.25">
      <c r="A1884" s="265">
        <v>35444</v>
      </c>
      <c r="B1884" s="268">
        <v>1015.53</v>
      </c>
    </row>
    <row r="1885" spans="1:2" ht="16.149999999999999" customHeight="1" x14ac:dyDescent="0.25">
      <c r="A1885" s="265">
        <v>35445</v>
      </c>
      <c r="B1885" s="266">
        <v>1026.53</v>
      </c>
    </row>
    <row r="1886" spans="1:2" ht="16.149999999999999" customHeight="1" x14ac:dyDescent="0.25">
      <c r="A1886" s="265">
        <v>35446</v>
      </c>
      <c r="B1886" s="268">
        <v>1023.47</v>
      </c>
    </row>
    <row r="1887" spans="1:2" ht="16.149999999999999" customHeight="1" x14ac:dyDescent="0.25">
      <c r="A1887" s="265">
        <v>35447</v>
      </c>
      <c r="B1887" s="266">
        <v>1018.15</v>
      </c>
    </row>
    <row r="1888" spans="1:2" ht="16.149999999999999" customHeight="1" x14ac:dyDescent="0.25">
      <c r="A1888" s="265">
        <v>35448</v>
      </c>
      <c r="B1888" s="268">
        <v>1020.9</v>
      </c>
    </row>
    <row r="1889" spans="1:2" ht="16.149999999999999" customHeight="1" x14ac:dyDescent="0.25">
      <c r="A1889" s="265">
        <v>35449</v>
      </c>
      <c r="B1889" s="266">
        <v>1020.9</v>
      </c>
    </row>
    <row r="1890" spans="1:2" ht="16.149999999999999" customHeight="1" x14ac:dyDescent="0.25">
      <c r="A1890" s="265">
        <v>35450</v>
      </c>
      <c r="B1890" s="268">
        <v>1020.9</v>
      </c>
    </row>
    <row r="1891" spans="1:2" ht="16.149999999999999" customHeight="1" x14ac:dyDescent="0.25">
      <c r="A1891" s="265">
        <v>35451</v>
      </c>
      <c r="B1891" s="266">
        <v>1022.75</v>
      </c>
    </row>
    <row r="1892" spans="1:2" ht="16.149999999999999" customHeight="1" x14ac:dyDescent="0.25">
      <c r="A1892" s="265">
        <v>35452</v>
      </c>
      <c r="B1892" s="268">
        <v>1023.67</v>
      </c>
    </row>
    <row r="1893" spans="1:2" ht="16.149999999999999" customHeight="1" x14ac:dyDescent="0.25">
      <c r="A1893" s="265">
        <v>35453</v>
      </c>
      <c r="B1893" s="266">
        <v>1031.02</v>
      </c>
    </row>
    <row r="1894" spans="1:2" ht="16.149999999999999" customHeight="1" x14ac:dyDescent="0.25">
      <c r="A1894" s="265">
        <v>35454</v>
      </c>
      <c r="B1894" s="268">
        <v>1031.51</v>
      </c>
    </row>
    <row r="1895" spans="1:2" ht="16.149999999999999" customHeight="1" x14ac:dyDescent="0.25">
      <c r="A1895" s="265">
        <v>35455</v>
      </c>
      <c r="B1895" s="266">
        <v>1032.6199999999999</v>
      </c>
    </row>
    <row r="1896" spans="1:2" ht="16.149999999999999" customHeight="1" x14ac:dyDescent="0.25">
      <c r="A1896" s="265">
        <v>35456</v>
      </c>
      <c r="B1896" s="268">
        <v>1032.6199999999999</v>
      </c>
    </row>
    <row r="1897" spans="1:2" ht="16.149999999999999" customHeight="1" x14ac:dyDescent="0.25">
      <c r="A1897" s="265">
        <v>35457</v>
      </c>
      <c r="B1897" s="266">
        <v>1032.6199999999999</v>
      </c>
    </row>
    <row r="1898" spans="1:2" ht="16.149999999999999" customHeight="1" x14ac:dyDescent="0.25">
      <c r="A1898" s="265">
        <v>35458</v>
      </c>
      <c r="B1898" s="268">
        <v>1040.07</v>
      </c>
    </row>
    <row r="1899" spans="1:2" ht="16.149999999999999" customHeight="1" x14ac:dyDescent="0.25">
      <c r="A1899" s="265">
        <v>35459</v>
      </c>
      <c r="B1899" s="266">
        <v>1057</v>
      </c>
    </row>
    <row r="1900" spans="1:2" ht="16.149999999999999" customHeight="1" x14ac:dyDescent="0.25">
      <c r="A1900" s="265">
        <v>35460</v>
      </c>
      <c r="B1900" s="268">
        <v>1057.82</v>
      </c>
    </row>
    <row r="1901" spans="1:2" ht="16.149999999999999" customHeight="1" x14ac:dyDescent="0.25">
      <c r="A1901" s="265">
        <v>35461</v>
      </c>
      <c r="B1901" s="266">
        <v>1070.97</v>
      </c>
    </row>
    <row r="1902" spans="1:2" ht="16.149999999999999" customHeight="1" x14ac:dyDescent="0.25">
      <c r="A1902" s="265">
        <v>35462</v>
      </c>
      <c r="B1902" s="268">
        <v>1064</v>
      </c>
    </row>
    <row r="1903" spans="1:2" ht="16.149999999999999" customHeight="1" x14ac:dyDescent="0.25">
      <c r="A1903" s="265">
        <v>35463</v>
      </c>
      <c r="B1903" s="266">
        <v>1064</v>
      </c>
    </row>
    <row r="1904" spans="1:2" ht="16.149999999999999" customHeight="1" x14ac:dyDescent="0.25">
      <c r="A1904" s="265">
        <v>35464</v>
      </c>
      <c r="B1904" s="268">
        <v>1064</v>
      </c>
    </row>
    <row r="1905" spans="1:2" ht="16.149999999999999" customHeight="1" x14ac:dyDescent="0.25">
      <c r="A1905" s="265">
        <v>35465</v>
      </c>
      <c r="B1905" s="266">
        <v>1065.98</v>
      </c>
    </row>
    <row r="1906" spans="1:2" ht="16.149999999999999" customHeight="1" x14ac:dyDescent="0.25">
      <c r="A1906" s="265">
        <v>35466</v>
      </c>
      <c r="B1906" s="268">
        <v>1076.25</v>
      </c>
    </row>
    <row r="1907" spans="1:2" ht="16.149999999999999" customHeight="1" x14ac:dyDescent="0.25">
      <c r="A1907" s="265">
        <v>35467</v>
      </c>
      <c r="B1907" s="266">
        <v>1071.8800000000001</v>
      </c>
    </row>
    <row r="1908" spans="1:2" ht="16.149999999999999" customHeight="1" x14ac:dyDescent="0.25">
      <c r="A1908" s="265">
        <v>35468</v>
      </c>
      <c r="B1908" s="268">
        <v>1070.08</v>
      </c>
    </row>
    <row r="1909" spans="1:2" ht="16.149999999999999" customHeight="1" x14ac:dyDescent="0.25">
      <c r="A1909" s="265">
        <v>35469</v>
      </c>
      <c r="B1909" s="266">
        <v>1066.44</v>
      </c>
    </row>
    <row r="1910" spans="1:2" ht="16.149999999999999" customHeight="1" x14ac:dyDescent="0.25">
      <c r="A1910" s="265">
        <v>35470</v>
      </c>
      <c r="B1910" s="268">
        <v>1066.44</v>
      </c>
    </row>
    <row r="1911" spans="1:2" ht="16.149999999999999" customHeight="1" x14ac:dyDescent="0.25">
      <c r="A1911" s="265">
        <v>35471</v>
      </c>
      <c r="B1911" s="266">
        <v>1066.44</v>
      </c>
    </row>
    <row r="1912" spans="1:2" ht="16.149999999999999" customHeight="1" x14ac:dyDescent="0.25">
      <c r="A1912" s="265">
        <v>35472</v>
      </c>
      <c r="B1912" s="268">
        <v>1074.25</v>
      </c>
    </row>
    <row r="1913" spans="1:2" ht="16.149999999999999" customHeight="1" x14ac:dyDescent="0.25">
      <c r="A1913" s="265">
        <v>35473</v>
      </c>
      <c r="B1913" s="266">
        <v>1075.17</v>
      </c>
    </row>
    <row r="1914" spans="1:2" ht="16.149999999999999" customHeight="1" x14ac:dyDescent="0.25">
      <c r="A1914" s="265">
        <v>35474</v>
      </c>
      <c r="B1914" s="268">
        <v>1075.51</v>
      </c>
    </row>
    <row r="1915" spans="1:2" ht="16.149999999999999" customHeight="1" x14ac:dyDescent="0.25">
      <c r="A1915" s="265">
        <v>35475</v>
      </c>
      <c r="B1915" s="266">
        <v>1073.3599999999999</v>
      </c>
    </row>
    <row r="1916" spans="1:2" ht="16.149999999999999" customHeight="1" x14ac:dyDescent="0.25">
      <c r="A1916" s="265">
        <v>35476</v>
      </c>
      <c r="B1916" s="268">
        <v>1075</v>
      </c>
    </row>
    <row r="1917" spans="1:2" ht="16.149999999999999" customHeight="1" x14ac:dyDescent="0.25">
      <c r="A1917" s="265">
        <v>35477</v>
      </c>
      <c r="B1917" s="266">
        <v>1075</v>
      </c>
    </row>
    <row r="1918" spans="1:2" ht="16.149999999999999" customHeight="1" x14ac:dyDescent="0.25">
      <c r="A1918" s="265">
        <v>35478</v>
      </c>
      <c r="B1918" s="268">
        <v>1075</v>
      </c>
    </row>
    <row r="1919" spans="1:2" ht="16.149999999999999" customHeight="1" x14ac:dyDescent="0.25">
      <c r="A1919" s="265">
        <v>35479</v>
      </c>
      <c r="B1919" s="266">
        <v>1076.04</v>
      </c>
    </row>
    <row r="1920" spans="1:2" ht="16.149999999999999" customHeight="1" x14ac:dyDescent="0.25">
      <c r="A1920" s="265">
        <v>35480</v>
      </c>
      <c r="B1920" s="268">
        <v>1075.1099999999999</v>
      </c>
    </row>
    <row r="1921" spans="1:2" ht="16.149999999999999" customHeight="1" x14ac:dyDescent="0.25">
      <c r="A1921" s="265">
        <v>35481</v>
      </c>
      <c r="B1921" s="266">
        <v>1074.5</v>
      </c>
    </row>
    <row r="1922" spans="1:2" ht="16.149999999999999" customHeight="1" x14ac:dyDescent="0.25">
      <c r="A1922" s="265">
        <v>35482</v>
      </c>
      <c r="B1922" s="268">
        <v>1074.0999999999999</v>
      </c>
    </row>
    <row r="1923" spans="1:2" ht="16.149999999999999" customHeight="1" x14ac:dyDescent="0.25">
      <c r="A1923" s="265">
        <v>35483</v>
      </c>
      <c r="B1923" s="266">
        <v>1073.42</v>
      </c>
    </row>
    <row r="1924" spans="1:2" ht="16.149999999999999" customHeight="1" x14ac:dyDescent="0.25">
      <c r="A1924" s="265">
        <v>35484</v>
      </c>
      <c r="B1924" s="268">
        <v>1073.42</v>
      </c>
    </row>
    <row r="1925" spans="1:2" ht="16.149999999999999" customHeight="1" x14ac:dyDescent="0.25">
      <c r="A1925" s="265">
        <v>35485</v>
      </c>
      <c r="B1925" s="266">
        <v>1073.42</v>
      </c>
    </row>
    <row r="1926" spans="1:2" ht="16.149999999999999" customHeight="1" x14ac:dyDescent="0.25">
      <c r="A1926" s="265">
        <v>35486</v>
      </c>
      <c r="B1926" s="268">
        <v>1078.23</v>
      </c>
    </row>
    <row r="1927" spans="1:2" ht="16.149999999999999" customHeight="1" x14ac:dyDescent="0.25">
      <c r="A1927" s="265">
        <v>35487</v>
      </c>
      <c r="B1927" s="266">
        <v>1084.0899999999999</v>
      </c>
    </row>
    <row r="1928" spans="1:2" ht="16.149999999999999" customHeight="1" x14ac:dyDescent="0.25">
      <c r="A1928" s="265">
        <v>35488</v>
      </c>
      <c r="B1928" s="268">
        <v>1080.93</v>
      </c>
    </row>
    <row r="1929" spans="1:2" ht="16.149999999999999" customHeight="1" x14ac:dyDescent="0.25">
      <c r="A1929" s="265">
        <v>35489</v>
      </c>
      <c r="B1929" s="266">
        <v>1080.51</v>
      </c>
    </row>
    <row r="1930" spans="1:2" ht="16.149999999999999" customHeight="1" x14ac:dyDescent="0.25">
      <c r="A1930" s="265">
        <v>35490</v>
      </c>
      <c r="B1930" s="268">
        <v>1077.07</v>
      </c>
    </row>
    <row r="1931" spans="1:2" ht="16.149999999999999" customHeight="1" x14ac:dyDescent="0.25">
      <c r="A1931" s="265">
        <v>35491</v>
      </c>
      <c r="B1931" s="266">
        <v>1077.07</v>
      </c>
    </row>
    <row r="1932" spans="1:2" ht="16.149999999999999" customHeight="1" x14ac:dyDescent="0.25">
      <c r="A1932" s="265">
        <v>35492</v>
      </c>
      <c r="B1932" s="268">
        <v>1077.07</v>
      </c>
    </row>
    <row r="1933" spans="1:2" ht="16.149999999999999" customHeight="1" x14ac:dyDescent="0.25">
      <c r="A1933" s="265">
        <v>35493</v>
      </c>
      <c r="B1933" s="266">
        <v>1075.8599999999999</v>
      </c>
    </row>
    <row r="1934" spans="1:2" ht="16.149999999999999" customHeight="1" x14ac:dyDescent="0.25">
      <c r="A1934" s="265">
        <v>35494</v>
      </c>
      <c r="B1934" s="268">
        <v>1067.77</v>
      </c>
    </row>
    <row r="1935" spans="1:2" ht="16.149999999999999" customHeight="1" x14ac:dyDescent="0.25">
      <c r="A1935" s="265">
        <v>35495</v>
      </c>
      <c r="B1935" s="266">
        <v>1063.44</v>
      </c>
    </row>
    <row r="1936" spans="1:2" ht="16.149999999999999" customHeight="1" x14ac:dyDescent="0.25">
      <c r="A1936" s="265">
        <v>35496</v>
      </c>
      <c r="B1936" s="268">
        <v>1057.58</v>
      </c>
    </row>
    <row r="1937" spans="1:2" ht="16.149999999999999" customHeight="1" x14ac:dyDescent="0.25">
      <c r="A1937" s="265">
        <v>35497</v>
      </c>
      <c r="B1937" s="266">
        <v>1054.05</v>
      </c>
    </row>
    <row r="1938" spans="1:2" ht="16.149999999999999" customHeight="1" x14ac:dyDescent="0.25">
      <c r="A1938" s="265">
        <v>35498</v>
      </c>
      <c r="B1938" s="268">
        <v>1054.05</v>
      </c>
    </row>
    <row r="1939" spans="1:2" ht="16.149999999999999" customHeight="1" x14ac:dyDescent="0.25">
      <c r="A1939" s="265">
        <v>35499</v>
      </c>
      <c r="B1939" s="266">
        <v>1054.05</v>
      </c>
    </row>
    <row r="1940" spans="1:2" ht="16.149999999999999" customHeight="1" x14ac:dyDescent="0.25">
      <c r="A1940" s="265">
        <v>35500</v>
      </c>
      <c r="B1940" s="268">
        <v>1056.92</v>
      </c>
    </row>
    <row r="1941" spans="1:2" ht="16.149999999999999" customHeight="1" x14ac:dyDescent="0.25">
      <c r="A1941" s="265">
        <v>35501</v>
      </c>
      <c r="B1941" s="266">
        <v>1062.73</v>
      </c>
    </row>
    <row r="1942" spans="1:2" ht="16.149999999999999" customHeight="1" x14ac:dyDescent="0.25">
      <c r="A1942" s="265">
        <v>35502</v>
      </c>
      <c r="B1942" s="268">
        <v>1063.33</v>
      </c>
    </row>
    <row r="1943" spans="1:2" ht="16.149999999999999" customHeight="1" x14ac:dyDescent="0.25">
      <c r="A1943" s="265">
        <v>35503</v>
      </c>
      <c r="B1943" s="266">
        <v>1060.3499999999999</v>
      </c>
    </row>
    <row r="1944" spans="1:2" ht="16.149999999999999" customHeight="1" x14ac:dyDescent="0.25">
      <c r="A1944" s="265">
        <v>35504</v>
      </c>
      <c r="B1944" s="268">
        <v>1060.8599999999999</v>
      </c>
    </row>
    <row r="1945" spans="1:2" ht="16.149999999999999" customHeight="1" x14ac:dyDescent="0.25">
      <c r="A1945" s="265">
        <v>35505</v>
      </c>
      <c r="B1945" s="266">
        <v>1060.8599999999999</v>
      </c>
    </row>
    <row r="1946" spans="1:2" ht="16.149999999999999" customHeight="1" x14ac:dyDescent="0.25">
      <c r="A1946" s="265">
        <v>35506</v>
      </c>
      <c r="B1946" s="268">
        <v>1060.8599999999999</v>
      </c>
    </row>
    <row r="1947" spans="1:2" ht="16.149999999999999" customHeight="1" x14ac:dyDescent="0.25">
      <c r="A1947" s="265">
        <v>35507</v>
      </c>
      <c r="B1947" s="266">
        <v>1059.8699999999999</v>
      </c>
    </row>
    <row r="1948" spans="1:2" ht="16.149999999999999" customHeight="1" x14ac:dyDescent="0.25">
      <c r="A1948" s="265">
        <v>35508</v>
      </c>
      <c r="B1948" s="268">
        <v>1058.6099999999999</v>
      </c>
    </row>
    <row r="1949" spans="1:2" ht="16.149999999999999" customHeight="1" x14ac:dyDescent="0.25">
      <c r="A1949" s="265">
        <v>35509</v>
      </c>
      <c r="B1949" s="266">
        <v>1060.31</v>
      </c>
    </row>
    <row r="1950" spans="1:2" ht="16.149999999999999" customHeight="1" x14ac:dyDescent="0.25">
      <c r="A1950" s="265">
        <v>35510</v>
      </c>
      <c r="B1950" s="268">
        <v>1060.6600000000001</v>
      </c>
    </row>
    <row r="1951" spans="1:2" ht="16.149999999999999" customHeight="1" x14ac:dyDescent="0.25">
      <c r="A1951" s="265">
        <v>35511</v>
      </c>
      <c r="B1951" s="266">
        <v>1060.03</v>
      </c>
    </row>
    <row r="1952" spans="1:2" ht="16.149999999999999" customHeight="1" x14ac:dyDescent="0.25">
      <c r="A1952" s="265">
        <v>35512</v>
      </c>
      <c r="B1952" s="268">
        <v>1060.03</v>
      </c>
    </row>
    <row r="1953" spans="1:2" ht="16.149999999999999" customHeight="1" x14ac:dyDescent="0.25">
      <c r="A1953" s="265">
        <v>35513</v>
      </c>
      <c r="B1953" s="266">
        <v>1060.03</v>
      </c>
    </row>
    <row r="1954" spans="1:2" ht="16.149999999999999" customHeight="1" x14ac:dyDescent="0.25">
      <c r="A1954" s="265">
        <v>35514</v>
      </c>
      <c r="B1954" s="268">
        <v>1060.03</v>
      </c>
    </row>
    <row r="1955" spans="1:2" ht="16.149999999999999" customHeight="1" x14ac:dyDescent="0.25">
      <c r="A1955" s="265">
        <v>35515</v>
      </c>
      <c r="B1955" s="266">
        <v>1059.53</v>
      </c>
    </row>
    <row r="1956" spans="1:2" ht="16.149999999999999" customHeight="1" x14ac:dyDescent="0.25">
      <c r="A1956" s="265">
        <v>35516</v>
      </c>
      <c r="B1956" s="268">
        <v>1059.8800000000001</v>
      </c>
    </row>
    <row r="1957" spans="1:2" ht="16.149999999999999" customHeight="1" x14ac:dyDescent="0.25">
      <c r="A1957" s="265">
        <v>35517</v>
      </c>
      <c r="B1957" s="266">
        <v>1059.8800000000001</v>
      </c>
    </row>
    <row r="1958" spans="1:2" ht="16.149999999999999" customHeight="1" x14ac:dyDescent="0.25">
      <c r="A1958" s="265">
        <v>35518</v>
      </c>
      <c r="B1958" s="268">
        <v>1059.8800000000001</v>
      </c>
    </row>
    <row r="1959" spans="1:2" ht="16.149999999999999" customHeight="1" x14ac:dyDescent="0.25">
      <c r="A1959" s="265">
        <v>35519</v>
      </c>
      <c r="B1959" s="266">
        <v>1059.8800000000001</v>
      </c>
    </row>
    <row r="1960" spans="1:2" ht="16.149999999999999" customHeight="1" x14ac:dyDescent="0.25">
      <c r="A1960" s="265">
        <v>35520</v>
      </c>
      <c r="B1960" s="268">
        <v>1059.8800000000001</v>
      </c>
    </row>
    <row r="1961" spans="1:2" ht="16.149999999999999" customHeight="1" x14ac:dyDescent="0.25">
      <c r="A1961" s="265">
        <v>35521</v>
      </c>
      <c r="B1961" s="266">
        <v>1060.93</v>
      </c>
    </row>
    <row r="1962" spans="1:2" ht="16.149999999999999" customHeight="1" x14ac:dyDescent="0.25">
      <c r="A1962" s="265">
        <v>35522</v>
      </c>
      <c r="B1962" s="268">
        <v>1061.98</v>
      </c>
    </row>
    <row r="1963" spans="1:2" ht="16.149999999999999" customHeight="1" x14ac:dyDescent="0.25">
      <c r="A1963" s="265">
        <v>35523</v>
      </c>
      <c r="B1963" s="266">
        <v>1061.95</v>
      </c>
    </row>
    <row r="1964" spans="1:2" ht="16.149999999999999" customHeight="1" x14ac:dyDescent="0.25">
      <c r="A1964" s="265">
        <v>35524</v>
      </c>
      <c r="B1964" s="268">
        <v>1062.46</v>
      </c>
    </row>
    <row r="1965" spans="1:2" ht="16.149999999999999" customHeight="1" x14ac:dyDescent="0.25">
      <c r="A1965" s="265">
        <v>35525</v>
      </c>
      <c r="B1965" s="266">
        <v>1062.58</v>
      </c>
    </row>
    <row r="1966" spans="1:2" ht="16.149999999999999" customHeight="1" x14ac:dyDescent="0.25">
      <c r="A1966" s="265">
        <v>35526</v>
      </c>
      <c r="B1966" s="268">
        <v>1062.58</v>
      </c>
    </row>
    <row r="1967" spans="1:2" ht="16.149999999999999" customHeight="1" x14ac:dyDescent="0.25">
      <c r="A1967" s="265">
        <v>35527</v>
      </c>
      <c r="B1967" s="266">
        <v>1062.58</v>
      </c>
    </row>
    <row r="1968" spans="1:2" ht="16.149999999999999" customHeight="1" x14ac:dyDescent="0.25">
      <c r="A1968" s="265">
        <v>35528</v>
      </c>
      <c r="B1968" s="268">
        <v>1063.3</v>
      </c>
    </row>
    <row r="1969" spans="1:2" ht="16.149999999999999" customHeight="1" x14ac:dyDescent="0.25">
      <c r="A1969" s="265">
        <v>35529</v>
      </c>
      <c r="B1969" s="266">
        <v>1062.67</v>
      </c>
    </row>
    <row r="1970" spans="1:2" ht="16.149999999999999" customHeight="1" x14ac:dyDescent="0.25">
      <c r="A1970" s="265">
        <v>35530</v>
      </c>
      <c r="B1970" s="268">
        <v>1062.78</v>
      </c>
    </row>
    <row r="1971" spans="1:2" ht="16.149999999999999" customHeight="1" x14ac:dyDescent="0.25">
      <c r="A1971" s="265">
        <v>35531</v>
      </c>
      <c r="B1971" s="266">
        <v>1060.71</v>
      </c>
    </row>
    <row r="1972" spans="1:2" ht="16.149999999999999" customHeight="1" x14ac:dyDescent="0.25">
      <c r="A1972" s="265">
        <v>35532</v>
      </c>
      <c r="B1972" s="268">
        <v>1058.76</v>
      </c>
    </row>
    <row r="1973" spans="1:2" ht="16.149999999999999" customHeight="1" x14ac:dyDescent="0.25">
      <c r="A1973" s="265">
        <v>35533</v>
      </c>
      <c r="B1973" s="266">
        <v>1058.76</v>
      </c>
    </row>
    <row r="1974" spans="1:2" ht="16.149999999999999" customHeight="1" x14ac:dyDescent="0.25">
      <c r="A1974" s="265">
        <v>35534</v>
      </c>
      <c r="B1974" s="268">
        <v>1058.76</v>
      </c>
    </row>
    <row r="1975" spans="1:2" ht="16.149999999999999" customHeight="1" x14ac:dyDescent="0.25">
      <c r="A1975" s="265">
        <v>35535</v>
      </c>
      <c r="B1975" s="266">
        <v>1058.73</v>
      </c>
    </row>
    <row r="1976" spans="1:2" ht="16.149999999999999" customHeight="1" x14ac:dyDescent="0.25">
      <c r="A1976" s="265">
        <v>35536</v>
      </c>
      <c r="B1976" s="268">
        <v>1058.97</v>
      </c>
    </row>
    <row r="1977" spans="1:2" ht="16.149999999999999" customHeight="1" x14ac:dyDescent="0.25">
      <c r="A1977" s="265">
        <v>35537</v>
      </c>
      <c r="B1977" s="266">
        <v>1056.9100000000001</v>
      </c>
    </row>
    <row r="1978" spans="1:2" ht="16.149999999999999" customHeight="1" x14ac:dyDescent="0.25">
      <c r="A1978" s="265">
        <v>35538</v>
      </c>
      <c r="B1978" s="268">
        <v>1054.3499999999999</v>
      </c>
    </row>
    <row r="1979" spans="1:2" ht="16.149999999999999" customHeight="1" x14ac:dyDescent="0.25">
      <c r="A1979" s="265">
        <v>35539</v>
      </c>
      <c r="B1979" s="266">
        <v>1051.43</v>
      </c>
    </row>
    <row r="1980" spans="1:2" ht="16.149999999999999" customHeight="1" x14ac:dyDescent="0.25">
      <c r="A1980" s="265">
        <v>35540</v>
      </c>
      <c r="B1980" s="268">
        <v>1051.43</v>
      </c>
    </row>
    <row r="1981" spans="1:2" ht="16.149999999999999" customHeight="1" x14ac:dyDescent="0.25">
      <c r="A1981" s="265">
        <v>35541</v>
      </c>
      <c r="B1981" s="266">
        <v>1051.43</v>
      </c>
    </row>
    <row r="1982" spans="1:2" ht="16.149999999999999" customHeight="1" x14ac:dyDescent="0.25">
      <c r="A1982" s="265">
        <v>35542</v>
      </c>
      <c r="B1982" s="268">
        <v>1054.94</v>
      </c>
    </row>
    <row r="1983" spans="1:2" ht="16.149999999999999" customHeight="1" x14ac:dyDescent="0.25">
      <c r="A1983" s="265">
        <v>35543</v>
      </c>
      <c r="B1983" s="266">
        <v>1057.6400000000001</v>
      </c>
    </row>
    <row r="1984" spans="1:2" ht="16.149999999999999" customHeight="1" x14ac:dyDescent="0.25">
      <c r="A1984" s="265">
        <v>35544</v>
      </c>
      <c r="B1984" s="268">
        <v>1065.48</v>
      </c>
    </row>
    <row r="1985" spans="1:2" ht="16.149999999999999" customHeight="1" x14ac:dyDescent="0.25">
      <c r="A1985" s="265">
        <v>35545</v>
      </c>
      <c r="B1985" s="266">
        <v>1066.77</v>
      </c>
    </row>
    <row r="1986" spans="1:2" ht="16.149999999999999" customHeight="1" x14ac:dyDescent="0.25">
      <c r="A1986" s="265">
        <v>35546</v>
      </c>
      <c r="B1986" s="268">
        <v>1063.83</v>
      </c>
    </row>
    <row r="1987" spans="1:2" ht="16.149999999999999" customHeight="1" x14ac:dyDescent="0.25">
      <c r="A1987" s="265">
        <v>35547</v>
      </c>
      <c r="B1987" s="266">
        <v>1063.83</v>
      </c>
    </row>
    <row r="1988" spans="1:2" ht="16.149999999999999" customHeight="1" x14ac:dyDescent="0.25">
      <c r="A1988" s="265">
        <v>35548</v>
      </c>
      <c r="B1988" s="268">
        <v>1063.83</v>
      </c>
    </row>
    <row r="1989" spans="1:2" ht="16.149999999999999" customHeight="1" x14ac:dyDescent="0.25">
      <c r="A1989" s="265">
        <v>35549</v>
      </c>
      <c r="B1989" s="266">
        <v>1064</v>
      </c>
    </row>
    <row r="1990" spans="1:2" ht="16.149999999999999" customHeight="1" x14ac:dyDescent="0.25">
      <c r="A1990" s="265">
        <v>35550</v>
      </c>
      <c r="B1990" s="268">
        <v>1063.1099999999999</v>
      </c>
    </row>
    <row r="1991" spans="1:2" ht="16.149999999999999" customHeight="1" x14ac:dyDescent="0.25">
      <c r="A1991" s="265">
        <v>35551</v>
      </c>
      <c r="B1991" s="266">
        <v>1064.01</v>
      </c>
    </row>
    <row r="1992" spans="1:2" ht="16.149999999999999" customHeight="1" x14ac:dyDescent="0.25">
      <c r="A1992" s="265">
        <v>35552</v>
      </c>
      <c r="B1992" s="268">
        <v>1064.01</v>
      </c>
    </row>
    <row r="1993" spans="1:2" ht="16.149999999999999" customHeight="1" x14ac:dyDescent="0.25">
      <c r="A1993" s="265">
        <v>35553</v>
      </c>
      <c r="B1993" s="266">
        <v>1068.53</v>
      </c>
    </row>
    <row r="1994" spans="1:2" ht="16.149999999999999" customHeight="1" x14ac:dyDescent="0.25">
      <c r="A1994" s="265">
        <v>35554</v>
      </c>
      <c r="B1994" s="268">
        <v>1068.53</v>
      </c>
    </row>
    <row r="1995" spans="1:2" ht="16.149999999999999" customHeight="1" x14ac:dyDescent="0.25">
      <c r="A1995" s="265">
        <v>35555</v>
      </c>
      <c r="B1995" s="266">
        <v>1068.53</v>
      </c>
    </row>
    <row r="1996" spans="1:2" ht="16.149999999999999" customHeight="1" x14ac:dyDescent="0.25">
      <c r="A1996" s="265">
        <v>35556</v>
      </c>
      <c r="B1996" s="268">
        <v>1076.3900000000001</v>
      </c>
    </row>
    <row r="1997" spans="1:2" ht="16.149999999999999" customHeight="1" x14ac:dyDescent="0.25">
      <c r="A1997" s="265">
        <v>35557</v>
      </c>
      <c r="B1997" s="266">
        <v>1080.48</v>
      </c>
    </row>
    <row r="1998" spans="1:2" ht="16.149999999999999" customHeight="1" x14ac:dyDescent="0.25">
      <c r="A1998" s="265">
        <v>35558</v>
      </c>
      <c r="B1998" s="268">
        <v>1075.05</v>
      </c>
    </row>
    <row r="1999" spans="1:2" ht="16.149999999999999" customHeight="1" x14ac:dyDescent="0.25">
      <c r="A1999" s="265">
        <v>35559</v>
      </c>
      <c r="B1999" s="266">
        <v>1073.77</v>
      </c>
    </row>
    <row r="2000" spans="1:2" ht="16.149999999999999" customHeight="1" x14ac:dyDescent="0.25">
      <c r="A2000" s="265">
        <v>35560</v>
      </c>
      <c r="B2000" s="268">
        <v>1076.93</v>
      </c>
    </row>
    <row r="2001" spans="1:2" ht="16.149999999999999" customHeight="1" x14ac:dyDescent="0.25">
      <c r="A2001" s="265">
        <v>35561</v>
      </c>
      <c r="B2001" s="266">
        <v>1076.93</v>
      </c>
    </row>
    <row r="2002" spans="1:2" ht="16.149999999999999" customHeight="1" x14ac:dyDescent="0.25">
      <c r="A2002" s="265">
        <v>35562</v>
      </c>
      <c r="B2002" s="268">
        <v>1076.93</v>
      </c>
    </row>
    <row r="2003" spans="1:2" ht="16.149999999999999" customHeight="1" x14ac:dyDescent="0.25">
      <c r="A2003" s="265">
        <v>35563</v>
      </c>
      <c r="B2003" s="266">
        <v>1076.93</v>
      </c>
    </row>
    <row r="2004" spans="1:2" ht="16.149999999999999" customHeight="1" x14ac:dyDescent="0.25">
      <c r="A2004" s="265">
        <v>35564</v>
      </c>
      <c r="B2004" s="268">
        <v>1077.3599999999999</v>
      </c>
    </row>
    <row r="2005" spans="1:2" ht="16.149999999999999" customHeight="1" x14ac:dyDescent="0.25">
      <c r="A2005" s="265">
        <v>35565</v>
      </c>
      <c r="B2005" s="266">
        <v>1074.43</v>
      </c>
    </row>
    <row r="2006" spans="1:2" ht="16.149999999999999" customHeight="1" x14ac:dyDescent="0.25">
      <c r="A2006" s="265">
        <v>35566</v>
      </c>
      <c r="B2006" s="268">
        <v>1074.52</v>
      </c>
    </row>
    <row r="2007" spans="1:2" ht="16.149999999999999" customHeight="1" x14ac:dyDescent="0.25">
      <c r="A2007" s="265">
        <v>35567</v>
      </c>
      <c r="B2007" s="266">
        <v>1072.24</v>
      </c>
    </row>
    <row r="2008" spans="1:2" ht="16.149999999999999" customHeight="1" x14ac:dyDescent="0.25">
      <c r="A2008" s="265">
        <v>35568</v>
      </c>
      <c r="B2008" s="268">
        <v>1072.24</v>
      </c>
    </row>
    <row r="2009" spans="1:2" ht="16.149999999999999" customHeight="1" x14ac:dyDescent="0.25">
      <c r="A2009" s="265">
        <v>35569</v>
      </c>
      <c r="B2009" s="266">
        <v>1072.24</v>
      </c>
    </row>
    <row r="2010" spans="1:2" ht="16.149999999999999" customHeight="1" x14ac:dyDescent="0.25">
      <c r="A2010" s="265">
        <v>35570</v>
      </c>
      <c r="B2010" s="268">
        <v>1073.54</v>
      </c>
    </row>
    <row r="2011" spans="1:2" ht="16.149999999999999" customHeight="1" x14ac:dyDescent="0.25">
      <c r="A2011" s="265">
        <v>35571</v>
      </c>
      <c r="B2011" s="266">
        <v>1075.2</v>
      </c>
    </row>
    <row r="2012" spans="1:2" ht="16.149999999999999" customHeight="1" x14ac:dyDescent="0.25">
      <c r="A2012" s="265">
        <v>35572</v>
      </c>
      <c r="B2012" s="268">
        <v>1080.44</v>
      </c>
    </row>
    <row r="2013" spans="1:2" ht="16.149999999999999" customHeight="1" x14ac:dyDescent="0.25">
      <c r="A2013" s="265">
        <v>35573</v>
      </c>
      <c r="B2013" s="266">
        <v>1080.43</v>
      </c>
    </row>
    <row r="2014" spans="1:2" ht="16.149999999999999" customHeight="1" x14ac:dyDescent="0.25">
      <c r="A2014" s="265">
        <v>35574</v>
      </c>
      <c r="B2014" s="268">
        <v>1076.69</v>
      </c>
    </row>
    <row r="2015" spans="1:2" ht="16.149999999999999" customHeight="1" x14ac:dyDescent="0.25">
      <c r="A2015" s="265">
        <v>35575</v>
      </c>
      <c r="B2015" s="266">
        <v>1076.69</v>
      </c>
    </row>
    <row r="2016" spans="1:2" ht="16.149999999999999" customHeight="1" x14ac:dyDescent="0.25">
      <c r="A2016" s="265">
        <v>35576</v>
      </c>
      <c r="B2016" s="268">
        <v>1076.69</v>
      </c>
    </row>
    <row r="2017" spans="1:2" ht="16.149999999999999" customHeight="1" x14ac:dyDescent="0.25">
      <c r="A2017" s="265">
        <v>35577</v>
      </c>
      <c r="B2017" s="266">
        <v>1076.69</v>
      </c>
    </row>
    <row r="2018" spans="1:2" ht="16.149999999999999" customHeight="1" x14ac:dyDescent="0.25">
      <c r="A2018" s="265">
        <v>35578</v>
      </c>
      <c r="B2018" s="268">
        <v>1076.24</v>
      </c>
    </row>
    <row r="2019" spans="1:2" ht="16.149999999999999" customHeight="1" x14ac:dyDescent="0.25">
      <c r="A2019" s="265">
        <v>35579</v>
      </c>
      <c r="B2019" s="266">
        <v>1074.32</v>
      </c>
    </row>
    <row r="2020" spans="1:2" ht="16.149999999999999" customHeight="1" x14ac:dyDescent="0.25">
      <c r="A2020" s="265">
        <v>35580</v>
      </c>
      <c r="B2020" s="268">
        <v>1076.4000000000001</v>
      </c>
    </row>
    <row r="2021" spans="1:2" ht="16.149999999999999" customHeight="1" x14ac:dyDescent="0.25">
      <c r="A2021" s="265">
        <v>35581</v>
      </c>
      <c r="B2021" s="266">
        <v>1077.0899999999999</v>
      </c>
    </row>
    <row r="2022" spans="1:2" ht="16.149999999999999" customHeight="1" x14ac:dyDescent="0.25">
      <c r="A2022" s="265">
        <v>35582</v>
      </c>
      <c r="B2022" s="268">
        <v>1077.0899999999999</v>
      </c>
    </row>
    <row r="2023" spans="1:2" ht="16.149999999999999" customHeight="1" x14ac:dyDescent="0.25">
      <c r="A2023" s="265">
        <v>35583</v>
      </c>
      <c r="B2023" s="266">
        <v>1077.0899999999999</v>
      </c>
    </row>
    <row r="2024" spans="1:2" ht="16.149999999999999" customHeight="1" x14ac:dyDescent="0.25">
      <c r="A2024" s="265">
        <v>35584</v>
      </c>
      <c r="B2024" s="268">
        <v>1077.0899999999999</v>
      </c>
    </row>
    <row r="2025" spans="1:2" ht="16.149999999999999" customHeight="1" x14ac:dyDescent="0.25">
      <c r="A2025" s="265">
        <v>35585</v>
      </c>
      <c r="B2025" s="266">
        <v>1079.0999999999999</v>
      </c>
    </row>
    <row r="2026" spans="1:2" ht="16.149999999999999" customHeight="1" x14ac:dyDescent="0.25">
      <c r="A2026" s="265">
        <v>35586</v>
      </c>
      <c r="B2026" s="268">
        <v>1077.19</v>
      </c>
    </row>
    <row r="2027" spans="1:2" ht="16.149999999999999" customHeight="1" x14ac:dyDescent="0.25">
      <c r="A2027" s="265">
        <v>35587</v>
      </c>
      <c r="B2027" s="266">
        <v>1076.49</v>
      </c>
    </row>
    <row r="2028" spans="1:2" ht="16.149999999999999" customHeight="1" x14ac:dyDescent="0.25">
      <c r="A2028" s="265">
        <v>35588</v>
      </c>
      <c r="B2028" s="268">
        <v>1076.18</v>
      </c>
    </row>
    <row r="2029" spans="1:2" ht="16.149999999999999" customHeight="1" x14ac:dyDescent="0.25">
      <c r="A2029" s="265">
        <v>35589</v>
      </c>
      <c r="B2029" s="266">
        <v>1076.18</v>
      </c>
    </row>
    <row r="2030" spans="1:2" ht="16.149999999999999" customHeight="1" x14ac:dyDescent="0.25">
      <c r="A2030" s="265">
        <v>35590</v>
      </c>
      <c r="B2030" s="268">
        <v>1076.18</v>
      </c>
    </row>
    <row r="2031" spans="1:2" ht="16.149999999999999" customHeight="1" x14ac:dyDescent="0.25">
      <c r="A2031" s="265">
        <v>35591</v>
      </c>
      <c r="B2031" s="266">
        <v>1076.18</v>
      </c>
    </row>
    <row r="2032" spans="1:2" ht="16.149999999999999" customHeight="1" x14ac:dyDescent="0.25">
      <c r="A2032" s="265">
        <v>35592</v>
      </c>
      <c r="B2032" s="268">
        <v>1078.6400000000001</v>
      </c>
    </row>
    <row r="2033" spans="1:2" ht="16.149999999999999" customHeight="1" x14ac:dyDescent="0.25">
      <c r="A2033" s="265">
        <v>35593</v>
      </c>
      <c r="B2033" s="266">
        <v>1080.6099999999999</v>
      </c>
    </row>
    <row r="2034" spans="1:2" ht="16.149999999999999" customHeight="1" x14ac:dyDescent="0.25">
      <c r="A2034" s="265">
        <v>35594</v>
      </c>
      <c r="B2034" s="268">
        <v>1080.46</v>
      </c>
    </row>
    <row r="2035" spans="1:2" ht="16.149999999999999" customHeight="1" x14ac:dyDescent="0.25">
      <c r="A2035" s="265">
        <v>35595</v>
      </c>
      <c r="B2035" s="266">
        <v>1080.5899999999999</v>
      </c>
    </row>
    <row r="2036" spans="1:2" ht="16.149999999999999" customHeight="1" x14ac:dyDescent="0.25">
      <c r="A2036" s="265">
        <v>35596</v>
      </c>
      <c r="B2036" s="268">
        <v>1080.5899999999999</v>
      </c>
    </row>
    <row r="2037" spans="1:2" ht="16.149999999999999" customHeight="1" x14ac:dyDescent="0.25">
      <c r="A2037" s="265">
        <v>35597</v>
      </c>
      <c r="B2037" s="266">
        <v>1080.5899999999999</v>
      </c>
    </row>
    <row r="2038" spans="1:2" ht="16.149999999999999" customHeight="1" x14ac:dyDescent="0.25">
      <c r="A2038" s="265">
        <v>35598</v>
      </c>
      <c r="B2038" s="268">
        <v>1082.43</v>
      </c>
    </row>
    <row r="2039" spans="1:2" ht="16.149999999999999" customHeight="1" x14ac:dyDescent="0.25">
      <c r="A2039" s="265">
        <v>35599</v>
      </c>
      <c r="B2039" s="266">
        <v>1086</v>
      </c>
    </row>
    <row r="2040" spans="1:2" ht="16.149999999999999" customHeight="1" x14ac:dyDescent="0.25">
      <c r="A2040" s="265">
        <v>35600</v>
      </c>
      <c r="B2040" s="268">
        <v>1084.3800000000001</v>
      </c>
    </row>
    <row r="2041" spans="1:2" ht="16.149999999999999" customHeight="1" x14ac:dyDescent="0.25">
      <c r="A2041" s="265">
        <v>35601</v>
      </c>
      <c r="B2041" s="266">
        <v>1084.28</v>
      </c>
    </row>
    <row r="2042" spans="1:2" ht="16.149999999999999" customHeight="1" x14ac:dyDescent="0.25">
      <c r="A2042" s="265">
        <v>35602</v>
      </c>
      <c r="B2042" s="268">
        <v>1086.3599999999999</v>
      </c>
    </row>
    <row r="2043" spans="1:2" ht="16.149999999999999" customHeight="1" x14ac:dyDescent="0.25">
      <c r="A2043" s="265">
        <v>35603</v>
      </c>
      <c r="B2043" s="266">
        <v>1086.3599999999999</v>
      </c>
    </row>
    <row r="2044" spans="1:2" ht="16.149999999999999" customHeight="1" x14ac:dyDescent="0.25">
      <c r="A2044" s="265">
        <v>35604</v>
      </c>
      <c r="B2044" s="268">
        <v>1086.3599999999999</v>
      </c>
    </row>
    <row r="2045" spans="1:2" ht="16.149999999999999" customHeight="1" x14ac:dyDescent="0.25">
      <c r="A2045" s="265">
        <v>35605</v>
      </c>
      <c r="B2045" s="266">
        <v>1088.1600000000001</v>
      </c>
    </row>
    <row r="2046" spans="1:2" ht="16.149999999999999" customHeight="1" x14ac:dyDescent="0.25">
      <c r="A2046" s="265">
        <v>35606</v>
      </c>
      <c r="B2046" s="268">
        <v>1086.47</v>
      </c>
    </row>
    <row r="2047" spans="1:2" ht="16.149999999999999" customHeight="1" x14ac:dyDescent="0.25">
      <c r="A2047" s="265">
        <v>35607</v>
      </c>
      <c r="B2047" s="266">
        <v>1087.72</v>
      </c>
    </row>
    <row r="2048" spans="1:2" ht="16.149999999999999" customHeight="1" x14ac:dyDescent="0.25">
      <c r="A2048" s="265">
        <v>35608</v>
      </c>
      <c r="B2048" s="268">
        <v>1090.58</v>
      </c>
    </row>
    <row r="2049" spans="1:2" ht="16.149999999999999" customHeight="1" x14ac:dyDescent="0.25">
      <c r="A2049" s="265">
        <v>35609</v>
      </c>
      <c r="B2049" s="266">
        <v>1089.01</v>
      </c>
    </row>
    <row r="2050" spans="1:2" ht="16.149999999999999" customHeight="1" x14ac:dyDescent="0.25">
      <c r="A2050" s="265">
        <v>35610</v>
      </c>
      <c r="B2050" s="268">
        <v>1089.01</v>
      </c>
    </row>
    <row r="2051" spans="1:2" ht="16.149999999999999" customHeight="1" x14ac:dyDescent="0.25">
      <c r="A2051" s="265">
        <v>35611</v>
      </c>
      <c r="B2051" s="266">
        <v>1089.01</v>
      </c>
    </row>
    <row r="2052" spans="1:2" ht="16.149999999999999" customHeight="1" x14ac:dyDescent="0.25">
      <c r="A2052" s="265">
        <v>35612</v>
      </c>
      <c r="B2052" s="268">
        <v>1089.01</v>
      </c>
    </row>
    <row r="2053" spans="1:2" ht="16.149999999999999" customHeight="1" x14ac:dyDescent="0.25">
      <c r="A2053" s="265">
        <v>35613</v>
      </c>
      <c r="B2053" s="266">
        <v>1093.25</v>
      </c>
    </row>
    <row r="2054" spans="1:2" ht="16.149999999999999" customHeight="1" x14ac:dyDescent="0.25">
      <c r="A2054" s="265">
        <v>35614</v>
      </c>
      <c r="B2054" s="268">
        <v>1098.72</v>
      </c>
    </row>
    <row r="2055" spans="1:2" ht="16.149999999999999" customHeight="1" x14ac:dyDescent="0.25">
      <c r="A2055" s="265">
        <v>35615</v>
      </c>
      <c r="B2055" s="266">
        <v>1102.8399999999999</v>
      </c>
    </row>
    <row r="2056" spans="1:2" ht="16.149999999999999" customHeight="1" x14ac:dyDescent="0.25">
      <c r="A2056" s="265">
        <v>35616</v>
      </c>
      <c r="B2056" s="268">
        <v>1101.57</v>
      </c>
    </row>
    <row r="2057" spans="1:2" ht="16.149999999999999" customHeight="1" x14ac:dyDescent="0.25">
      <c r="A2057" s="265">
        <v>35617</v>
      </c>
      <c r="B2057" s="266">
        <v>1101.57</v>
      </c>
    </row>
    <row r="2058" spans="1:2" ht="16.149999999999999" customHeight="1" x14ac:dyDescent="0.25">
      <c r="A2058" s="265">
        <v>35618</v>
      </c>
      <c r="B2058" s="268">
        <v>1101.57</v>
      </c>
    </row>
    <row r="2059" spans="1:2" ht="16.149999999999999" customHeight="1" x14ac:dyDescent="0.25">
      <c r="A2059" s="265">
        <v>35619</v>
      </c>
      <c r="B2059" s="266">
        <v>1102.45</v>
      </c>
    </row>
    <row r="2060" spans="1:2" ht="16.149999999999999" customHeight="1" x14ac:dyDescent="0.25">
      <c r="A2060" s="265">
        <v>35620</v>
      </c>
      <c r="B2060" s="268">
        <v>1101.18</v>
      </c>
    </row>
    <row r="2061" spans="1:2" ht="16.149999999999999" customHeight="1" x14ac:dyDescent="0.25">
      <c r="A2061" s="265">
        <v>35621</v>
      </c>
      <c r="B2061" s="266">
        <v>1098.6400000000001</v>
      </c>
    </row>
    <row r="2062" spans="1:2" ht="16.149999999999999" customHeight="1" x14ac:dyDescent="0.25">
      <c r="A2062" s="265">
        <v>35622</v>
      </c>
      <c r="B2062" s="268">
        <v>1097.8800000000001</v>
      </c>
    </row>
    <row r="2063" spans="1:2" ht="16.149999999999999" customHeight="1" x14ac:dyDescent="0.25">
      <c r="A2063" s="265">
        <v>35623</v>
      </c>
      <c r="B2063" s="266">
        <v>1098.46</v>
      </c>
    </row>
    <row r="2064" spans="1:2" ht="16.149999999999999" customHeight="1" x14ac:dyDescent="0.25">
      <c r="A2064" s="265">
        <v>35624</v>
      </c>
      <c r="B2064" s="268">
        <v>1098.46</v>
      </c>
    </row>
    <row r="2065" spans="1:2" ht="16.149999999999999" customHeight="1" x14ac:dyDescent="0.25">
      <c r="A2065" s="265">
        <v>35625</v>
      </c>
      <c r="B2065" s="266">
        <v>1098.46</v>
      </c>
    </row>
    <row r="2066" spans="1:2" ht="16.149999999999999" customHeight="1" x14ac:dyDescent="0.25">
      <c r="A2066" s="265">
        <v>35626</v>
      </c>
      <c r="B2066" s="268">
        <v>1099.56</v>
      </c>
    </row>
    <row r="2067" spans="1:2" ht="16.149999999999999" customHeight="1" x14ac:dyDescent="0.25">
      <c r="A2067" s="265">
        <v>35627</v>
      </c>
      <c r="B2067" s="266">
        <v>1099.25</v>
      </c>
    </row>
    <row r="2068" spans="1:2" ht="16.149999999999999" customHeight="1" x14ac:dyDescent="0.25">
      <c r="A2068" s="265">
        <v>35628</v>
      </c>
      <c r="B2068" s="268">
        <v>1100.83</v>
      </c>
    </row>
    <row r="2069" spans="1:2" ht="16.149999999999999" customHeight="1" x14ac:dyDescent="0.25">
      <c r="A2069" s="265">
        <v>35629</v>
      </c>
      <c r="B2069" s="266">
        <v>1102.48</v>
      </c>
    </row>
    <row r="2070" spans="1:2" ht="16.149999999999999" customHeight="1" x14ac:dyDescent="0.25">
      <c r="A2070" s="265">
        <v>35630</v>
      </c>
      <c r="B2070" s="268">
        <v>1105.33</v>
      </c>
    </row>
    <row r="2071" spans="1:2" ht="16.149999999999999" customHeight="1" x14ac:dyDescent="0.25">
      <c r="A2071" s="265">
        <v>35631</v>
      </c>
      <c r="B2071" s="266">
        <v>1105.33</v>
      </c>
    </row>
    <row r="2072" spans="1:2" ht="16.149999999999999" customHeight="1" x14ac:dyDescent="0.25">
      <c r="A2072" s="265">
        <v>35632</v>
      </c>
      <c r="B2072" s="268">
        <v>1105.33</v>
      </c>
    </row>
    <row r="2073" spans="1:2" ht="16.149999999999999" customHeight="1" x14ac:dyDescent="0.25">
      <c r="A2073" s="265">
        <v>35633</v>
      </c>
      <c r="B2073" s="266">
        <v>1109.46</v>
      </c>
    </row>
    <row r="2074" spans="1:2" ht="16.149999999999999" customHeight="1" x14ac:dyDescent="0.25">
      <c r="A2074" s="265">
        <v>35634</v>
      </c>
      <c r="B2074" s="268">
        <v>1110.32</v>
      </c>
    </row>
    <row r="2075" spans="1:2" ht="16.149999999999999" customHeight="1" x14ac:dyDescent="0.25">
      <c r="A2075" s="265">
        <v>35635</v>
      </c>
      <c r="B2075" s="266">
        <v>1106.7</v>
      </c>
    </row>
    <row r="2076" spans="1:2" ht="16.149999999999999" customHeight="1" x14ac:dyDescent="0.25">
      <c r="A2076" s="265">
        <v>35636</v>
      </c>
      <c r="B2076" s="268">
        <v>1106.6400000000001</v>
      </c>
    </row>
    <row r="2077" spans="1:2" ht="16.149999999999999" customHeight="1" x14ac:dyDescent="0.25">
      <c r="A2077" s="265">
        <v>35637</v>
      </c>
      <c r="B2077" s="266">
        <v>1106.06</v>
      </c>
    </row>
    <row r="2078" spans="1:2" ht="16.149999999999999" customHeight="1" x14ac:dyDescent="0.25">
      <c r="A2078" s="265">
        <v>35638</v>
      </c>
      <c r="B2078" s="268">
        <v>1106.06</v>
      </c>
    </row>
    <row r="2079" spans="1:2" ht="16.149999999999999" customHeight="1" x14ac:dyDescent="0.25">
      <c r="A2079" s="265">
        <v>35639</v>
      </c>
      <c r="B2079" s="266">
        <v>1106.06</v>
      </c>
    </row>
    <row r="2080" spans="1:2" ht="16.149999999999999" customHeight="1" x14ac:dyDescent="0.25">
      <c r="A2080" s="265">
        <v>35640</v>
      </c>
      <c r="B2080" s="268">
        <v>1108.1600000000001</v>
      </c>
    </row>
    <row r="2081" spans="1:2" ht="16.149999999999999" customHeight="1" x14ac:dyDescent="0.25">
      <c r="A2081" s="265">
        <v>35641</v>
      </c>
      <c r="B2081" s="266">
        <v>1106.67</v>
      </c>
    </row>
    <row r="2082" spans="1:2" ht="16.149999999999999" customHeight="1" x14ac:dyDescent="0.25">
      <c r="A2082" s="265">
        <v>35642</v>
      </c>
      <c r="B2082" s="268">
        <v>1109.6500000000001</v>
      </c>
    </row>
    <row r="2083" spans="1:2" ht="16.149999999999999" customHeight="1" x14ac:dyDescent="0.25">
      <c r="A2083" s="265">
        <v>35643</v>
      </c>
      <c r="B2083" s="266">
        <v>1112.53</v>
      </c>
    </row>
    <row r="2084" spans="1:2" ht="16.149999999999999" customHeight="1" x14ac:dyDescent="0.25">
      <c r="A2084" s="265">
        <v>35644</v>
      </c>
      <c r="B2084" s="268">
        <v>1113.43</v>
      </c>
    </row>
    <row r="2085" spans="1:2" ht="16.149999999999999" customHeight="1" x14ac:dyDescent="0.25">
      <c r="A2085" s="265">
        <v>35645</v>
      </c>
      <c r="B2085" s="266">
        <v>1113.43</v>
      </c>
    </row>
    <row r="2086" spans="1:2" ht="16.149999999999999" customHeight="1" x14ac:dyDescent="0.25">
      <c r="A2086" s="265">
        <v>35646</v>
      </c>
      <c r="B2086" s="268">
        <v>1113.43</v>
      </c>
    </row>
    <row r="2087" spans="1:2" ht="16.149999999999999" customHeight="1" x14ac:dyDescent="0.25">
      <c r="A2087" s="265">
        <v>35647</v>
      </c>
      <c r="B2087" s="266">
        <v>1112.83</v>
      </c>
    </row>
    <row r="2088" spans="1:2" ht="16.149999999999999" customHeight="1" x14ac:dyDescent="0.25">
      <c r="A2088" s="265">
        <v>35648</v>
      </c>
      <c r="B2088" s="268">
        <v>1115.43</v>
      </c>
    </row>
    <row r="2089" spans="1:2" ht="16.149999999999999" customHeight="1" x14ac:dyDescent="0.25">
      <c r="A2089" s="265">
        <v>35649</v>
      </c>
      <c r="B2089" s="266">
        <v>1115.2</v>
      </c>
    </row>
    <row r="2090" spans="1:2" ht="16.149999999999999" customHeight="1" x14ac:dyDescent="0.25">
      <c r="A2090" s="265">
        <v>35650</v>
      </c>
      <c r="B2090" s="268">
        <v>1115.2</v>
      </c>
    </row>
    <row r="2091" spans="1:2" ht="16.149999999999999" customHeight="1" x14ac:dyDescent="0.25">
      <c r="A2091" s="265">
        <v>35651</v>
      </c>
      <c r="B2091" s="266">
        <v>1118.96</v>
      </c>
    </row>
    <row r="2092" spans="1:2" ht="16.149999999999999" customHeight="1" x14ac:dyDescent="0.25">
      <c r="A2092" s="265">
        <v>35652</v>
      </c>
      <c r="B2092" s="268">
        <v>1118.96</v>
      </c>
    </row>
    <row r="2093" spans="1:2" ht="16.149999999999999" customHeight="1" x14ac:dyDescent="0.25">
      <c r="A2093" s="265">
        <v>35653</v>
      </c>
      <c r="B2093" s="266">
        <v>1118.96</v>
      </c>
    </row>
    <row r="2094" spans="1:2" ht="16.149999999999999" customHeight="1" x14ac:dyDescent="0.25">
      <c r="A2094" s="265">
        <v>35654</v>
      </c>
      <c r="B2094" s="268">
        <v>1119.3800000000001</v>
      </c>
    </row>
    <row r="2095" spans="1:2" ht="16.149999999999999" customHeight="1" x14ac:dyDescent="0.25">
      <c r="A2095" s="265">
        <v>35655</v>
      </c>
      <c r="B2095" s="266">
        <v>1120.33</v>
      </c>
    </row>
    <row r="2096" spans="1:2" ht="16.149999999999999" customHeight="1" x14ac:dyDescent="0.25">
      <c r="A2096" s="265">
        <v>35656</v>
      </c>
      <c r="B2096" s="268">
        <v>1125.6199999999999</v>
      </c>
    </row>
    <row r="2097" spans="1:2" ht="16.149999999999999" customHeight="1" x14ac:dyDescent="0.25">
      <c r="A2097" s="265">
        <v>35657</v>
      </c>
      <c r="B2097" s="266">
        <v>1128.25</v>
      </c>
    </row>
    <row r="2098" spans="1:2" ht="16.149999999999999" customHeight="1" x14ac:dyDescent="0.25">
      <c r="A2098" s="265">
        <v>35658</v>
      </c>
      <c r="B2098" s="268">
        <v>1129.05</v>
      </c>
    </row>
    <row r="2099" spans="1:2" ht="16.149999999999999" customHeight="1" x14ac:dyDescent="0.25">
      <c r="A2099" s="265">
        <v>35659</v>
      </c>
      <c r="B2099" s="266">
        <v>1129.05</v>
      </c>
    </row>
    <row r="2100" spans="1:2" ht="16.149999999999999" customHeight="1" x14ac:dyDescent="0.25">
      <c r="A2100" s="265">
        <v>35660</v>
      </c>
      <c r="B2100" s="268">
        <v>1129.05</v>
      </c>
    </row>
    <row r="2101" spans="1:2" ht="16.149999999999999" customHeight="1" x14ac:dyDescent="0.25">
      <c r="A2101" s="265">
        <v>35661</v>
      </c>
      <c r="B2101" s="266">
        <v>1129.05</v>
      </c>
    </row>
    <row r="2102" spans="1:2" ht="16.149999999999999" customHeight="1" x14ac:dyDescent="0.25">
      <c r="A2102" s="265">
        <v>35662</v>
      </c>
      <c r="B2102" s="268">
        <v>1137.54</v>
      </c>
    </row>
    <row r="2103" spans="1:2" ht="16.149999999999999" customHeight="1" x14ac:dyDescent="0.25">
      <c r="A2103" s="265">
        <v>35663</v>
      </c>
      <c r="B2103" s="266">
        <v>1140.54</v>
      </c>
    </row>
    <row r="2104" spans="1:2" ht="16.149999999999999" customHeight="1" x14ac:dyDescent="0.25">
      <c r="A2104" s="265">
        <v>35664</v>
      </c>
      <c r="B2104" s="268">
        <v>1149.19</v>
      </c>
    </row>
    <row r="2105" spans="1:2" ht="16.149999999999999" customHeight="1" x14ac:dyDescent="0.25">
      <c r="A2105" s="265">
        <v>35665</v>
      </c>
      <c r="B2105" s="266">
        <v>1154.23</v>
      </c>
    </row>
    <row r="2106" spans="1:2" ht="16.149999999999999" customHeight="1" x14ac:dyDescent="0.25">
      <c r="A2106" s="265">
        <v>35666</v>
      </c>
      <c r="B2106" s="268">
        <v>1154.23</v>
      </c>
    </row>
    <row r="2107" spans="1:2" ht="16.149999999999999" customHeight="1" x14ac:dyDescent="0.25">
      <c r="A2107" s="265">
        <v>35667</v>
      </c>
      <c r="B2107" s="266">
        <v>1154.23</v>
      </c>
    </row>
    <row r="2108" spans="1:2" ht="16.149999999999999" customHeight="1" x14ac:dyDescent="0.25">
      <c r="A2108" s="265">
        <v>35668</v>
      </c>
      <c r="B2108" s="268">
        <v>1145.52</v>
      </c>
    </row>
    <row r="2109" spans="1:2" ht="16.149999999999999" customHeight="1" x14ac:dyDescent="0.25">
      <c r="A2109" s="265">
        <v>35669</v>
      </c>
      <c r="B2109" s="266">
        <v>1154.8900000000001</v>
      </c>
    </row>
    <row r="2110" spans="1:2" ht="16.149999999999999" customHeight="1" x14ac:dyDescent="0.25">
      <c r="A2110" s="265">
        <v>35670</v>
      </c>
      <c r="B2110" s="268">
        <v>1161.1500000000001</v>
      </c>
    </row>
    <row r="2111" spans="1:2" ht="16.149999999999999" customHeight="1" x14ac:dyDescent="0.25">
      <c r="A2111" s="265">
        <v>35671</v>
      </c>
      <c r="B2111" s="266">
        <v>1167.28</v>
      </c>
    </row>
    <row r="2112" spans="1:2" ht="16.149999999999999" customHeight="1" x14ac:dyDescent="0.25">
      <c r="A2112" s="265">
        <v>35672</v>
      </c>
      <c r="B2112" s="268">
        <v>1172.28</v>
      </c>
    </row>
    <row r="2113" spans="1:2" ht="16.149999999999999" customHeight="1" x14ac:dyDescent="0.25">
      <c r="A2113" s="265">
        <v>35673</v>
      </c>
      <c r="B2113" s="266">
        <v>1172.28</v>
      </c>
    </row>
    <row r="2114" spans="1:2" ht="16.149999999999999" customHeight="1" x14ac:dyDescent="0.25">
      <c r="A2114" s="265">
        <v>35674</v>
      </c>
      <c r="B2114" s="268">
        <v>1172.28</v>
      </c>
    </row>
    <row r="2115" spans="1:2" ht="16.149999999999999" customHeight="1" x14ac:dyDescent="0.25">
      <c r="A2115" s="265">
        <v>35675</v>
      </c>
      <c r="B2115" s="266">
        <v>1174.01</v>
      </c>
    </row>
    <row r="2116" spans="1:2" ht="16.149999999999999" customHeight="1" x14ac:dyDescent="0.25">
      <c r="A2116" s="265">
        <v>35676</v>
      </c>
      <c r="B2116" s="268">
        <v>1169.3800000000001</v>
      </c>
    </row>
    <row r="2117" spans="1:2" ht="16.149999999999999" customHeight="1" x14ac:dyDescent="0.25">
      <c r="A2117" s="265">
        <v>35677</v>
      </c>
      <c r="B2117" s="266">
        <v>1172.82</v>
      </c>
    </row>
    <row r="2118" spans="1:2" ht="16.149999999999999" customHeight="1" x14ac:dyDescent="0.25">
      <c r="A2118" s="265">
        <v>35678</v>
      </c>
      <c r="B2118" s="268">
        <v>1180.94</v>
      </c>
    </row>
    <row r="2119" spans="1:2" ht="16.149999999999999" customHeight="1" x14ac:dyDescent="0.25">
      <c r="A2119" s="265">
        <v>35679</v>
      </c>
      <c r="B2119" s="266">
        <v>1186.98</v>
      </c>
    </row>
    <row r="2120" spans="1:2" ht="16.149999999999999" customHeight="1" x14ac:dyDescent="0.25">
      <c r="A2120" s="265">
        <v>35680</v>
      </c>
      <c r="B2120" s="268">
        <v>1186.98</v>
      </c>
    </row>
    <row r="2121" spans="1:2" ht="16.149999999999999" customHeight="1" x14ac:dyDescent="0.25">
      <c r="A2121" s="265">
        <v>35681</v>
      </c>
      <c r="B2121" s="266">
        <v>1186.98</v>
      </c>
    </row>
    <row r="2122" spans="1:2" ht="16.149999999999999" customHeight="1" x14ac:dyDescent="0.25">
      <c r="A2122" s="265">
        <v>35682</v>
      </c>
      <c r="B2122" s="268">
        <v>1204.0899999999999</v>
      </c>
    </row>
    <row r="2123" spans="1:2" ht="16.149999999999999" customHeight="1" x14ac:dyDescent="0.25">
      <c r="A2123" s="265">
        <v>35683</v>
      </c>
      <c r="B2123" s="266">
        <v>1238.21</v>
      </c>
    </row>
    <row r="2124" spans="1:2" ht="16.149999999999999" customHeight="1" x14ac:dyDescent="0.25">
      <c r="A2124" s="265">
        <v>35684</v>
      </c>
      <c r="B2124" s="268">
        <v>1250.03</v>
      </c>
    </row>
    <row r="2125" spans="1:2" ht="16.149999999999999" customHeight="1" x14ac:dyDescent="0.25">
      <c r="A2125" s="265">
        <v>35685</v>
      </c>
      <c r="B2125" s="266">
        <v>1232.1199999999999</v>
      </c>
    </row>
    <row r="2126" spans="1:2" ht="16.149999999999999" customHeight="1" x14ac:dyDescent="0.25">
      <c r="A2126" s="265">
        <v>35686</v>
      </c>
      <c r="B2126" s="268">
        <v>1228.01</v>
      </c>
    </row>
    <row r="2127" spans="1:2" ht="16.149999999999999" customHeight="1" x14ac:dyDescent="0.25">
      <c r="A2127" s="265">
        <v>35687</v>
      </c>
      <c r="B2127" s="266">
        <v>1228.01</v>
      </c>
    </row>
    <row r="2128" spans="1:2" ht="16.149999999999999" customHeight="1" x14ac:dyDescent="0.25">
      <c r="A2128" s="265">
        <v>35688</v>
      </c>
      <c r="B2128" s="268">
        <v>1228.01</v>
      </c>
    </row>
    <row r="2129" spans="1:2" ht="16.149999999999999" customHeight="1" x14ac:dyDescent="0.25">
      <c r="A2129" s="265">
        <v>35689</v>
      </c>
      <c r="B2129" s="266">
        <v>1245.06</v>
      </c>
    </row>
    <row r="2130" spans="1:2" ht="16.149999999999999" customHeight="1" x14ac:dyDescent="0.25">
      <c r="A2130" s="265">
        <v>35690</v>
      </c>
      <c r="B2130" s="268">
        <v>1243.58</v>
      </c>
    </row>
    <row r="2131" spans="1:2" ht="16.149999999999999" customHeight="1" x14ac:dyDescent="0.25">
      <c r="A2131" s="265">
        <v>35691</v>
      </c>
      <c r="B2131" s="266">
        <v>1241.83</v>
      </c>
    </row>
    <row r="2132" spans="1:2" ht="16.149999999999999" customHeight="1" x14ac:dyDescent="0.25">
      <c r="A2132" s="265">
        <v>35692</v>
      </c>
      <c r="B2132" s="268">
        <v>1236.31</v>
      </c>
    </row>
    <row r="2133" spans="1:2" ht="16.149999999999999" customHeight="1" x14ac:dyDescent="0.25">
      <c r="A2133" s="265">
        <v>35693</v>
      </c>
      <c r="B2133" s="266">
        <v>1238.29</v>
      </c>
    </row>
    <row r="2134" spans="1:2" ht="16.149999999999999" customHeight="1" x14ac:dyDescent="0.25">
      <c r="A2134" s="265">
        <v>35694</v>
      </c>
      <c r="B2134" s="268">
        <v>1238.29</v>
      </c>
    </row>
    <row r="2135" spans="1:2" ht="16.149999999999999" customHeight="1" x14ac:dyDescent="0.25">
      <c r="A2135" s="265">
        <v>35695</v>
      </c>
      <c r="B2135" s="266">
        <v>1238.29</v>
      </c>
    </row>
    <row r="2136" spans="1:2" ht="16.149999999999999" customHeight="1" x14ac:dyDescent="0.25">
      <c r="A2136" s="265">
        <v>35696</v>
      </c>
      <c r="B2136" s="268">
        <v>1242.45</v>
      </c>
    </row>
    <row r="2137" spans="1:2" ht="16.149999999999999" customHeight="1" x14ac:dyDescent="0.25">
      <c r="A2137" s="265">
        <v>35697</v>
      </c>
      <c r="B2137" s="266">
        <v>1248.83</v>
      </c>
    </row>
    <row r="2138" spans="1:2" ht="16.149999999999999" customHeight="1" x14ac:dyDescent="0.25">
      <c r="A2138" s="265">
        <v>35698</v>
      </c>
      <c r="B2138" s="268">
        <v>1251.8800000000001</v>
      </c>
    </row>
    <row r="2139" spans="1:2" ht="16.149999999999999" customHeight="1" x14ac:dyDescent="0.25">
      <c r="A2139" s="265">
        <v>35699</v>
      </c>
      <c r="B2139" s="266">
        <v>1249.73</v>
      </c>
    </row>
    <row r="2140" spans="1:2" ht="16.149999999999999" customHeight="1" x14ac:dyDescent="0.25">
      <c r="A2140" s="265">
        <v>35700</v>
      </c>
      <c r="B2140" s="268">
        <v>1241.72</v>
      </c>
    </row>
    <row r="2141" spans="1:2" ht="16.149999999999999" customHeight="1" x14ac:dyDescent="0.25">
      <c r="A2141" s="265">
        <v>35701</v>
      </c>
      <c r="B2141" s="266">
        <v>1241.72</v>
      </c>
    </row>
    <row r="2142" spans="1:2" ht="16.149999999999999" customHeight="1" x14ac:dyDescent="0.25">
      <c r="A2142" s="265">
        <v>35702</v>
      </c>
      <c r="B2142" s="268">
        <v>1241.72</v>
      </c>
    </row>
    <row r="2143" spans="1:2" ht="16.149999999999999" customHeight="1" x14ac:dyDescent="0.25">
      <c r="A2143" s="265">
        <v>35703</v>
      </c>
      <c r="B2143" s="266">
        <v>1246.27</v>
      </c>
    </row>
    <row r="2144" spans="1:2" ht="16.149999999999999" customHeight="1" x14ac:dyDescent="0.25">
      <c r="A2144" s="265">
        <v>35704</v>
      </c>
      <c r="B2144" s="268">
        <v>1244.6300000000001</v>
      </c>
    </row>
    <row r="2145" spans="1:2" ht="16.149999999999999" customHeight="1" x14ac:dyDescent="0.25">
      <c r="A2145" s="265">
        <v>35705</v>
      </c>
      <c r="B2145" s="266">
        <v>1243.27</v>
      </c>
    </row>
    <row r="2146" spans="1:2" ht="16.149999999999999" customHeight="1" x14ac:dyDescent="0.25">
      <c r="A2146" s="265">
        <v>35706</v>
      </c>
      <c r="B2146" s="268">
        <v>1242.1600000000001</v>
      </c>
    </row>
    <row r="2147" spans="1:2" ht="16.149999999999999" customHeight="1" x14ac:dyDescent="0.25">
      <c r="A2147" s="265">
        <v>35707</v>
      </c>
      <c r="B2147" s="266">
        <v>1244.8399999999999</v>
      </c>
    </row>
    <row r="2148" spans="1:2" ht="16.149999999999999" customHeight="1" x14ac:dyDescent="0.25">
      <c r="A2148" s="265">
        <v>35708</v>
      </c>
      <c r="B2148" s="268">
        <v>1244.8399999999999</v>
      </c>
    </row>
    <row r="2149" spans="1:2" ht="16.149999999999999" customHeight="1" x14ac:dyDescent="0.25">
      <c r="A2149" s="265">
        <v>35709</v>
      </c>
      <c r="B2149" s="266">
        <v>1244.8399999999999</v>
      </c>
    </row>
    <row r="2150" spans="1:2" ht="16.149999999999999" customHeight="1" x14ac:dyDescent="0.25">
      <c r="A2150" s="265">
        <v>35710</v>
      </c>
      <c r="B2150" s="268">
        <v>1250.95</v>
      </c>
    </row>
    <row r="2151" spans="1:2" ht="16.149999999999999" customHeight="1" x14ac:dyDescent="0.25">
      <c r="A2151" s="265">
        <v>35711</v>
      </c>
      <c r="B2151" s="266">
        <v>1247.51</v>
      </c>
    </row>
    <row r="2152" spans="1:2" ht="16.149999999999999" customHeight="1" x14ac:dyDescent="0.25">
      <c r="A2152" s="265">
        <v>35712</v>
      </c>
      <c r="B2152" s="268">
        <v>1252.74</v>
      </c>
    </row>
    <row r="2153" spans="1:2" ht="16.149999999999999" customHeight="1" x14ac:dyDescent="0.25">
      <c r="A2153" s="265">
        <v>35713</v>
      </c>
      <c r="B2153" s="266">
        <v>1258.04</v>
      </c>
    </row>
    <row r="2154" spans="1:2" ht="16.149999999999999" customHeight="1" x14ac:dyDescent="0.25">
      <c r="A2154" s="265">
        <v>35714</v>
      </c>
      <c r="B2154" s="268">
        <v>1265.3800000000001</v>
      </c>
    </row>
    <row r="2155" spans="1:2" ht="16.149999999999999" customHeight="1" x14ac:dyDescent="0.25">
      <c r="A2155" s="265">
        <v>35715</v>
      </c>
      <c r="B2155" s="266">
        <v>1265.3800000000001</v>
      </c>
    </row>
    <row r="2156" spans="1:2" ht="16.149999999999999" customHeight="1" x14ac:dyDescent="0.25">
      <c r="A2156" s="265">
        <v>35716</v>
      </c>
      <c r="B2156" s="268">
        <v>1265.3800000000001</v>
      </c>
    </row>
    <row r="2157" spans="1:2" ht="16.149999999999999" customHeight="1" x14ac:dyDescent="0.25">
      <c r="A2157" s="265">
        <v>35717</v>
      </c>
      <c r="B2157" s="266">
        <v>1265.3800000000001</v>
      </c>
    </row>
    <row r="2158" spans="1:2" ht="16.149999999999999" customHeight="1" x14ac:dyDescent="0.25">
      <c r="A2158" s="265">
        <v>35718</v>
      </c>
      <c r="B2158" s="268">
        <v>1272.77</v>
      </c>
    </row>
    <row r="2159" spans="1:2" ht="16.149999999999999" customHeight="1" x14ac:dyDescent="0.25">
      <c r="A2159" s="265">
        <v>35719</v>
      </c>
      <c r="B2159" s="266">
        <v>1263.79</v>
      </c>
    </row>
    <row r="2160" spans="1:2" ht="16.149999999999999" customHeight="1" x14ac:dyDescent="0.25">
      <c r="A2160" s="265">
        <v>35720</v>
      </c>
      <c r="B2160" s="268">
        <v>1268.8699999999999</v>
      </c>
    </row>
    <row r="2161" spans="1:2" ht="16.149999999999999" customHeight="1" x14ac:dyDescent="0.25">
      <c r="A2161" s="265">
        <v>35721</v>
      </c>
      <c r="B2161" s="266">
        <v>1264.7</v>
      </c>
    </row>
    <row r="2162" spans="1:2" ht="16.149999999999999" customHeight="1" x14ac:dyDescent="0.25">
      <c r="A2162" s="265">
        <v>35722</v>
      </c>
      <c r="B2162" s="268">
        <v>1264.7</v>
      </c>
    </row>
    <row r="2163" spans="1:2" ht="16.149999999999999" customHeight="1" x14ac:dyDescent="0.25">
      <c r="A2163" s="265">
        <v>35723</v>
      </c>
      <c r="B2163" s="266">
        <v>1264.7</v>
      </c>
    </row>
    <row r="2164" spans="1:2" ht="16.149999999999999" customHeight="1" x14ac:dyDescent="0.25">
      <c r="A2164" s="265">
        <v>35724</v>
      </c>
      <c r="B2164" s="268">
        <v>1264.5999999999999</v>
      </c>
    </row>
    <row r="2165" spans="1:2" ht="16.149999999999999" customHeight="1" x14ac:dyDescent="0.25">
      <c r="A2165" s="265">
        <v>35725</v>
      </c>
      <c r="B2165" s="266">
        <v>1264.32</v>
      </c>
    </row>
    <row r="2166" spans="1:2" ht="16.149999999999999" customHeight="1" x14ac:dyDescent="0.25">
      <c r="A2166" s="265">
        <v>35726</v>
      </c>
      <c r="B2166" s="268">
        <v>1267.8699999999999</v>
      </c>
    </row>
    <row r="2167" spans="1:2" ht="16.149999999999999" customHeight="1" x14ac:dyDescent="0.25">
      <c r="A2167" s="265">
        <v>35727</v>
      </c>
      <c r="B2167" s="266">
        <v>1267.0999999999999</v>
      </c>
    </row>
    <row r="2168" spans="1:2" ht="16.149999999999999" customHeight="1" x14ac:dyDescent="0.25">
      <c r="A2168" s="265">
        <v>35728</v>
      </c>
      <c r="B2168" s="268">
        <v>1272.02</v>
      </c>
    </row>
    <row r="2169" spans="1:2" ht="16.149999999999999" customHeight="1" x14ac:dyDescent="0.25">
      <c r="A2169" s="265">
        <v>35729</v>
      </c>
      <c r="B2169" s="266">
        <v>1272.02</v>
      </c>
    </row>
    <row r="2170" spans="1:2" ht="16.149999999999999" customHeight="1" x14ac:dyDescent="0.25">
      <c r="A2170" s="265">
        <v>35730</v>
      </c>
      <c r="B2170" s="268">
        <v>1272.02</v>
      </c>
    </row>
    <row r="2171" spans="1:2" ht="16.149999999999999" customHeight="1" x14ac:dyDescent="0.25">
      <c r="A2171" s="265">
        <v>35731</v>
      </c>
      <c r="B2171" s="266">
        <v>1274.05</v>
      </c>
    </row>
    <row r="2172" spans="1:2" ht="16.149999999999999" customHeight="1" x14ac:dyDescent="0.25">
      <c r="A2172" s="265">
        <v>35732</v>
      </c>
      <c r="B2172" s="268">
        <v>1289.8399999999999</v>
      </c>
    </row>
    <row r="2173" spans="1:2" ht="16.149999999999999" customHeight="1" x14ac:dyDescent="0.25">
      <c r="A2173" s="265">
        <v>35733</v>
      </c>
      <c r="B2173" s="266">
        <v>1282.82</v>
      </c>
    </row>
    <row r="2174" spans="1:2" ht="16.149999999999999" customHeight="1" x14ac:dyDescent="0.25">
      <c r="A2174" s="265">
        <v>35734</v>
      </c>
      <c r="B2174" s="268">
        <v>1281.2</v>
      </c>
    </row>
    <row r="2175" spans="1:2" ht="16.149999999999999" customHeight="1" x14ac:dyDescent="0.25">
      <c r="A2175" s="265">
        <v>35735</v>
      </c>
      <c r="B2175" s="266">
        <v>1284.6500000000001</v>
      </c>
    </row>
    <row r="2176" spans="1:2" ht="16.149999999999999" customHeight="1" x14ac:dyDescent="0.25">
      <c r="A2176" s="265">
        <v>35736</v>
      </c>
      <c r="B2176" s="268">
        <v>1284.6500000000001</v>
      </c>
    </row>
    <row r="2177" spans="1:2" ht="16.149999999999999" customHeight="1" x14ac:dyDescent="0.25">
      <c r="A2177" s="265">
        <v>35737</v>
      </c>
      <c r="B2177" s="266">
        <v>1284.6500000000001</v>
      </c>
    </row>
    <row r="2178" spans="1:2" ht="16.149999999999999" customHeight="1" x14ac:dyDescent="0.25">
      <c r="A2178" s="265">
        <v>35738</v>
      </c>
      <c r="B2178" s="268">
        <v>1284.6500000000001</v>
      </c>
    </row>
    <row r="2179" spans="1:2" ht="16.149999999999999" customHeight="1" x14ac:dyDescent="0.25">
      <c r="A2179" s="265">
        <v>35739</v>
      </c>
      <c r="B2179" s="266">
        <v>1284.6300000000001</v>
      </c>
    </row>
    <row r="2180" spans="1:2" ht="16.149999999999999" customHeight="1" x14ac:dyDescent="0.25">
      <c r="A2180" s="265">
        <v>35740</v>
      </c>
      <c r="B2180" s="268">
        <v>1281.18</v>
      </c>
    </row>
    <row r="2181" spans="1:2" ht="16.149999999999999" customHeight="1" x14ac:dyDescent="0.25">
      <c r="A2181" s="265">
        <v>35741</v>
      </c>
      <c r="B2181" s="266">
        <v>1286.73</v>
      </c>
    </row>
    <row r="2182" spans="1:2" ht="16.149999999999999" customHeight="1" x14ac:dyDescent="0.25">
      <c r="A2182" s="265">
        <v>35742</v>
      </c>
      <c r="B2182" s="268">
        <v>1291.3499999999999</v>
      </c>
    </row>
    <row r="2183" spans="1:2" ht="16.149999999999999" customHeight="1" x14ac:dyDescent="0.25">
      <c r="A2183" s="265">
        <v>35743</v>
      </c>
      <c r="B2183" s="266">
        <v>1291.3499999999999</v>
      </c>
    </row>
    <row r="2184" spans="1:2" ht="16.149999999999999" customHeight="1" x14ac:dyDescent="0.25">
      <c r="A2184" s="265">
        <v>35744</v>
      </c>
      <c r="B2184" s="268">
        <v>1291.3499999999999</v>
      </c>
    </row>
    <row r="2185" spans="1:2" ht="16.149999999999999" customHeight="1" x14ac:dyDescent="0.25">
      <c r="A2185" s="265">
        <v>35745</v>
      </c>
      <c r="B2185" s="266">
        <v>1295.52</v>
      </c>
    </row>
    <row r="2186" spans="1:2" ht="16.149999999999999" customHeight="1" x14ac:dyDescent="0.25">
      <c r="A2186" s="265">
        <v>35746</v>
      </c>
      <c r="B2186" s="268">
        <v>1294.51</v>
      </c>
    </row>
    <row r="2187" spans="1:2" ht="16.149999999999999" customHeight="1" x14ac:dyDescent="0.25">
      <c r="A2187" s="265">
        <v>35747</v>
      </c>
      <c r="B2187" s="266">
        <v>1296.6600000000001</v>
      </c>
    </row>
    <row r="2188" spans="1:2" ht="16.149999999999999" customHeight="1" x14ac:dyDescent="0.25">
      <c r="A2188" s="265">
        <v>35748</v>
      </c>
      <c r="B2188" s="268">
        <v>1297.8699999999999</v>
      </c>
    </row>
    <row r="2189" spans="1:2" ht="16.149999999999999" customHeight="1" x14ac:dyDescent="0.25">
      <c r="A2189" s="265">
        <v>35749</v>
      </c>
      <c r="B2189" s="266">
        <v>1298.04</v>
      </c>
    </row>
    <row r="2190" spans="1:2" ht="16.149999999999999" customHeight="1" x14ac:dyDescent="0.25">
      <c r="A2190" s="265">
        <v>35750</v>
      </c>
      <c r="B2190" s="268">
        <v>1298.04</v>
      </c>
    </row>
    <row r="2191" spans="1:2" ht="16.149999999999999" customHeight="1" x14ac:dyDescent="0.25">
      <c r="A2191" s="265">
        <v>35751</v>
      </c>
      <c r="B2191" s="266">
        <v>1298.04</v>
      </c>
    </row>
    <row r="2192" spans="1:2" ht="16.149999999999999" customHeight="1" x14ac:dyDescent="0.25">
      <c r="A2192" s="265">
        <v>35752</v>
      </c>
      <c r="B2192" s="268">
        <v>1298.04</v>
      </c>
    </row>
    <row r="2193" spans="1:2" ht="16.149999999999999" customHeight="1" x14ac:dyDescent="0.25">
      <c r="A2193" s="265">
        <v>35753</v>
      </c>
      <c r="B2193" s="266">
        <v>1297.94</v>
      </c>
    </row>
    <row r="2194" spans="1:2" ht="16.149999999999999" customHeight="1" x14ac:dyDescent="0.25">
      <c r="A2194" s="265">
        <v>35754</v>
      </c>
      <c r="B2194" s="268">
        <v>1296.6199999999999</v>
      </c>
    </row>
    <row r="2195" spans="1:2" ht="16.149999999999999" customHeight="1" x14ac:dyDescent="0.25">
      <c r="A2195" s="265">
        <v>35755</v>
      </c>
      <c r="B2195" s="266">
        <v>1298.19</v>
      </c>
    </row>
    <row r="2196" spans="1:2" ht="16.149999999999999" customHeight="1" x14ac:dyDescent="0.25">
      <c r="A2196" s="265">
        <v>35756</v>
      </c>
      <c r="B2196" s="268">
        <v>1296.3</v>
      </c>
    </row>
    <row r="2197" spans="1:2" ht="16.149999999999999" customHeight="1" x14ac:dyDescent="0.25">
      <c r="A2197" s="265">
        <v>35757</v>
      </c>
      <c r="B2197" s="266">
        <v>1296.3</v>
      </c>
    </row>
    <row r="2198" spans="1:2" ht="16.149999999999999" customHeight="1" x14ac:dyDescent="0.25">
      <c r="A2198" s="265">
        <v>35758</v>
      </c>
      <c r="B2198" s="268">
        <v>1296.3</v>
      </c>
    </row>
    <row r="2199" spans="1:2" ht="16.149999999999999" customHeight="1" x14ac:dyDescent="0.25">
      <c r="A2199" s="265">
        <v>35759</v>
      </c>
      <c r="B2199" s="266">
        <v>1296.3699999999999</v>
      </c>
    </row>
    <row r="2200" spans="1:2" ht="16.149999999999999" customHeight="1" x14ac:dyDescent="0.25">
      <c r="A2200" s="265">
        <v>35760</v>
      </c>
      <c r="B2200" s="268">
        <v>1299.19</v>
      </c>
    </row>
    <row r="2201" spans="1:2" ht="16.149999999999999" customHeight="1" x14ac:dyDescent="0.25">
      <c r="A2201" s="265">
        <v>35761</v>
      </c>
      <c r="B2201" s="266">
        <v>1303.1500000000001</v>
      </c>
    </row>
    <row r="2202" spans="1:2" ht="16.149999999999999" customHeight="1" x14ac:dyDescent="0.25">
      <c r="A2202" s="265">
        <v>35762</v>
      </c>
      <c r="B2202" s="268">
        <v>1303.0999999999999</v>
      </c>
    </row>
    <row r="2203" spans="1:2" ht="16.149999999999999" customHeight="1" x14ac:dyDescent="0.25">
      <c r="A2203" s="265">
        <v>35763</v>
      </c>
      <c r="B2203" s="266">
        <v>1305.6600000000001</v>
      </c>
    </row>
    <row r="2204" spans="1:2" ht="16.149999999999999" customHeight="1" x14ac:dyDescent="0.25">
      <c r="A2204" s="265">
        <v>35764</v>
      </c>
      <c r="B2204" s="268">
        <v>1305.6600000000001</v>
      </c>
    </row>
    <row r="2205" spans="1:2" ht="16.149999999999999" customHeight="1" x14ac:dyDescent="0.25">
      <c r="A2205" s="265">
        <v>35765</v>
      </c>
      <c r="B2205" s="266">
        <v>1305.6600000000001</v>
      </c>
    </row>
    <row r="2206" spans="1:2" ht="16.149999999999999" customHeight="1" x14ac:dyDescent="0.25">
      <c r="A2206" s="265">
        <v>35766</v>
      </c>
      <c r="B2206" s="268">
        <v>1307.54</v>
      </c>
    </row>
    <row r="2207" spans="1:2" ht="16.149999999999999" customHeight="1" x14ac:dyDescent="0.25">
      <c r="A2207" s="265">
        <v>35767</v>
      </c>
      <c r="B2207" s="266">
        <v>1307.01</v>
      </c>
    </row>
    <row r="2208" spans="1:2" ht="16.149999999999999" customHeight="1" x14ac:dyDescent="0.25">
      <c r="A2208" s="265">
        <v>35768</v>
      </c>
      <c r="B2208" s="268">
        <v>1299.43</v>
      </c>
    </row>
    <row r="2209" spans="1:2" ht="16.149999999999999" customHeight="1" x14ac:dyDescent="0.25">
      <c r="A2209" s="265">
        <v>35769</v>
      </c>
      <c r="B2209" s="266">
        <v>1298.6400000000001</v>
      </c>
    </row>
    <row r="2210" spans="1:2" ht="16.149999999999999" customHeight="1" x14ac:dyDescent="0.25">
      <c r="A2210" s="265">
        <v>35770</v>
      </c>
      <c r="B2210" s="268">
        <v>1300.55</v>
      </c>
    </row>
    <row r="2211" spans="1:2" ht="16.149999999999999" customHeight="1" x14ac:dyDescent="0.25">
      <c r="A2211" s="265">
        <v>35771</v>
      </c>
      <c r="B2211" s="266">
        <v>1300.55</v>
      </c>
    </row>
    <row r="2212" spans="1:2" ht="16.149999999999999" customHeight="1" x14ac:dyDescent="0.25">
      <c r="A2212" s="265">
        <v>35772</v>
      </c>
      <c r="B2212" s="268">
        <v>1300.55</v>
      </c>
    </row>
    <row r="2213" spans="1:2" ht="16.149999999999999" customHeight="1" x14ac:dyDescent="0.25">
      <c r="A2213" s="265">
        <v>35773</v>
      </c>
      <c r="B2213" s="266">
        <v>1300.55</v>
      </c>
    </row>
    <row r="2214" spans="1:2" ht="16.149999999999999" customHeight="1" x14ac:dyDescent="0.25">
      <c r="A2214" s="265">
        <v>35774</v>
      </c>
      <c r="B2214" s="268">
        <v>1298.78</v>
      </c>
    </row>
    <row r="2215" spans="1:2" ht="16.149999999999999" customHeight="1" x14ac:dyDescent="0.25">
      <c r="A2215" s="265">
        <v>35775</v>
      </c>
      <c r="B2215" s="266">
        <v>1301.1500000000001</v>
      </c>
    </row>
    <row r="2216" spans="1:2" ht="16.149999999999999" customHeight="1" x14ac:dyDescent="0.25">
      <c r="A2216" s="265">
        <v>35776</v>
      </c>
      <c r="B2216" s="268">
        <v>1304.8499999999999</v>
      </c>
    </row>
    <row r="2217" spans="1:2" ht="16.149999999999999" customHeight="1" x14ac:dyDescent="0.25">
      <c r="A2217" s="265">
        <v>35777</v>
      </c>
      <c r="B2217" s="266">
        <v>1307.42</v>
      </c>
    </row>
    <row r="2218" spans="1:2" ht="16.149999999999999" customHeight="1" x14ac:dyDescent="0.25">
      <c r="A2218" s="265">
        <v>35778</v>
      </c>
      <c r="B2218" s="268">
        <v>1307.42</v>
      </c>
    </row>
    <row r="2219" spans="1:2" ht="16.149999999999999" customHeight="1" x14ac:dyDescent="0.25">
      <c r="A2219" s="265">
        <v>35779</v>
      </c>
      <c r="B2219" s="266">
        <v>1307.42</v>
      </c>
    </row>
    <row r="2220" spans="1:2" ht="16.149999999999999" customHeight="1" x14ac:dyDescent="0.25">
      <c r="A2220" s="265">
        <v>35780</v>
      </c>
      <c r="B2220" s="268">
        <v>1304.02</v>
      </c>
    </row>
    <row r="2221" spans="1:2" ht="16.149999999999999" customHeight="1" x14ac:dyDescent="0.25">
      <c r="A2221" s="265">
        <v>35781</v>
      </c>
      <c r="B2221" s="266">
        <v>1296.3</v>
      </c>
    </row>
    <row r="2222" spans="1:2" ht="16.149999999999999" customHeight="1" x14ac:dyDescent="0.25">
      <c r="A2222" s="265">
        <v>35782</v>
      </c>
      <c r="B2222" s="268">
        <v>1286.74</v>
      </c>
    </row>
    <row r="2223" spans="1:2" ht="16.149999999999999" customHeight="1" x14ac:dyDescent="0.25">
      <c r="A2223" s="265">
        <v>35783</v>
      </c>
      <c r="B2223" s="266">
        <v>1286.1199999999999</v>
      </c>
    </row>
    <row r="2224" spans="1:2" ht="16.149999999999999" customHeight="1" x14ac:dyDescent="0.25">
      <c r="A2224" s="265">
        <v>35784</v>
      </c>
      <c r="B2224" s="268">
        <v>1287.51</v>
      </c>
    </row>
    <row r="2225" spans="1:2" ht="16.149999999999999" customHeight="1" x14ac:dyDescent="0.25">
      <c r="A2225" s="265">
        <v>35785</v>
      </c>
      <c r="B2225" s="266">
        <v>1287.51</v>
      </c>
    </row>
    <row r="2226" spans="1:2" ht="16.149999999999999" customHeight="1" x14ac:dyDescent="0.25">
      <c r="A2226" s="265">
        <v>35786</v>
      </c>
      <c r="B2226" s="268">
        <v>1287.51</v>
      </c>
    </row>
    <row r="2227" spans="1:2" ht="16.149999999999999" customHeight="1" x14ac:dyDescent="0.25">
      <c r="A2227" s="265">
        <v>35787</v>
      </c>
      <c r="B2227" s="266">
        <v>1288.32</v>
      </c>
    </row>
    <row r="2228" spans="1:2" ht="16.149999999999999" customHeight="1" x14ac:dyDescent="0.25">
      <c r="A2228" s="265">
        <v>35788</v>
      </c>
      <c r="B2228" s="268">
        <v>1281.5999999999999</v>
      </c>
    </row>
    <row r="2229" spans="1:2" ht="16.149999999999999" customHeight="1" x14ac:dyDescent="0.25">
      <c r="A2229" s="265">
        <v>35789</v>
      </c>
      <c r="B2229" s="266">
        <v>1281.5999999999999</v>
      </c>
    </row>
    <row r="2230" spans="1:2" ht="16.149999999999999" customHeight="1" x14ac:dyDescent="0.25">
      <c r="A2230" s="265">
        <v>35790</v>
      </c>
      <c r="B2230" s="268">
        <v>1281.5999999999999</v>
      </c>
    </row>
    <row r="2231" spans="1:2" ht="16.149999999999999" customHeight="1" x14ac:dyDescent="0.25">
      <c r="A2231" s="265">
        <v>35791</v>
      </c>
      <c r="B2231" s="266">
        <v>1286.92</v>
      </c>
    </row>
    <row r="2232" spans="1:2" ht="16.149999999999999" customHeight="1" x14ac:dyDescent="0.25">
      <c r="A2232" s="265">
        <v>35792</v>
      </c>
      <c r="B2232" s="268">
        <v>1286.92</v>
      </c>
    </row>
    <row r="2233" spans="1:2" ht="16.149999999999999" customHeight="1" x14ac:dyDescent="0.25">
      <c r="A2233" s="265">
        <v>35793</v>
      </c>
      <c r="B2233" s="266">
        <v>1286.92</v>
      </c>
    </row>
    <row r="2234" spans="1:2" ht="16.149999999999999" customHeight="1" x14ac:dyDescent="0.25">
      <c r="A2234" s="265">
        <v>35794</v>
      </c>
      <c r="B2234" s="268">
        <v>1291.92</v>
      </c>
    </row>
    <row r="2235" spans="1:2" ht="16.149999999999999" customHeight="1" x14ac:dyDescent="0.25">
      <c r="A2235" s="265">
        <v>35795</v>
      </c>
      <c r="B2235" s="266">
        <v>1293.58</v>
      </c>
    </row>
    <row r="2236" spans="1:2" ht="16.149999999999999" customHeight="1" x14ac:dyDescent="0.25">
      <c r="A2236" s="265">
        <v>35796</v>
      </c>
      <c r="B2236" s="268">
        <v>1293.58</v>
      </c>
    </row>
    <row r="2237" spans="1:2" ht="16.149999999999999" customHeight="1" x14ac:dyDescent="0.25">
      <c r="A2237" s="265">
        <v>35797</v>
      </c>
      <c r="B2237" s="266">
        <v>1293.58</v>
      </c>
    </row>
    <row r="2238" spans="1:2" ht="16.149999999999999" customHeight="1" x14ac:dyDescent="0.25">
      <c r="A2238" s="265">
        <v>35798</v>
      </c>
      <c r="B2238" s="268">
        <v>1304.33</v>
      </c>
    </row>
    <row r="2239" spans="1:2" ht="16.149999999999999" customHeight="1" x14ac:dyDescent="0.25">
      <c r="A2239" s="265">
        <v>35799</v>
      </c>
      <c r="B2239" s="266">
        <v>1304.33</v>
      </c>
    </row>
    <row r="2240" spans="1:2" ht="16.149999999999999" customHeight="1" x14ac:dyDescent="0.25">
      <c r="A2240" s="265">
        <v>35800</v>
      </c>
      <c r="B2240" s="268">
        <v>1304.33</v>
      </c>
    </row>
    <row r="2241" spans="1:2" ht="16.149999999999999" customHeight="1" x14ac:dyDescent="0.25">
      <c r="A2241" s="265">
        <v>35801</v>
      </c>
      <c r="B2241" s="266">
        <v>1317.15</v>
      </c>
    </row>
    <row r="2242" spans="1:2" ht="16.149999999999999" customHeight="1" x14ac:dyDescent="0.25">
      <c r="A2242" s="265">
        <v>35802</v>
      </c>
      <c r="B2242" s="268">
        <v>1318.57</v>
      </c>
    </row>
    <row r="2243" spans="1:2" ht="16.149999999999999" customHeight="1" x14ac:dyDescent="0.25">
      <c r="A2243" s="265">
        <v>35803</v>
      </c>
      <c r="B2243" s="266">
        <v>1315.95</v>
      </c>
    </row>
    <row r="2244" spans="1:2" ht="16.149999999999999" customHeight="1" x14ac:dyDescent="0.25">
      <c r="A2244" s="265">
        <v>35804</v>
      </c>
      <c r="B2244" s="268">
        <v>1313.56</v>
      </c>
    </row>
    <row r="2245" spans="1:2" ht="16.149999999999999" customHeight="1" x14ac:dyDescent="0.25">
      <c r="A2245" s="265">
        <v>35805</v>
      </c>
      <c r="B2245" s="266">
        <v>1315.7</v>
      </c>
    </row>
    <row r="2246" spans="1:2" ht="16.149999999999999" customHeight="1" x14ac:dyDescent="0.25">
      <c r="A2246" s="265">
        <v>35806</v>
      </c>
      <c r="B2246" s="268">
        <v>1315.7</v>
      </c>
    </row>
    <row r="2247" spans="1:2" ht="16.149999999999999" customHeight="1" x14ac:dyDescent="0.25">
      <c r="A2247" s="265">
        <v>35807</v>
      </c>
      <c r="B2247" s="266">
        <v>1315.7</v>
      </c>
    </row>
    <row r="2248" spans="1:2" ht="16.149999999999999" customHeight="1" x14ac:dyDescent="0.25">
      <c r="A2248" s="265">
        <v>35808</v>
      </c>
      <c r="B2248" s="268">
        <v>1315.7</v>
      </c>
    </row>
    <row r="2249" spans="1:2" ht="16.149999999999999" customHeight="1" x14ac:dyDescent="0.25">
      <c r="A2249" s="265">
        <v>35809</v>
      </c>
      <c r="B2249" s="266">
        <v>1318.25</v>
      </c>
    </row>
    <row r="2250" spans="1:2" ht="16.149999999999999" customHeight="1" x14ac:dyDescent="0.25">
      <c r="A2250" s="265">
        <v>35810</v>
      </c>
      <c r="B2250" s="268">
        <v>1318.53</v>
      </c>
    </row>
    <row r="2251" spans="1:2" ht="16.149999999999999" customHeight="1" x14ac:dyDescent="0.25">
      <c r="A2251" s="265">
        <v>35811</v>
      </c>
      <c r="B2251" s="266">
        <v>1319.21</v>
      </c>
    </row>
    <row r="2252" spans="1:2" ht="16.149999999999999" customHeight="1" x14ac:dyDescent="0.25">
      <c r="A2252" s="265">
        <v>35812</v>
      </c>
      <c r="B2252" s="268">
        <v>1322.16</v>
      </c>
    </row>
    <row r="2253" spans="1:2" ht="16.149999999999999" customHeight="1" x14ac:dyDescent="0.25">
      <c r="A2253" s="265">
        <v>35813</v>
      </c>
      <c r="B2253" s="266">
        <v>1322.16</v>
      </c>
    </row>
    <row r="2254" spans="1:2" ht="16.149999999999999" customHeight="1" x14ac:dyDescent="0.25">
      <c r="A2254" s="265">
        <v>35814</v>
      </c>
      <c r="B2254" s="268">
        <v>1322.16</v>
      </c>
    </row>
    <row r="2255" spans="1:2" ht="16.149999999999999" customHeight="1" x14ac:dyDescent="0.25">
      <c r="A2255" s="265">
        <v>35815</v>
      </c>
      <c r="B2255" s="266">
        <v>1325.07</v>
      </c>
    </row>
    <row r="2256" spans="1:2" ht="16.149999999999999" customHeight="1" x14ac:dyDescent="0.25">
      <c r="A2256" s="265">
        <v>35816</v>
      </c>
      <c r="B2256" s="268">
        <v>1327</v>
      </c>
    </row>
    <row r="2257" spans="1:2" ht="16.149999999999999" customHeight="1" x14ac:dyDescent="0.25">
      <c r="A2257" s="265">
        <v>35817</v>
      </c>
      <c r="B2257" s="266">
        <v>1331.48</v>
      </c>
    </row>
    <row r="2258" spans="1:2" ht="16.149999999999999" customHeight="1" x14ac:dyDescent="0.25">
      <c r="A2258" s="265">
        <v>35818</v>
      </c>
      <c r="B2258" s="268">
        <v>1334.71</v>
      </c>
    </row>
    <row r="2259" spans="1:2" ht="16.149999999999999" customHeight="1" x14ac:dyDescent="0.25">
      <c r="A2259" s="265">
        <v>35819</v>
      </c>
      <c r="B2259" s="266">
        <v>1332.78</v>
      </c>
    </row>
    <row r="2260" spans="1:2" ht="16.149999999999999" customHeight="1" x14ac:dyDescent="0.25">
      <c r="A2260" s="265">
        <v>35820</v>
      </c>
      <c r="B2260" s="268">
        <v>1332.78</v>
      </c>
    </row>
    <row r="2261" spans="1:2" ht="16.149999999999999" customHeight="1" x14ac:dyDescent="0.25">
      <c r="A2261" s="265">
        <v>35821</v>
      </c>
      <c r="B2261" s="266">
        <v>1332.78</v>
      </c>
    </row>
    <row r="2262" spans="1:2" ht="16.149999999999999" customHeight="1" x14ac:dyDescent="0.25">
      <c r="A2262" s="265">
        <v>35822</v>
      </c>
      <c r="B2262" s="268">
        <v>1336.38</v>
      </c>
    </row>
    <row r="2263" spans="1:2" ht="16.149999999999999" customHeight="1" x14ac:dyDescent="0.25">
      <c r="A2263" s="265">
        <v>35823</v>
      </c>
      <c r="B2263" s="266">
        <v>1337.3</v>
      </c>
    </row>
    <row r="2264" spans="1:2" ht="16.149999999999999" customHeight="1" x14ac:dyDescent="0.25">
      <c r="A2264" s="265">
        <v>35824</v>
      </c>
      <c r="B2264" s="268">
        <v>1339.57</v>
      </c>
    </row>
    <row r="2265" spans="1:2" ht="16.149999999999999" customHeight="1" x14ac:dyDescent="0.25">
      <c r="A2265" s="265">
        <v>35825</v>
      </c>
      <c r="B2265" s="266">
        <v>1341.85</v>
      </c>
    </row>
    <row r="2266" spans="1:2" ht="16.149999999999999" customHeight="1" x14ac:dyDescent="0.25">
      <c r="A2266" s="265">
        <v>35826</v>
      </c>
      <c r="B2266" s="268">
        <v>1342</v>
      </c>
    </row>
    <row r="2267" spans="1:2" ht="16.149999999999999" customHeight="1" x14ac:dyDescent="0.25">
      <c r="A2267" s="265">
        <v>35827</v>
      </c>
      <c r="B2267" s="266">
        <v>1342</v>
      </c>
    </row>
    <row r="2268" spans="1:2" ht="16.149999999999999" customHeight="1" x14ac:dyDescent="0.25">
      <c r="A2268" s="265">
        <v>35828</v>
      </c>
      <c r="B2268" s="268">
        <v>1342</v>
      </c>
    </row>
    <row r="2269" spans="1:2" ht="16.149999999999999" customHeight="1" x14ac:dyDescent="0.25">
      <c r="A2269" s="265">
        <v>35829</v>
      </c>
      <c r="B2269" s="266">
        <v>1343.9</v>
      </c>
    </row>
    <row r="2270" spans="1:2" ht="16.149999999999999" customHeight="1" x14ac:dyDescent="0.25">
      <c r="A2270" s="265">
        <v>35830</v>
      </c>
      <c r="B2270" s="268">
        <v>1345.01</v>
      </c>
    </row>
    <row r="2271" spans="1:2" ht="16.149999999999999" customHeight="1" x14ac:dyDescent="0.25">
      <c r="A2271" s="265">
        <v>35831</v>
      </c>
      <c r="B2271" s="266">
        <v>1345.46</v>
      </c>
    </row>
    <row r="2272" spans="1:2" ht="16.149999999999999" customHeight="1" x14ac:dyDescent="0.25">
      <c r="A2272" s="265">
        <v>35832</v>
      </c>
      <c r="B2272" s="268">
        <v>1346.09</v>
      </c>
    </row>
    <row r="2273" spans="1:2" ht="16.149999999999999" customHeight="1" x14ac:dyDescent="0.25">
      <c r="A2273" s="265">
        <v>35833</v>
      </c>
      <c r="B2273" s="266">
        <v>1346.42</v>
      </c>
    </row>
    <row r="2274" spans="1:2" ht="16.149999999999999" customHeight="1" x14ac:dyDescent="0.25">
      <c r="A2274" s="265">
        <v>35834</v>
      </c>
      <c r="B2274" s="268">
        <v>1346.42</v>
      </c>
    </row>
    <row r="2275" spans="1:2" ht="16.149999999999999" customHeight="1" x14ac:dyDescent="0.25">
      <c r="A2275" s="265">
        <v>35835</v>
      </c>
      <c r="B2275" s="266">
        <v>1346.42</v>
      </c>
    </row>
    <row r="2276" spans="1:2" ht="16.149999999999999" customHeight="1" x14ac:dyDescent="0.25">
      <c r="A2276" s="265">
        <v>35836</v>
      </c>
      <c r="B2276" s="268">
        <v>1347.72</v>
      </c>
    </row>
    <row r="2277" spans="1:2" ht="16.149999999999999" customHeight="1" x14ac:dyDescent="0.25">
      <c r="A2277" s="265">
        <v>35837</v>
      </c>
      <c r="B2277" s="266">
        <v>1348.23</v>
      </c>
    </row>
    <row r="2278" spans="1:2" ht="16.149999999999999" customHeight="1" x14ac:dyDescent="0.25">
      <c r="A2278" s="265">
        <v>35838</v>
      </c>
      <c r="B2278" s="268">
        <v>1348.86</v>
      </c>
    </row>
    <row r="2279" spans="1:2" ht="16.149999999999999" customHeight="1" x14ac:dyDescent="0.25">
      <c r="A2279" s="265">
        <v>35839</v>
      </c>
      <c r="B2279" s="266">
        <v>1349.34</v>
      </c>
    </row>
    <row r="2280" spans="1:2" ht="16.149999999999999" customHeight="1" x14ac:dyDescent="0.25">
      <c r="A2280" s="265">
        <v>35840</v>
      </c>
      <c r="B2280" s="268">
        <v>1349.54</v>
      </c>
    </row>
    <row r="2281" spans="1:2" ht="16.149999999999999" customHeight="1" x14ac:dyDescent="0.25">
      <c r="A2281" s="265">
        <v>35841</v>
      </c>
      <c r="B2281" s="266">
        <v>1349.54</v>
      </c>
    </row>
    <row r="2282" spans="1:2" ht="16.149999999999999" customHeight="1" x14ac:dyDescent="0.25">
      <c r="A2282" s="265">
        <v>35842</v>
      </c>
      <c r="B2282" s="268">
        <v>1349.54</v>
      </c>
    </row>
    <row r="2283" spans="1:2" ht="16.149999999999999" customHeight="1" x14ac:dyDescent="0.25">
      <c r="A2283" s="265">
        <v>35843</v>
      </c>
      <c r="B2283" s="266">
        <v>1350.97</v>
      </c>
    </row>
    <row r="2284" spans="1:2" ht="16.149999999999999" customHeight="1" x14ac:dyDescent="0.25">
      <c r="A2284" s="265">
        <v>35844</v>
      </c>
      <c r="B2284" s="268">
        <v>1350.23</v>
      </c>
    </row>
    <row r="2285" spans="1:2" ht="16.149999999999999" customHeight="1" x14ac:dyDescent="0.25">
      <c r="A2285" s="265">
        <v>35845</v>
      </c>
      <c r="B2285" s="266">
        <v>1349.95</v>
      </c>
    </row>
    <row r="2286" spans="1:2" ht="16.149999999999999" customHeight="1" x14ac:dyDescent="0.25">
      <c r="A2286" s="265">
        <v>35846</v>
      </c>
      <c r="B2286" s="268">
        <v>1350.1</v>
      </c>
    </row>
    <row r="2287" spans="1:2" ht="16.149999999999999" customHeight="1" x14ac:dyDescent="0.25">
      <c r="A2287" s="265">
        <v>35847</v>
      </c>
      <c r="B2287" s="266">
        <v>1347.94</v>
      </c>
    </row>
    <row r="2288" spans="1:2" ht="16.149999999999999" customHeight="1" x14ac:dyDescent="0.25">
      <c r="A2288" s="265">
        <v>35848</v>
      </c>
      <c r="B2288" s="268">
        <v>1347.94</v>
      </c>
    </row>
    <row r="2289" spans="1:2" ht="16.149999999999999" customHeight="1" x14ac:dyDescent="0.25">
      <c r="A2289" s="265">
        <v>35849</v>
      </c>
      <c r="B2289" s="266">
        <v>1347.94</v>
      </c>
    </row>
    <row r="2290" spans="1:2" ht="16.149999999999999" customHeight="1" x14ac:dyDescent="0.25">
      <c r="A2290" s="265">
        <v>35850</v>
      </c>
      <c r="B2290" s="268">
        <v>1340.92</v>
      </c>
    </row>
    <row r="2291" spans="1:2" ht="16.149999999999999" customHeight="1" x14ac:dyDescent="0.25">
      <c r="A2291" s="265">
        <v>35851</v>
      </c>
      <c r="B2291" s="266">
        <v>1334.72</v>
      </c>
    </row>
    <row r="2292" spans="1:2" ht="16.149999999999999" customHeight="1" x14ac:dyDescent="0.25">
      <c r="A2292" s="265">
        <v>35852</v>
      </c>
      <c r="B2292" s="268">
        <v>1340.75</v>
      </c>
    </row>
    <row r="2293" spans="1:2" ht="16.149999999999999" customHeight="1" x14ac:dyDescent="0.25">
      <c r="A2293" s="265">
        <v>35853</v>
      </c>
      <c r="B2293" s="266">
        <v>1344.25</v>
      </c>
    </row>
    <row r="2294" spans="1:2" ht="16.149999999999999" customHeight="1" x14ac:dyDescent="0.25">
      <c r="A2294" s="265">
        <v>35854</v>
      </c>
      <c r="B2294" s="268">
        <v>1343.85</v>
      </c>
    </row>
    <row r="2295" spans="1:2" ht="16.149999999999999" customHeight="1" x14ac:dyDescent="0.25">
      <c r="A2295" s="265">
        <v>35855</v>
      </c>
      <c r="B2295" s="266">
        <v>1343.85</v>
      </c>
    </row>
    <row r="2296" spans="1:2" ht="16.149999999999999" customHeight="1" x14ac:dyDescent="0.25">
      <c r="A2296" s="265">
        <v>35856</v>
      </c>
      <c r="B2296" s="268">
        <v>1343.85</v>
      </c>
    </row>
    <row r="2297" spans="1:2" ht="16.149999999999999" customHeight="1" x14ac:dyDescent="0.25">
      <c r="A2297" s="265">
        <v>35857</v>
      </c>
      <c r="B2297" s="266">
        <v>1349.04</v>
      </c>
    </row>
    <row r="2298" spans="1:2" ht="16.149999999999999" customHeight="1" x14ac:dyDescent="0.25">
      <c r="A2298" s="265">
        <v>35858</v>
      </c>
      <c r="B2298" s="268">
        <v>1352.21</v>
      </c>
    </row>
    <row r="2299" spans="1:2" ht="16.149999999999999" customHeight="1" x14ac:dyDescent="0.25">
      <c r="A2299" s="265">
        <v>35859</v>
      </c>
      <c r="B2299" s="266">
        <v>1349.8</v>
      </c>
    </row>
    <row r="2300" spans="1:2" ht="16.149999999999999" customHeight="1" x14ac:dyDescent="0.25">
      <c r="A2300" s="265">
        <v>35860</v>
      </c>
      <c r="B2300" s="268">
        <v>1353.19</v>
      </c>
    </row>
    <row r="2301" spans="1:2" ht="16.149999999999999" customHeight="1" x14ac:dyDescent="0.25">
      <c r="A2301" s="265">
        <v>35861</v>
      </c>
      <c r="B2301" s="266">
        <v>1353.71</v>
      </c>
    </row>
    <row r="2302" spans="1:2" ht="16.149999999999999" customHeight="1" x14ac:dyDescent="0.25">
      <c r="A2302" s="265">
        <v>35862</v>
      </c>
      <c r="B2302" s="268">
        <v>1353.71</v>
      </c>
    </row>
    <row r="2303" spans="1:2" ht="16.149999999999999" customHeight="1" x14ac:dyDescent="0.25">
      <c r="A2303" s="265">
        <v>35863</v>
      </c>
      <c r="B2303" s="266">
        <v>1353.71</v>
      </c>
    </row>
    <row r="2304" spans="1:2" ht="16.149999999999999" customHeight="1" x14ac:dyDescent="0.25">
      <c r="A2304" s="265">
        <v>35864</v>
      </c>
      <c r="B2304" s="268">
        <v>1354.9</v>
      </c>
    </row>
    <row r="2305" spans="1:2" ht="16.149999999999999" customHeight="1" x14ac:dyDescent="0.25">
      <c r="A2305" s="265">
        <v>35865</v>
      </c>
      <c r="B2305" s="266">
        <v>1355.88</v>
      </c>
    </row>
    <row r="2306" spans="1:2" ht="16.149999999999999" customHeight="1" x14ac:dyDescent="0.25">
      <c r="A2306" s="265">
        <v>35866</v>
      </c>
      <c r="B2306" s="268">
        <v>1356.63</v>
      </c>
    </row>
    <row r="2307" spans="1:2" ht="16.149999999999999" customHeight="1" x14ac:dyDescent="0.25">
      <c r="A2307" s="265">
        <v>35867</v>
      </c>
      <c r="B2307" s="266">
        <v>1356.7</v>
      </c>
    </row>
    <row r="2308" spans="1:2" ht="16.149999999999999" customHeight="1" x14ac:dyDescent="0.25">
      <c r="A2308" s="265">
        <v>35868</v>
      </c>
      <c r="B2308" s="268">
        <v>1355.9</v>
      </c>
    </row>
    <row r="2309" spans="1:2" ht="16.149999999999999" customHeight="1" x14ac:dyDescent="0.25">
      <c r="A2309" s="265">
        <v>35869</v>
      </c>
      <c r="B2309" s="266">
        <v>1355.9</v>
      </c>
    </row>
    <row r="2310" spans="1:2" ht="16.149999999999999" customHeight="1" x14ac:dyDescent="0.25">
      <c r="A2310" s="265">
        <v>35870</v>
      </c>
      <c r="B2310" s="268">
        <v>1355.9</v>
      </c>
    </row>
    <row r="2311" spans="1:2" ht="16.149999999999999" customHeight="1" x14ac:dyDescent="0.25">
      <c r="A2311" s="265">
        <v>35871</v>
      </c>
      <c r="B2311" s="266">
        <v>1358.66</v>
      </c>
    </row>
    <row r="2312" spans="1:2" ht="16.149999999999999" customHeight="1" x14ac:dyDescent="0.25">
      <c r="A2312" s="265">
        <v>35872</v>
      </c>
      <c r="B2312" s="268">
        <v>1359.96</v>
      </c>
    </row>
    <row r="2313" spans="1:2" ht="16.149999999999999" customHeight="1" x14ac:dyDescent="0.25">
      <c r="A2313" s="265">
        <v>35873</v>
      </c>
      <c r="B2313" s="266">
        <v>1360.56</v>
      </c>
    </row>
    <row r="2314" spans="1:2" ht="16.149999999999999" customHeight="1" x14ac:dyDescent="0.25">
      <c r="A2314" s="265">
        <v>35874</v>
      </c>
      <c r="B2314" s="268">
        <v>1361.87</v>
      </c>
    </row>
    <row r="2315" spans="1:2" ht="16.149999999999999" customHeight="1" x14ac:dyDescent="0.25">
      <c r="A2315" s="265">
        <v>35875</v>
      </c>
      <c r="B2315" s="266">
        <v>1361.86</v>
      </c>
    </row>
    <row r="2316" spans="1:2" ht="16.149999999999999" customHeight="1" x14ac:dyDescent="0.25">
      <c r="A2316" s="265">
        <v>35876</v>
      </c>
      <c r="B2316" s="268">
        <v>1361.86</v>
      </c>
    </row>
    <row r="2317" spans="1:2" ht="16.149999999999999" customHeight="1" x14ac:dyDescent="0.25">
      <c r="A2317" s="265">
        <v>35877</v>
      </c>
      <c r="B2317" s="266">
        <v>1361.86</v>
      </c>
    </row>
    <row r="2318" spans="1:2" ht="16.149999999999999" customHeight="1" x14ac:dyDescent="0.25">
      <c r="A2318" s="265">
        <v>35878</v>
      </c>
      <c r="B2318" s="268">
        <v>1361.86</v>
      </c>
    </row>
    <row r="2319" spans="1:2" ht="16.149999999999999" customHeight="1" x14ac:dyDescent="0.25">
      <c r="A2319" s="265">
        <v>35879</v>
      </c>
      <c r="B2319" s="266">
        <v>1364.4</v>
      </c>
    </row>
    <row r="2320" spans="1:2" ht="16.149999999999999" customHeight="1" x14ac:dyDescent="0.25">
      <c r="A2320" s="265">
        <v>35880</v>
      </c>
      <c r="B2320" s="268">
        <v>1364.76</v>
      </c>
    </row>
    <row r="2321" spans="1:2" ht="16.149999999999999" customHeight="1" x14ac:dyDescent="0.25">
      <c r="A2321" s="265">
        <v>35881</v>
      </c>
      <c r="B2321" s="266">
        <v>1365.66</v>
      </c>
    </row>
    <row r="2322" spans="1:2" ht="16.149999999999999" customHeight="1" x14ac:dyDescent="0.25">
      <c r="A2322" s="265">
        <v>35882</v>
      </c>
      <c r="B2322" s="268">
        <v>1361.49</v>
      </c>
    </row>
    <row r="2323" spans="1:2" ht="16.149999999999999" customHeight="1" x14ac:dyDescent="0.25">
      <c r="A2323" s="265">
        <v>35883</v>
      </c>
      <c r="B2323" s="266">
        <v>1361.49</v>
      </c>
    </row>
    <row r="2324" spans="1:2" ht="16.149999999999999" customHeight="1" x14ac:dyDescent="0.25">
      <c r="A2324" s="265">
        <v>35884</v>
      </c>
      <c r="B2324" s="268">
        <v>1361.49</v>
      </c>
    </row>
    <row r="2325" spans="1:2" ht="16.149999999999999" customHeight="1" x14ac:dyDescent="0.25">
      <c r="A2325" s="265">
        <v>35885</v>
      </c>
      <c r="B2325" s="266">
        <v>1358.03</v>
      </c>
    </row>
    <row r="2326" spans="1:2" ht="16.149999999999999" customHeight="1" x14ac:dyDescent="0.25">
      <c r="A2326" s="265">
        <v>35886</v>
      </c>
      <c r="B2326" s="268">
        <v>1360.26</v>
      </c>
    </row>
    <row r="2327" spans="1:2" ht="16.149999999999999" customHeight="1" x14ac:dyDescent="0.25">
      <c r="A2327" s="265">
        <v>35887</v>
      </c>
      <c r="B2327" s="266">
        <v>1362.54</v>
      </c>
    </row>
    <row r="2328" spans="1:2" ht="16.149999999999999" customHeight="1" x14ac:dyDescent="0.25">
      <c r="A2328" s="265">
        <v>35888</v>
      </c>
      <c r="B2328" s="268">
        <v>1357.75</v>
      </c>
    </row>
    <row r="2329" spans="1:2" ht="16.149999999999999" customHeight="1" x14ac:dyDescent="0.25">
      <c r="A2329" s="265">
        <v>35889</v>
      </c>
      <c r="B2329" s="266">
        <v>1357.71</v>
      </c>
    </row>
    <row r="2330" spans="1:2" ht="16.149999999999999" customHeight="1" x14ac:dyDescent="0.25">
      <c r="A2330" s="265">
        <v>35890</v>
      </c>
      <c r="B2330" s="268">
        <v>1357.71</v>
      </c>
    </row>
    <row r="2331" spans="1:2" ht="16.149999999999999" customHeight="1" x14ac:dyDescent="0.25">
      <c r="A2331" s="265">
        <v>35891</v>
      </c>
      <c r="B2331" s="266">
        <v>1357.71</v>
      </c>
    </row>
    <row r="2332" spans="1:2" ht="16.149999999999999" customHeight="1" x14ac:dyDescent="0.25">
      <c r="A2332" s="265">
        <v>35892</v>
      </c>
      <c r="B2332" s="268">
        <v>1355.5</v>
      </c>
    </row>
    <row r="2333" spans="1:2" ht="16.149999999999999" customHeight="1" x14ac:dyDescent="0.25">
      <c r="A2333" s="265">
        <v>35893</v>
      </c>
      <c r="B2333" s="266">
        <v>1354.15</v>
      </c>
    </row>
    <row r="2334" spans="1:2" ht="16.149999999999999" customHeight="1" x14ac:dyDescent="0.25">
      <c r="A2334" s="265">
        <v>35894</v>
      </c>
      <c r="B2334" s="268">
        <v>1357.14</v>
      </c>
    </row>
    <row r="2335" spans="1:2" ht="16.149999999999999" customHeight="1" x14ac:dyDescent="0.25">
      <c r="A2335" s="265">
        <v>35895</v>
      </c>
      <c r="B2335" s="266">
        <v>1357.14</v>
      </c>
    </row>
    <row r="2336" spans="1:2" ht="16.149999999999999" customHeight="1" x14ac:dyDescent="0.25">
      <c r="A2336" s="265">
        <v>35896</v>
      </c>
      <c r="B2336" s="268">
        <v>1357.14</v>
      </c>
    </row>
    <row r="2337" spans="1:2" ht="16.149999999999999" customHeight="1" x14ac:dyDescent="0.25">
      <c r="A2337" s="265">
        <v>35897</v>
      </c>
      <c r="B2337" s="266">
        <v>1357.14</v>
      </c>
    </row>
    <row r="2338" spans="1:2" ht="16.149999999999999" customHeight="1" x14ac:dyDescent="0.25">
      <c r="A2338" s="265">
        <v>35898</v>
      </c>
      <c r="B2338" s="268">
        <v>1357.14</v>
      </c>
    </row>
    <row r="2339" spans="1:2" ht="16.149999999999999" customHeight="1" x14ac:dyDescent="0.25">
      <c r="A2339" s="265">
        <v>35899</v>
      </c>
      <c r="B2339" s="266">
        <v>1363.38</v>
      </c>
    </row>
    <row r="2340" spans="1:2" ht="16.149999999999999" customHeight="1" x14ac:dyDescent="0.25">
      <c r="A2340" s="265">
        <v>35900</v>
      </c>
      <c r="B2340" s="268">
        <v>1365.21</v>
      </c>
    </row>
    <row r="2341" spans="1:2" ht="16.149999999999999" customHeight="1" x14ac:dyDescent="0.25">
      <c r="A2341" s="265">
        <v>35901</v>
      </c>
      <c r="B2341" s="266">
        <v>1364.06</v>
      </c>
    </row>
    <row r="2342" spans="1:2" ht="16.149999999999999" customHeight="1" x14ac:dyDescent="0.25">
      <c r="A2342" s="265">
        <v>35902</v>
      </c>
      <c r="B2342" s="268">
        <v>1360.74</v>
      </c>
    </row>
    <row r="2343" spans="1:2" ht="16.149999999999999" customHeight="1" x14ac:dyDescent="0.25">
      <c r="A2343" s="265">
        <v>35903</v>
      </c>
      <c r="B2343" s="266">
        <v>1360.49</v>
      </c>
    </row>
    <row r="2344" spans="1:2" ht="16.149999999999999" customHeight="1" x14ac:dyDescent="0.25">
      <c r="A2344" s="265">
        <v>35904</v>
      </c>
      <c r="B2344" s="268">
        <v>1360.49</v>
      </c>
    </row>
    <row r="2345" spans="1:2" ht="16.149999999999999" customHeight="1" x14ac:dyDescent="0.25">
      <c r="A2345" s="265">
        <v>35905</v>
      </c>
      <c r="B2345" s="266">
        <v>1360.49</v>
      </c>
    </row>
    <row r="2346" spans="1:2" ht="16.149999999999999" customHeight="1" x14ac:dyDescent="0.25">
      <c r="A2346" s="265">
        <v>35906</v>
      </c>
      <c r="B2346" s="268">
        <v>1360.42</v>
      </c>
    </row>
    <row r="2347" spans="1:2" ht="16.149999999999999" customHeight="1" x14ac:dyDescent="0.25">
      <c r="A2347" s="265">
        <v>35907</v>
      </c>
      <c r="B2347" s="266">
        <v>1357.51</v>
      </c>
    </row>
    <row r="2348" spans="1:2" ht="16.149999999999999" customHeight="1" x14ac:dyDescent="0.25">
      <c r="A2348" s="265">
        <v>35908</v>
      </c>
      <c r="B2348" s="268">
        <v>1355.94</v>
      </c>
    </row>
    <row r="2349" spans="1:2" ht="16.149999999999999" customHeight="1" x14ac:dyDescent="0.25">
      <c r="A2349" s="265">
        <v>35909</v>
      </c>
      <c r="B2349" s="266">
        <v>1354.91</v>
      </c>
    </row>
    <row r="2350" spans="1:2" ht="16.149999999999999" customHeight="1" x14ac:dyDescent="0.25">
      <c r="A2350" s="265">
        <v>35910</v>
      </c>
      <c r="B2350" s="268">
        <v>1359.99</v>
      </c>
    </row>
    <row r="2351" spans="1:2" ht="16.149999999999999" customHeight="1" x14ac:dyDescent="0.25">
      <c r="A2351" s="265">
        <v>35911</v>
      </c>
      <c r="B2351" s="266">
        <v>1359.99</v>
      </c>
    </row>
    <row r="2352" spans="1:2" ht="16.149999999999999" customHeight="1" x14ac:dyDescent="0.25">
      <c r="A2352" s="265">
        <v>35912</v>
      </c>
      <c r="B2352" s="268">
        <v>1359.99</v>
      </c>
    </row>
    <row r="2353" spans="1:2" ht="16.149999999999999" customHeight="1" x14ac:dyDescent="0.25">
      <c r="A2353" s="265">
        <v>35913</v>
      </c>
      <c r="B2353" s="266">
        <v>1368.17</v>
      </c>
    </row>
    <row r="2354" spans="1:2" ht="16.149999999999999" customHeight="1" x14ac:dyDescent="0.25">
      <c r="A2354" s="265">
        <v>35914</v>
      </c>
      <c r="B2354" s="268">
        <v>1371.35</v>
      </c>
    </row>
    <row r="2355" spans="1:2" ht="16.149999999999999" customHeight="1" x14ac:dyDescent="0.25">
      <c r="A2355" s="265">
        <v>35915</v>
      </c>
      <c r="B2355" s="266">
        <v>1365.72</v>
      </c>
    </row>
    <row r="2356" spans="1:2" ht="16.149999999999999" customHeight="1" x14ac:dyDescent="0.25">
      <c r="A2356" s="265">
        <v>35916</v>
      </c>
      <c r="B2356" s="268">
        <v>1364.07</v>
      </c>
    </row>
    <row r="2357" spans="1:2" ht="16.149999999999999" customHeight="1" x14ac:dyDescent="0.25">
      <c r="A2357" s="265">
        <v>35917</v>
      </c>
      <c r="B2357" s="266">
        <v>1364.07</v>
      </c>
    </row>
    <row r="2358" spans="1:2" ht="16.149999999999999" customHeight="1" x14ac:dyDescent="0.25">
      <c r="A2358" s="265">
        <v>35918</v>
      </c>
      <c r="B2358" s="268">
        <v>1364.07</v>
      </c>
    </row>
    <row r="2359" spans="1:2" ht="16.149999999999999" customHeight="1" x14ac:dyDescent="0.25">
      <c r="A2359" s="265">
        <v>35919</v>
      </c>
      <c r="B2359" s="266">
        <v>1364.07</v>
      </c>
    </row>
    <row r="2360" spans="1:2" ht="16.149999999999999" customHeight="1" x14ac:dyDescent="0.25">
      <c r="A2360" s="265">
        <v>35920</v>
      </c>
      <c r="B2360" s="268">
        <v>1369.31</v>
      </c>
    </row>
    <row r="2361" spans="1:2" ht="16.149999999999999" customHeight="1" x14ac:dyDescent="0.25">
      <c r="A2361" s="265">
        <v>35921</v>
      </c>
      <c r="B2361" s="266">
        <v>1375.39</v>
      </c>
    </row>
    <row r="2362" spans="1:2" ht="16.149999999999999" customHeight="1" x14ac:dyDescent="0.25">
      <c r="A2362" s="265">
        <v>35922</v>
      </c>
      <c r="B2362" s="268">
        <v>1382.27</v>
      </c>
    </row>
    <row r="2363" spans="1:2" ht="16.149999999999999" customHeight="1" x14ac:dyDescent="0.25">
      <c r="A2363" s="265">
        <v>35923</v>
      </c>
      <c r="B2363" s="266">
        <v>1383.04</v>
      </c>
    </row>
    <row r="2364" spans="1:2" ht="16.149999999999999" customHeight="1" x14ac:dyDescent="0.25">
      <c r="A2364" s="265">
        <v>35924</v>
      </c>
      <c r="B2364" s="268">
        <v>1385.38</v>
      </c>
    </row>
    <row r="2365" spans="1:2" ht="16.149999999999999" customHeight="1" x14ac:dyDescent="0.25">
      <c r="A2365" s="265">
        <v>35925</v>
      </c>
      <c r="B2365" s="266">
        <v>1385.38</v>
      </c>
    </row>
    <row r="2366" spans="1:2" ht="16.149999999999999" customHeight="1" x14ac:dyDescent="0.25">
      <c r="A2366" s="265">
        <v>35926</v>
      </c>
      <c r="B2366" s="268">
        <v>1385.38</v>
      </c>
    </row>
    <row r="2367" spans="1:2" ht="16.149999999999999" customHeight="1" x14ac:dyDescent="0.25">
      <c r="A2367" s="265">
        <v>35927</v>
      </c>
      <c r="B2367" s="266">
        <v>1387.78</v>
      </c>
    </row>
    <row r="2368" spans="1:2" ht="16.149999999999999" customHeight="1" x14ac:dyDescent="0.25">
      <c r="A2368" s="265">
        <v>35928</v>
      </c>
      <c r="B2368" s="268">
        <v>1388.04</v>
      </c>
    </row>
    <row r="2369" spans="1:2" ht="16.149999999999999" customHeight="1" x14ac:dyDescent="0.25">
      <c r="A2369" s="265">
        <v>35929</v>
      </c>
      <c r="B2369" s="266">
        <v>1387.15</v>
      </c>
    </row>
    <row r="2370" spans="1:2" ht="16.149999999999999" customHeight="1" x14ac:dyDescent="0.25">
      <c r="A2370" s="265">
        <v>35930</v>
      </c>
      <c r="B2370" s="268">
        <v>1384.97</v>
      </c>
    </row>
    <row r="2371" spans="1:2" ht="16.149999999999999" customHeight="1" x14ac:dyDescent="0.25">
      <c r="A2371" s="265">
        <v>35931</v>
      </c>
      <c r="B2371" s="266">
        <v>1383.31</v>
      </c>
    </row>
    <row r="2372" spans="1:2" ht="16.149999999999999" customHeight="1" x14ac:dyDescent="0.25">
      <c r="A2372" s="265">
        <v>35932</v>
      </c>
      <c r="B2372" s="268">
        <v>1383.31</v>
      </c>
    </row>
    <row r="2373" spans="1:2" ht="16.149999999999999" customHeight="1" x14ac:dyDescent="0.25">
      <c r="A2373" s="265">
        <v>35933</v>
      </c>
      <c r="B2373" s="266">
        <v>1383.31</v>
      </c>
    </row>
    <row r="2374" spans="1:2" ht="16.149999999999999" customHeight="1" x14ac:dyDescent="0.25">
      <c r="A2374" s="265">
        <v>35934</v>
      </c>
      <c r="B2374" s="268">
        <v>1387.26</v>
      </c>
    </row>
    <row r="2375" spans="1:2" ht="16.149999999999999" customHeight="1" x14ac:dyDescent="0.25">
      <c r="A2375" s="265">
        <v>35935</v>
      </c>
      <c r="B2375" s="266">
        <v>1390.89</v>
      </c>
    </row>
    <row r="2376" spans="1:2" ht="16.149999999999999" customHeight="1" x14ac:dyDescent="0.25">
      <c r="A2376" s="265">
        <v>35936</v>
      </c>
      <c r="B2376" s="268">
        <v>1392.18</v>
      </c>
    </row>
    <row r="2377" spans="1:2" ht="16.149999999999999" customHeight="1" x14ac:dyDescent="0.25">
      <c r="A2377" s="265">
        <v>35937</v>
      </c>
      <c r="B2377" s="266">
        <v>1393.62</v>
      </c>
    </row>
    <row r="2378" spans="1:2" ht="16.149999999999999" customHeight="1" x14ac:dyDescent="0.25">
      <c r="A2378" s="265">
        <v>35938</v>
      </c>
      <c r="B2378" s="268">
        <v>1394.33</v>
      </c>
    </row>
    <row r="2379" spans="1:2" ht="16.149999999999999" customHeight="1" x14ac:dyDescent="0.25">
      <c r="A2379" s="265">
        <v>35939</v>
      </c>
      <c r="B2379" s="266">
        <v>1394.33</v>
      </c>
    </row>
    <row r="2380" spans="1:2" ht="16.149999999999999" customHeight="1" x14ac:dyDescent="0.25">
      <c r="A2380" s="265">
        <v>35940</v>
      </c>
      <c r="B2380" s="268">
        <v>1394.33</v>
      </c>
    </row>
    <row r="2381" spans="1:2" ht="16.149999999999999" customHeight="1" x14ac:dyDescent="0.25">
      <c r="A2381" s="265">
        <v>35941</v>
      </c>
      <c r="B2381" s="266">
        <v>1394.33</v>
      </c>
    </row>
    <row r="2382" spans="1:2" ht="16.149999999999999" customHeight="1" x14ac:dyDescent="0.25">
      <c r="A2382" s="265">
        <v>35942</v>
      </c>
      <c r="B2382" s="268">
        <v>1396.51</v>
      </c>
    </row>
    <row r="2383" spans="1:2" ht="16.149999999999999" customHeight="1" x14ac:dyDescent="0.25">
      <c r="A2383" s="265">
        <v>35943</v>
      </c>
      <c r="B2383" s="266">
        <v>1397.12</v>
      </c>
    </row>
    <row r="2384" spans="1:2" ht="16.149999999999999" customHeight="1" x14ac:dyDescent="0.25">
      <c r="A2384" s="265">
        <v>35944</v>
      </c>
      <c r="B2384" s="268">
        <v>1396.69</v>
      </c>
    </row>
    <row r="2385" spans="1:2" ht="16.149999999999999" customHeight="1" x14ac:dyDescent="0.25">
      <c r="A2385" s="265">
        <v>35945</v>
      </c>
      <c r="B2385" s="266">
        <v>1397.07</v>
      </c>
    </row>
    <row r="2386" spans="1:2" ht="16.149999999999999" customHeight="1" x14ac:dyDescent="0.25">
      <c r="A2386" s="265">
        <v>35946</v>
      </c>
      <c r="B2386" s="268">
        <v>1397.07</v>
      </c>
    </row>
    <row r="2387" spans="1:2" ht="16.149999999999999" customHeight="1" x14ac:dyDescent="0.25">
      <c r="A2387" s="265">
        <v>35947</v>
      </c>
      <c r="B2387" s="266">
        <v>1397.07</v>
      </c>
    </row>
    <row r="2388" spans="1:2" ht="16.149999999999999" customHeight="1" x14ac:dyDescent="0.25">
      <c r="A2388" s="265">
        <v>35948</v>
      </c>
      <c r="B2388" s="268">
        <v>1398.53</v>
      </c>
    </row>
    <row r="2389" spans="1:2" ht="16.149999999999999" customHeight="1" x14ac:dyDescent="0.25">
      <c r="A2389" s="265">
        <v>35949</v>
      </c>
      <c r="B2389" s="266">
        <v>1399.56</v>
      </c>
    </row>
    <row r="2390" spans="1:2" ht="16.149999999999999" customHeight="1" x14ac:dyDescent="0.25">
      <c r="A2390" s="265">
        <v>35950</v>
      </c>
      <c r="B2390" s="268">
        <v>1399.02</v>
      </c>
    </row>
    <row r="2391" spans="1:2" ht="16.149999999999999" customHeight="1" x14ac:dyDescent="0.25">
      <c r="A2391" s="265">
        <v>35951</v>
      </c>
      <c r="B2391" s="266">
        <v>1397.63</v>
      </c>
    </row>
    <row r="2392" spans="1:2" ht="16.149999999999999" customHeight="1" x14ac:dyDescent="0.25">
      <c r="A2392" s="265">
        <v>35952</v>
      </c>
      <c r="B2392" s="268">
        <v>1387.12</v>
      </c>
    </row>
    <row r="2393" spans="1:2" ht="16.149999999999999" customHeight="1" x14ac:dyDescent="0.25">
      <c r="A2393" s="265">
        <v>35953</v>
      </c>
      <c r="B2393" s="266">
        <v>1387.12</v>
      </c>
    </row>
    <row r="2394" spans="1:2" ht="16.149999999999999" customHeight="1" x14ac:dyDescent="0.25">
      <c r="A2394" s="265">
        <v>35954</v>
      </c>
      <c r="B2394" s="268">
        <v>1387.12</v>
      </c>
    </row>
    <row r="2395" spans="1:2" ht="16.149999999999999" customHeight="1" x14ac:dyDescent="0.25">
      <c r="A2395" s="265">
        <v>35955</v>
      </c>
      <c r="B2395" s="266">
        <v>1386.53</v>
      </c>
    </row>
    <row r="2396" spans="1:2" ht="16.149999999999999" customHeight="1" x14ac:dyDescent="0.25">
      <c r="A2396" s="265">
        <v>35956</v>
      </c>
      <c r="B2396" s="268">
        <v>1376.25</v>
      </c>
    </row>
    <row r="2397" spans="1:2" ht="16.149999999999999" customHeight="1" x14ac:dyDescent="0.25">
      <c r="A2397" s="265">
        <v>35957</v>
      </c>
      <c r="B2397" s="266">
        <v>1383.23</v>
      </c>
    </row>
    <row r="2398" spans="1:2" ht="16.149999999999999" customHeight="1" x14ac:dyDescent="0.25">
      <c r="A2398" s="265">
        <v>35958</v>
      </c>
      <c r="B2398" s="268">
        <v>1388.76</v>
      </c>
    </row>
    <row r="2399" spans="1:2" ht="16.149999999999999" customHeight="1" x14ac:dyDescent="0.25">
      <c r="A2399" s="265">
        <v>35959</v>
      </c>
      <c r="B2399" s="266">
        <v>1380.51</v>
      </c>
    </row>
    <row r="2400" spans="1:2" ht="16.149999999999999" customHeight="1" x14ac:dyDescent="0.25">
      <c r="A2400" s="265">
        <v>35960</v>
      </c>
      <c r="B2400" s="268">
        <v>1380.51</v>
      </c>
    </row>
    <row r="2401" spans="1:2" ht="16.149999999999999" customHeight="1" x14ac:dyDescent="0.25">
      <c r="A2401" s="265">
        <v>35961</v>
      </c>
      <c r="B2401" s="266">
        <v>1380.51</v>
      </c>
    </row>
    <row r="2402" spans="1:2" ht="16.149999999999999" customHeight="1" x14ac:dyDescent="0.25">
      <c r="A2402" s="265">
        <v>35962</v>
      </c>
      <c r="B2402" s="268">
        <v>1380.51</v>
      </c>
    </row>
    <row r="2403" spans="1:2" ht="16.149999999999999" customHeight="1" x14ac:dyDescent="0.25">
      <c r="A2403" s="265">
        <v>35963</v>
      </c>
      <c r="B2403" s="266">
        <v>1388.5</v>
      </c>
    </row>
    <row r="2404" spans="1:2" ht="16.149999999999999" customHeight="1" x14ac:dyDescent="0.25">
      <c r="A2404" s="265">
        <v>35964</v>
      </c>
      <c r="B2404" s="268">
        <v>1394.39</v>
      </c>
    </row>
    <row r="2405" spans="1:2" ht="16.149999999999999" customHeight="1" x14ac:dyDescent="0.25">
      <c r="A2405" s="265">
        <v>35965</v>
      </c>
      <c r="B2405" s="266">
        <v>1390.85</v>
      </c>
    </row>
    <row r="2406" spans="1:2" ht="16.149999999999999" customHeight="1" x14ac:dyDescent="0.25">
      <c r="A2406" s="265">
        <v>35966</v>
      </c>
      <c r="B2406" s="268">
        <v>1394.8</v>
      </c>
    </row>
    <row r="2407" spans="1:2" ht="16.149999999999999" customHeight="1" x14ac:dyDescent="0.25">
      <c r="A2407" s="265">
        <v>35967</v>
      </c>
      <c r="B2407" s="266">
        <v>1394.8</v>
      </c>
    </row>
    <row r="2408" spans="1:2" ht="16.149999999999999" customHeight="1" x14ac:dyDescent="0.25">
      <c r="A2408" s="265">
        <v>35968</v>
      </c>
      <c r="B2408" s="268">
        <v>1394.8</v>
      </c>
    </row>
    <row r="2409" spans="1:2" ht="16.149999999999999" customHeight="1" x14ac:dyDescent="0.25">
      <c r="A2409" s="265">
        <v>35969</v>
      </c>
      <c r="B2409" s="266">
        <v>1394.8</v>
      </c>
    </row>
    <row r="2410" spans="1:2" ht="16.149999999999999" customHeight="1" x14ac:dyDescent="0.25">
      <c r="A2410" s="265">
        <v>35970</v>
      </c>
      <c r="B2410" s="268">
        <v>1381.11</v>
      </c>
    </row>
    <row r="2411" spans="1:2" ht="16.149999999999999" customHeight="1" x14ac:dyDescent="0.25">
      <c r="A2411" s="265">
        <v>35971</v>
      </c>
      <c r="B2411" s="266">
        <v>1375.02</v>
      </c>
    </row>
    <row r="2412" spans="1:2" ht="16.149999999999999" customHeight="1" x14ac:dyDescent="0.25">
      <c r="A2412" s="265">
        <v>35972</v>
      </c>
      <c r="B2412" s="268">
        <v>1363.67</v>
      </c>
    </row>
    <row r="2413" spans="1:2" ht="16.149999999999999" customHeight="1" x14ac:dyDescent="0.25">
      <c r="A2413" s="265">
        <v>35973</v>
      </c>
      <c r="B2413" s="266">
        <v>1363.04</v>
      </c>
    </row>
    <row r="2414" spans="1:2" ht="16.149999999999999" customHeight="1" x14ac:dyDescent="0.25">
      <c r="A2414" s="265">
        <v>35974</v>
      </c>
      <c r="B2414" s="268">
        <v>1363.04</v>
      </c>
    </row>
    <row r="2415" spans="1:2" ht="16.149999999999999" customHeight="1" x14ac:dyDescent="0.25">
      <c r="A2415" s="265">
        <v>35975</v>
      </c>
      <c r="B2415" s="266">
        <v>1363.04</v>
      </c>
    </row>
    <row r="2416" spans="1:2" ht="16.149999999999999" customHeight="1" x14ac:dyDescent="0.25">
      <c r="A2416" s="265">
        <v>35976</v>
      </c>
      <c r="B2416" s="268">
        <v>1363.04</v>
      </c>
    </row>
    <row r="2417" spans="1:2" ht="16.149999999999999" customHeight="1" x14ac:dyDescent="0.25">
      <c r="A2417" s="265">
        <v>35977</v>
      </c>
      <c r="B2417" s="266">
        <v>1369.88</v>
      </c>
    </row>
    <row r="2418" spans="1:2" ht="16.149999999999999" customHeight="1" x14ac:dyDescent="0.25">
      <c r="A2418" s="265">
        <v>35978</v>
      </c>
      <c r="B2418" s="268">
        <v>1358.05</v>
      </c>
    </row>
    <row r="2419" spans="1:2" ht="16.149999999999999" customHeight="1" x14ac:dyDescent="0.25">
      <c r="A2419" s="265">
        <v>35979</v>
      </c>
      <c r="B2419" s="266">
        <v>1345.65</v>
      </c>
    </row>
    <row r="2420" spans="1:2" ht="16.149999999999999" customHeight="1" x14ac:dyDescent="0.25">
      <c r="A2420" s="265">
        <v>35980</v>
      </c>
      <c r="B2420" s="268">
        <v>1348.06</v>
      </c>
    </row>
    <row r="2421" spans="1:2" ht="16.149999999999999" customHeight="1" x14ac:dyDescent="0.25">
      <c r="A2421" s="265">
        <v>35981</v>
      </c>
      <c r="B2421" s="266">
        <v>1348.06</v>
      </c>
    </row>
    <row r="2422" spans="1:2" ht="16.149999999999999" customHeight="1" x14ac:dyDescent="0.25">
      <c r="A2422" s="265">
        <v>35982</v>
      </c>
      <c r="B2422" s="268">
        <v>1348.06</v>
      </c>
    </row>
    <row r="2423" spans="1:2" ht="16.149999999999999" customHeight="1" x14ac:dyDescent="0.25">
      <c r="A2423" s="265">
        <v>35983</v>
      </c>
      <c r="B2423" s="266">
        <v>1357.78</v>
      </c>
    </row>
    <row r="2424" spans="1:2" ht="16.149999999999999" customHeight="1" x14ac:dyDescent="0.25">
      <c r="A2424" s="265">
        <v>35984</v>
      </c>
      <c r="B2424" s="268">
        <v>1368.16</v>
      </c>
    </row>
    <row r="2425" spans="1:2" ht="16.149999999999999" customHeight="1" x14ac:dyDescent="0.25">
      <c r="A2425" s="265">
        <v>35985</v>
      </c>
      <c r="B2425" s="266">
        <v>1369.12</v>
      </c>
    </row>
    <row r="2426" spans="1:2" ht="16.149999999999999" customHeight="1" x14ac:dyDescent="0.25">
      <c r="A2426" s="265">
        <v>35986</v>
      </c>
      <c r="B2426" s="268">
        <v>1370.45</v>
      </c>
    </row>
    <row r="2427" spans="1:2" ht="16.149999999999999" customHeight="1" x14ac:dyDescent="0.25">
      <c r="A2427" s="265">
        <v>35987</v>
      </c>
      <c r="B2427" s="266">
        <v>1374.23</v>
      </c>
    </row>
    <row r="2428" spans="1:2" ht="16.149999999999999" customHeight="1" x14ac:dyDescent="0.25">
      <c r="A2428" s="265">
        <v>35988</v>
      </c>
      <c r="B2428" s="268">
        <v>1374.23</v>
      </c>
    </row>
    <row r="2429" spans="1:2" ht="16.149999999999999" customHeight="1" x14ac:dyDescent="0.25">
      <c r="A2429" s="265">
        <v>35989</v>
      </c>
      <c r="B2429" s="266">
        <v>1374.23</v>
      </c>
    </row>
    <row r="2430" spans="1:2" ht="16.149999999999999" customHeight="1" x14ac:dyDescent="0.25">
      <c r="A2430" s="265">
        <v>35990</v>
      </c>
      <c r="B2430" s="268">
        <v>1380.27</v>
      </c>
    </row>
    <row r="2431" spans="1:2" ht="16.149999999999999" customHeight="1" x14ac:dyDescent="0.25">
      <c r="A2431" s="265">
        <v>35991</v>
      </c>
      <c r="B2431" s="266">
        <v>1381.22</v>
      </c>
    </row>
    <row r="2432" spans="1:2" ht="16.149999999999999" customHeight="1" x14ac:dyDescent="0.25">
      <c r="A2432" s="265">
        <v>35992</v>
      </c>
      <c r="B2432" s="268">
        <v>1378.01</v>
      </c>
    </row>
    <row r="2433" spans="1:2" ht="16.149999999999999" customHeight="1" x14ac:dyDescent="0.25">
      <c r="A2433" s="265">
        <v>35993</v>
      </c>
      <c r="B2433" s="266">
        <v>1376.74</v>
      </c>
    </row>
    <row r="2434" spans="1:2" ht="16.149999999999999" customHeight="1" x14ac:dyDescent="0.25">
      <c r="A2434" s="265">
        <v>35994</v>
      </c>
      <c r="B2434" s="268">
        <v>1381.54</v>
      </c>
    </row>
    <row r="2435" spans="1:2" ht="16.149999999999999" customHeight="1" x14ac:dyDescent="0.25">
      <c r="A2435" s="265">
        <v>35995</v>
      </c>
      <c r="B2435" s="266">
        <v>1381.54</v>
      </c>
    </row>
    <row r="2436" spans="1:2" ht="16.149999999999999" customHeight="1" x14ac:dyDescent="0.25">
      <c r="A2436" s="265">
        <v>35996</v>
      </c>
      <c r="B2436" s="268">
        <v>1381.54</v>
      </c>
    </row>
    <row r="2437" spans="1:2" ht="16.149999999999999" customHeight="1" x14ac:dyDescent="0.25">
      <c r="A2437" s="265">
        <v>35997</v>
      </c>
      <c r="B2437" s="266">
        <v>1381.54</v>
      </c>
    </row>
    <row r="2438" spans="1:2" ht="16.149999999999999" customHeight="1" x14ac:dyDescent="0.25">
      <c r="A2438" s="265">
        <v>35998</v>
      </c>
      <c r="B2438" s="268">
        <v>1380.87</v>
      </c>
    </row>
    <row r="2439" spans="1:2" ht="16.149999999999999" customHeight="1" x14ac:dyDescent="0.25">
      <c r="A2439" s="265">
        <v>35999</v>
      </c>
      <c r="B2439" s="266">
        <v>1376.87</v>
      </c>
    </row>
    <row r="2440" spans="1:2" ht="16.149999999999999" customHeight="1" x14ac:dyDescent="0.25">
      <c r="A2440" s="265">
        <v>36000</v>
      </c>
      <c r="B2440" s="268">
        <v>1378.88</v>
      </c>
    </row>
    <row r="2441" spans="1:2" ht="16.149999999999999" customHeight="1" x14ac:dyDescent="0.25">
      <c r="A2441" s="265">
        <v>36001</v>
      </c>
      <c r="B2441" s="266">
        <v>1379.61</v>
      </c>
    </row>
    <row r="2442" spans="1:2" ht="16.149999999999999" customHeight="1" x14ac:dyDescent="0.25">
      <c r="A2442" s="265">
        <v>36002</v>
      </c>
      <c r="B2442" s="268">
        <v>1379.61</v>
      </c>
    </row>
    <row r="2443" spans="1:2" ht="16.149999999999999" customHeight="1" x14ac:dyDescent="0.25">
      <c r="A2443" s="265">
        <v>36003</v>
      </c>
      <c r="B2443" s="266">
        <v>1379.61</v>
      </c>
    </row>
    <row r="2444" spans="1:2" ht="16.149999999999999" customHeight="1" x14ac:dyDescent="0.25">
      <c r="A2444" s="265">
        <v>36004</v>
      </c>
      <c r="B2444" s="268">
        <v>1378.33</v>
      </c>
    </row>
    <row r="2445" spans="1:2" ht="16.149999999999999" customHeight="1" x14ac:dyDescent="0.25">
      <c r="A2445" s="265">
        <v>36005</v>
      </c>
      <c r="B2445" s="266">
        <v>1376.12</v>
      </c>
    </row>
    <row r="2446" spans="1:2" ht="16.149999999999999" customHeight="1" x14ac:dyDescent="0.25">
      <c r="A2446" s="265">
        <v>36006</v>
      </c>
      <c r="B2446" s="268">
        <v>1373.49</v>
      </c>
    </row>
    <row r="2447" spans="1:2" ht="16.149999999999999" customHeight="1" x14ac:dyDescent="0.25">
      <c r="A2447" s="265">
        <v>36007</v>
      </c>
      <c r="B2447" s="266">
        <v>1370.65</v>
      </c>
    </row>
    <row r="2448" spans="1:2" ht="16.149999999999999" customHeight="1" x14ac:dyDescent="0.25">
      <c r="A2448" s="265">
        <v>36008</v>
      </c>
      <c r="B2448" s="268">
        <v>1372.14</v>
      </c>
    </row>
    <row r="2449" spans="1:2" ht="16.149999999999999" customHeight="1" x14ac:dyDescent="0.25">
      <c r="A2449" s="265">
        <v>36009</v>
      </c>
      <c r="B2449" s="266">
        <v>1372.14</v>
      </c>
    </row>
    <row r="2450" spans="1:2" ht="16.149999999999999" customHeight="1" x14ac:dyDescent="0.25">
      <c r="A2450" s="265">
        <v>36010</v>
      </c>
      <c r="B2450" s="268">
        <v>1372.14</v>
      </c>
    </row>
    <row r="2451" spans="1:2" ht="16.149999999999999" customHeight="1" x14ac:dyDescent="0.25">
      <c r="A2451" s="265">
        <v>36011</v>
      </c>
      <c r="B2451" s="266">
        <v>1371.16</v>
      </c>
    </row>
    <row r="2452" spans="1:2" ht="16.149999999999999" customHeight="1" x14ac:dyDescent="0.25">
      <c r="A2452" s="265">
        <v>36012</v>
      </c>
      <c r="B2452" s="268">
        <v>1368.24</v>
      </c>
    </row>
    <row r="2453" spans="1:2" ht="16.149999999999999" customHeight="1" x14ac:dyDescent="0.25">
      <c r="A2453" s="265">
        <v>36013</v>
      </c>
      <c r="B2453" s="266">
        <v>1366.44</v>
      </c>
    </row>
    <row r="2454" spans="1:2" ht="16.149999999999999" customHeight="1" x14ac:dyDescent="0.25">
      <c r="A2454" s="265">
        <v>36014</v>
      </c>
      <c r="B2454" s="268">
        <v>1364.9</v>
      </c>
    </row>
    <row r="2455" spans="1:2" ht="16.149999999999999" customHeight="1" x14ac:dyDescent="0.25">
      <c r="A2455" s="265">
        <v>36015</v>
      </c>
      <c r="B2455" s="266">
        <v>1364.9</v>
      </c>
    </row>
    <row r="2456" spans="1:2" ht="16.149999999999999" customHeight="1" x14ac:dyDescent="0.25">
      <c r="A2456" s="265">
        <v>36016</v>
      </c>
      <c r="B2456" s="268">
        <v>1364.9</v>
      </c>
    </row>
    <row r="2457" spans="1:2" ht="16.149999999999999" customHeight="1" x14ac:dyDescent="0.25">
      <c r="A2457" s="265">
        <v>36017</v>
      </c>
      <c r="B2457" s="266">
        <v>1364.9</v>
      </c>
    </row>
    <row r="2458" spans="1:2" ht="16.149999999999999" customHeight="1" x14ac:dyDescent="0.25">
      <c r="A2458" s="265">
        <v>36018</v>
      </c>
      <c r="B2458" s="268">
        <v>1359.22</v>
      </c>
    </row>
    <row r="2459" spans="1:2" ht="16.149999999999999" customHeight="1" x14ac:dyDescent="0.25">
      <c r="A2459" s="265">
        <v>36019</v>
      </c>
      <c r="B2459" s="266">
        <v>1365.58</v>
      </c>
    </row>
    <row r="2460" spans="1:2" ht="16.149999999999999" customHeight="1" x14ac:dyDescent="0.25">
      <c r="A2460" s="265">
        <v>36020</v>
      </c>
      <c r="B2460" s="268">
        <v>1371.23</v>
      </c>
    </row>
    <row r="2461" spans="1:2" ht="16.149999999999999" customHeight="1" x14ac:dyDescent="0.25">
      <c r="A2461" s="265">
        <v>36021</v>
      </c>
      <c r="B2461" s="266">
        <v>1377.08</v>
      </c>
    </row>
    <row r="2462" spans="1:2" ht="16.149999999999999" customHeight="1" x14ac:dyDescent="0.25">
      <c r="A2462" s="265">
        <v>36022</v>
      </c>
      <c r="B2462" s="268">
        <v>1386.02</v>
      </c>
    </row>
    <row r="2463" spans="1:2" ht="16.149999999999999" customHeight="1" x14ac:dyDescent="0.25">
      <c r="A2463" s="265">
        <v>36023</v>
      </c>
      <c r="B2463" s="266">
        <v>1386.02</v>
      </c>
    </row>
    <row r="2464" spans="1:2" ht="16.149999999999999" customHeight="1" x14ac:dyDescent="0.25">
      <c r="A2464" s="265">
        <v>36024</v>
      </c>
      <c r="B2464" s="268">
        <v>1386.02</v>
      </c>
    </row>
    <row r="2465" spans="1:2" ht="16.149999999999999" customHeight="1" x14ac:dyDescent="0.25">
      <c r="A2465" s="265">
        <v>36025</v>
      </c>
      <c r="B2465" s="266">
        <v>1386.02</v>
      </c>
    </row>
    <row r="2466" spans="1:2" ht="16.149999999999999" customHeight="1" x14ac:dyDescent="0.25">
      <c r="A2466" s="265">
        <v>36026</v>
      </c>
      <c r="B2466" s="268">
        <v>1385.77</v>
      </c>
    </row>
    <row r="2467" spans="1:2" ht="16.149999999999999" customHeight="1" x14ac:dyDescent="0.25">
      <c r="A2467" s="265">
        <v>36027</v>
      </c>
      <c r="B2467" s="266">
        <v>1384.24</v>
      </c>
    </row>
    <row r="2468" spans="1:2" ht="16.149999999999999" customHeight="1" x14ac:dyDescent="0.25">
      <c r="A2468" s="265">
        <v>36028</v>
      </c>
      <c r="B2468" s="268">
        <v>1391.55</v>
      </c>
    </row>
    <row r="2469" spans="1:2" ht="16.149999999999999" customHeight="1" x14ac:dyDescent="0.25">
      <c r="A2469" s="265">
        <v>36029</v>
      </c>
      <c r="B2469" s="266">
        <v>1407.27</v>
      </c>
    </row>
    <row r="2470" spans="1:2" ht="16.149999999999999" customHeight="1" x14ac:dyDescent="0.25">
      <c r="A2470" s="265">
        <v>36030</v>
      </c>
      <c r="B2470" s="268">
        <v>1407.27</v>
      </c>
    </row>
    <row r="2471" spans="1:2" ht="16.149999999999999" customHeight="1" x14ac:dyDescent="0.25">
      <c r="A2471" s="265">
        <v>36031</v>
      </c>
      <c r="B2471" s="266">
        <v>1407.27</v>
      </c>
    </row>
    <row r="2472" spans="1:2" ht="16.149999999999999" customHeight="1" x14ac:dyDescent="0.25">
      <c r="A2472" s="265">
        <v>36032</v>
      </c>
      <c r="B2472" s="268">
        <v>1418.22</v>
      </c>
    </row>
    <row r="2473" spans="1:2" ht="16.149999999999999" customHeight="1" x14ac:dyDescent="0.25">
      <c r="A2473" s="265">
        <v>36033</v>
      </c>
      <c r="B2473" s="266">
        <v>1420.27</v>
      </c>
    </row>
    <row r="2474" spans="1:2" ht="16.149999999999999" customHeight="1" x14ac:dyDescent="0.25">
      <c r="A2474" s="265">
        <v>36034</v>
      </c>
      <c r="B2474" s="268">
        <v>1430.33</v>
      </c>
    </row>
    <row r="2475" spans="1:2" ht="16.149999999999999" customHeight="1" x14ac:dyDescent="0.25">
      <c r="A2475" s="265">
        <v>36035</v>
      </c>
      <c r="B2475" s="266">
        <v>1438.16</v>
      </c>
    </row>
    <row r="2476" spans="1:2" ht="16.149999999999999" customHeight="1" x14ac:dyDescent="0.25">
      <c r="A2476" s="265">
        <v>36036</v>
      </c>
      <c r="B2476" s="268">
        <v>1440.87</v>
      </c>
    </row>
    <row r="2477" spans="1:2" ht="16.149999999999999" customHeight="1" x14ac:dyDescent="0.25">
      <c r="A2477" s="265">
        <v>36037</v>
      </c>
      <c r="B2477" s="266">
        <v>1440.87</v>
      </c>
    </row>
    <row r="2478" spans="1:2" ht="16.149999999999999" customHeight="1" x14ac:dyDescent="0.25">
      <c r="A2478" s="265">
        <v>36038</v>
      </c>
      <c r="B2478" s="268">
        <v>1440.87</v>
      </c>
    </row>
    <row r="2479" spans="1:2" ht="16.149999999999999" customHeight="1" x14ac:dyDescent="0.25">
      <c r="A2479" s="265">
        <v>36039</v>
      </c>
      <c r="B2479" s="266">
        <v>1441.86</v>
      </c>
    </row>
    <row r="2480" spans="1:2" ht="16.149999999999999" customHeight="1" x14ac:dyDescent="0.25">
      <c r="A2480" s="265">
        <v>36040</v>
      </c>
      <c r="B2480" s="268">
        <v>1442.95</v>
      </c>
    </row>
    <row r="2481" spans="1:2" ht="16.149999999999999" customHeight="1" x14ac:dyDescent="0.25">
      <c r="A2481" s="265">
        <v>36041</v>
      </c>
      <c r="B2481" s="266">
        <v>1518.56</v>
      </c>
    </row>
    <row r="2482" spans="1:2" ht="16.149999999999999" customHeight="1" x14ac:dyDescent="0.25">
      <c r="A2482" s="265">
        <v>36042</v>
      </c>
      <c r="B2482" s="268">
        <v>1532.19</v>
      </c>
    </row>
    <row r="2483" spans="1:2" ht="16.149999999999999" customHeight="1" x14ac:dyDescent="0.25">
      <c r="A2483" s="265">
        <v>36043</v>
      </c>
      <c r="B2483" s="266">
        <v>1538.84</v>
      </c>
    </row>
    <row r="2484" spans="1:2" ht="16.149999999999999" customHeight="1" x14ac:dyDescent="0.25">
      <c r="A2484" s="265">
        <v>36044</v>
      </c>
      <c r="B2484" s="268">
        <v>1538.84</v>
      </c>
    </row>
    <row r="2485" spans="1:2" ht="16.149999999999999" customHeight="1" x14ac:dyDescent="0.25">
      <c r="A2485" s="265">
        <v>36045</v>
      </c>
      <c r="B2485" s="266">
        <v>1538.84</v>
      </c>
    </row>
    <row r="2486" spans="1:2" ht="16.149999999999999" customHeight="1" x14ac:dyDescent="0.25">
      <c r="A2486" s="265">
        <v>36046</v>
      </c>
      <c r="B2486" s="268">
        <v>1511.55</v>
      </c>
    </row>
    <row r="2487" spans="1:2" ht="16.149999999999999" customHeight="1" x14ac:dyDescent="0.25">
      <c r="A2487" s="265">
        <v>36047</v>
      </c>
      <c r="B2487" s="266">
        <v>1505.66</v>
      </c>
    </row>
    <row r="2488" spans="1:2" ht="16.149999999999999" customHeight="1" x14ac:dyDescent="0.25">
      <c r="A2488" s="265">
        <v>36048</v>
      </c>
      <c r="B2488" s="268">
        <v>1493.4</v>
      </c>
    </row>
    <row r="2489" spans="1:2" ht="16.149999999999999" customHeight="1" x14ac:dyDescent="0.25">
      <c r="A2489" s="265">
        <v>36049</v>
      </c>
      <c r="B2489" s="266">
        <v>1506.27</v>
      </c>
    </row>
    <row r="2490" spans="1:2" ht="16.149999999999999" customHeight="1" x14ac:dyDescent="0.25">
      <c r="A2490" s="265">
        <v>36050</v>
      </c>
      <c r="B2490" s="268">
        <v>1505.85</v>
      </c>
    </row>
    <row r="2491" spans="1:2" ht="16.149999999999999" customHeight="1" x14ac:dyDescent="0.25">
      <c r="A2491" s="265">
        <v>36051</v>
      </c>
      <c r="B2491" s="266">
        <v>1505.85</v>
      </c>
    </row>
    <row r="2492" spans="1:2" ht="16.149999999999999" customHeight="1" x14ac:dyDescent="0.25">
      <c r="A2492" s="265">
        <v>36052</v>
      </c>
      <c r="B2492" s="268">
        <v>1505.85</v>
      </c>
    </row>
    <row r="2493" spans="1:2" ht="16.149999999999999" customHeight="1" x14ac:dyDescent="0.25">
      <c r="A2493" s="265">
        <v>36053</v>
      </c>
      <c r="B2493" s="266">
        <v>1510.41</v>
      </c>
    </row>
    <row r="2494" spans="1:2" ht="16.149999999999999" customHeight="1" x14ac:dyDescent="0.25">
      <c r="A2494" s="265">
        <v>36054</v>
      </c>
      <c r="B2494" s="268">
        <v>1516.92</v>
      </c>
    </row>
    <row r="2495" spans="1:2" ht="16.149999999999999" customHeight="1" x14ac:dyDescent="0.25">
      <c r="A2495" s="265">
        <v>36055</v>
      </c>
      <c r="B2495" s="266">
        <v>1520.63</v>
      </c>
    </row>
    <row r="2496" spans="1:2" ht="16.149999999999999" customHeight="1" x14ac:dyDescent="0.25">
      <c r="A2496" s="265">
        <v>36056</v>
      </c>
      <c r="B2496" s="268">
        <v>1531.49</v>
      </c>
    </row>
    <row r="2497" spans="1:2" ht="16.149999999999999" customHeight="1" x14ac:dyDescent="0.25">
      <c r="A2497" s="265">
        <v>36057</v>
      </c>
      <c r="B2497" s="266">
        <v>1533.95</v>
      </c>
    </row>
    <row r="2498" spans="1:2" ht="16.149999999999999" customHeight="1" x14ac:dyDescent="0.25">
      <c r="A2498" s="265">
        <v>36058</v>
      </c>
      <c r="B2498" s="268">
        <v>1533.95</v>
      </c>
    </row>
    <row r="2499" spans="1:2" ht="16.149999999999999" customHeight="1" x14ac:dyDescent="0.25">
      <c r="A2499" s="265">
        <v>36059</v>
      </c>
      <c r="B2499" s="266">
        <v>1533.95</v>
      </c>
    </row>
    <row r="2500" spans="1:2" ht="16.149999999999999" customHeight="1" x14ac:dyDescent="0.25">
      <c r="A2500" s="265">
        <v>36060</v>
      </c>
      <c r="B2500" s="268">
        <v>1529.26</v>
      </c>
    </row>
    <row r="2501" spans="1:2" ht="16.149999999999999" customHeight="1" x14ac:dyDescent="0.25">
      <c r="A2501" s="265">
        <v>36061</v>
      </c>
      <c r="B2501" s="266">
        <v>1541.16</v>
      </c>
    </row>
    <row r="2502" spans="1:2" ht="16.149999999999999" customHeight="1" x14ac:dyDescent="0.25">
      <c r="A2502" s="265">
        <v>36062</v>
      </c>
      <c r="B2502" s="268">
        <v>1561.28</v>
      </c>
    </row>
    <row r="2503" spans="1:2" ht="16.149999999999999" customHeight="1" x14ac:dyDescent="0.25">
      <c r="A2503" s="265">
        <v>36063</v>
      </c>
      <c r="B2503" s="266">
        <v>1548.95</v>
      </c>
    </row>
    <row r="2504" spans="1:2" ht="16.149999999999999" customHeight="1" x14ac:dyDescent="0.25">
      <c r="A2504" s="265">
        <v>36064</v>
      </c>
      <c r="B2504" s="268">
        <v>1547.81</v>
      </c>
    </row>
    <row r="2505" spans="1:2" ht="16.149999999999999" customHeight="1" x14ac:dyDescent="0.25">
      <c r="A2505" s="265">
        <v>36065</v>
      </c>
      <c r="B2505" s="266">
        <v>1547.81</v>
      </c>
    </row>
    <row r="2506" spans="1:2" ht="16.149999999999999" customHeight="1" x14ac:dyDescent="0.25">
      <c r="A2506" s="265">
        <v>36066</v>
      </c>
      <c r="B2506" s="268">
        <v>1547.81</v>
      </c>
    </row>
    <row r="2507" spans="1:2" ht="16.149999999999999" customHeight="1" x14ac:dyDescent="0.25">
      <c r="A2507" s="265">
        <v>36067</v>
      </c>
      <c r="B2507" s="266">
        <v>1556.25</v>
      </c>
    </row>
    <row r="2508" spans="1:2" ht="16.149999999999999" customHeight="1" x14ac:dyDescent="0.25">
      <c r="A2508" s="265">
        <v>36068</v>
      </c>
      <c r="B2508" s="268">
        <v>1556.15</v>
      </c>
    </row>
    <row r="2509" spans="1:2" ht="16.149999999999999" customHeight="1" x14ac:dyDescent="0.25">
      <c r="A2509" s="265">
        <v>36069</v>
      </c>
      <c r="B2509" s="266">
        <v>1556.52</v>
      </c>
    </row>
    <row r="2510" spans="1:2" ht="16.149999999999999" customHeight="1" x14ac:dyDescent="0.25">
      <c r="A2510" s="265">
        <v>36070</v>
      </c>
      <c r="B2510" s="268">
        <v>1573.22</v>
      </c>
    </row>
    <row r="2511" spans="1:2" ht="16.149999999999999" customHeight="1" x14ac:dyDescent="0.25">
      <c r="A2511" s="265">
        <v>36071</v>
      </c>
      <c r="B2511" s="266">
        <v>1578.96</v>
      </c>
    </row>
    <row r="2512" spans="1:2" ht="16.149999999999999" customHeight="1" x14ac:dyDescent="0.25">
      <c r="A2512" s="265">
        <v>36072</v>
      </c>
      <c r="B2512" s="268">
        <v>1578.96</v>
      </c>
    </row>
    <row r="2513" spans="1:2" ht="16.149999999999999" customHeight="1" x14ac:dyDescent="0.25">
      <c r="A2513" s="265">
        <v>36073</v>
      </c>
      <c r="B2513" s="266">
        <v>1578.96</v>
      </c>
    </row>
    <row r="2514" spans="1:2" ht="16.149999999999999" customHeight="1" x14ac:dyDescent="0.25">
      <c r="A2514" s="265">
        <v>36074</v>
      </c>
      <c r="B2514" s="268">
        <v>1585.64</v>
      </c>
    </row>
    <row r="2515" spans="1:2" ht="16.149999999999999" customHeight="1" x14ac:dyDescent="0.25">
      <c r="A2515" s="265">
        <v>36075</v>
      </c>
      <c r="B2515" s="266">
        <v>1588.64</v>
      </c>
    </row>
    <row r="2516" spans="1:2" ht="16.149999999999999" customHeight="1" x14ac:dyDescent="0.25">
      <c r="A2516" s="265">
        <v>36076</v>
      </c>
      <c r="B2516" s="268">
        <v>1586.53</v>
      </c>
    </row>
    <row r="2517" spans="1:2" ht="16.149999999999999" customHeight="1" x14ac:dyDescent="0.25">
      <c r="A2517" s="265">
        <v>36077</v>
      </c>
      <c r="B2517" s="266">
        <v>1587.46</v>
      </c>
    </row>
    <row r="2518" spans="1:2" ht="16.149999999999999" customHeight="1" x14ac:dyDescent="0.25">
      <c r="A2518" s="265">
        <v>36078</v>
      </c>
      <c r="B2518" s="268">
        <v>1590.64</v>
      </c>
    </row>
    <row r="2519" spans="1:2" ht="16.149999999999999" customHeight="1" x14ac:dyDescent="0.25">
      <c r="A2519" s="265">
        <v>36079</v>
      </c>
      <c r="B2519" s="266">
        <v>1590.64</v>
      </c>
    </row>
    <row r="2520" spans="1:2" ht="16.149999999999999" customHeight="1" x14ac:dyDescent="0.25">
      <c r="A2520" s="265">
        <v>36080</v>
      </c>
      <c r="B2520" s="268">
        <v>1590.64</v>
      </c>
    </row>
    <row r="2521" spans="1:2" ht="16.149999999999999" customHeight="1" x14ac:dyDescent="0.25">
      <c r="A2521" s="265">
        <v>36081</v>
      </c>
      <c r="B2521" s="266">
        <v>1590.64</v>
      </c>
    </row>
    <row r="2522" spans="1:2" ht="16.149999999999999" customHeight="1" x14ac:dyDescent="0.25">
      <c r="A2522" s="265">
        <v>36082</v>
      </c>
      <c r="B2522" s="268">
        <v>1592.11</v>
      </c>
    </row>
    <row r="2523" spans="1:2" ht="16.149999999999999" customHeight="1" x14ac:dyDescent="0.25">
      <c r="A2523" s="265">
        <v>36083</v>
      </c>
      <c r="B2523" s="266">
        <v>1591.01</v>
      </c>
    </row>
    <row r="2524" spans="1:2" ht="16.149999999999999" customHeight="1" x14ac:dyDescent="0.25">
      <c r="A2524" s="265">
        <v>36084</v>
      </c>
      <c r="B2524" s="268">
        <v>1594.19</v>
      </c>
    </row>
    <row r="2525" spans="1:2" ht="16.149999999999999" customHeight="1" x14ac:dyDescent="0.25">
      <c r="A2525" s="265">
        <v>36085</v>
      </c>
      <c r="B2525" s="266">
        <v>1596.21</v>
      </c>
    </row>
    <row r="2526" spans="1:2" ht="16.149999999999999" customHeight="1" x14ac:dyDescent="0.25">
      <c r="A2526" s="265">
        <v>36086</v>
      </c>
      <c r="B2526" s="268">
        <v>1596.21</v>
      </c>
    </row>
    <row r="2527" spans="1:2" ht="16.149999999999999" customHeight="1" x14ac:dyDescent="0.25">
      <c r="A2527" s="265">
        <v>36087</v>
      </c>
      <c r="B2527" s="266">
        <v>1596.21</v>
      </c>
    </row>
    <row r="2528" spans="1:2" ht="16.149999999999999" customHeight="1" x14ac:dyDescent="0.25">
      <c r="A2528" s="265">
        <v>36088</v>
      </c>
      <c r="B2528" s="268">
        <v>1598.18</v>
      </c>
    </row>
    <row r="2529" spans="1:2" ht="16.149999999999999" customHeight="1" x14ac:dyDescent="0.25">
      <c r="A2529" s="265">
        <v>36089</v>
      </c>
      <c r="B2529" s="266">
        <v>1598.61</v>
      </c>
    </row>
    <row r="2530" spans="1:2" ht="16.149999999999999" customHeight="1" x14ac:dyDescent="0.25">
      <c r="A2530" s="265">
        <v>36090</v>
      </c>
      <c r="B2530" s="268">
        <v>1597.79</v>
      </c>
    </row>
    <row r="2531" spans="1:2" ht="16.149999999999999" customHeight="1" x14ac:dyDescent="0.25">
      <c r="A2531" s="265">
        <v>36091</v>
      </c>
      <c r="B2531" s="266">
        <v>1599.15</v>
      </c>
    </row>
    <row r="2532" spans="1:2" ht="16.149999999999999" customHeight="1" x14ac:dyDescent="0.25">
      <c r="A2532" s="265">
        <v>36092</v>
      </c>
      <c r="B2532" s="268">
        <v>1597.97</v>
      </c>
    </row>
    <row r="2533" spans="1:2" ht="16.149999999999999" customHeight="1" x14ac:dyDescent="0.25">
      <c r="A2533" s="265">
        <v>36093</v>
      </c>
      <c r="B2533" s="266">
        <v>1597.97</v>
      </c>
    </row>
    <row r="2534" spans="1:2" ht="16.149999999999999" customHeight="1" x14ac:dyDescent="0.25">
      <c r="A2534" s="265">
        <v>36094</v>
      </c>
      <c r="B2534" s="268">
        <v>1597.97</v>
      </c>
    </row>
    <row r="2535" spans="1:2" ht="16.149999999999999" customHeight="1" x14ac:dyDescent="0.25">
      <c r="A2535" s="265">
        <v>36095</v>
      </c>
      <c r="B2535" s="266">
        <v>1590.64</v>
      </c>
    </row>
    <row r="2536" spans="1:2" ht="16.149999999999999" customHeight="1" x14ac:dyDescent="0.25">
      <c r="A2536" s="265">
        <v>36096</v>
      </c>
      <c r="B2536" s="268">
        <v>1576.38</v>
      </c>
    </row>
    <row r="2537" spans="1:2" ht="16.149999999999999" customHeight="1" x14ac:dyDescent="0.25">
      <c r="A2537" s="265">
        <v>36097</v>
      </c>
      <c r="B2537" s="266">
        <v>1577.9</v>
      </c>
    </row>
    <row r="2538" spans="1:2" ht="16.149999999999999" customHeight="1" x14ac:dyDescent="0.25">
      <c r="A2538" s="265">
        <v>36098</v>
      </c>
      <c r="B2538" s="268">
        <v>1577.19</v>
      </c>
    </row>
    <row r="2539" spans="1:2" ht="16.149999999999999" customHeight="1" x14ac:dyDescent="0.25">
      <c r="A2539" s="265">
        <v>36099</v>
      </c>
      <c r="B2539" s="266">
        <v>1575.08</v>
      </c>
    </row>
    <row r="2540" spans="1:2" ht="16.149999999999999" customHeight="1" x14ac:dyDescent="0.25">
      <c r="A2540" s="265">
        <v>36100</v>
      </c>
      <c r="B2540" s="268">
        <v>1575.08</v>
      </c>
    </row>
    <row r="2541" spans="1:2" ht="16.149999999999999" customHeight="1" x14ac:dyDescent="0.25">
      <c r="A2541" s="265">
        <v>36101</v>
      </c>
      <c r="B2541" s="266">
        <v>1575.08</v>
      </c>
    </row>
    <row r="2542" spans="1:2" ht="16.149999999999999" customHeight="1" x14ac:dyDescent="0.25">
      <c r="A2542" s="265">
        <v>36102</v>
      </c>
      <c r="B2542" s="268">
        <v>1575.08</v>
      </c>
    </row>
    <row r="2543" spans="1:2" ht="16.149999999999999" customHeight="1" x14ac:dyDescent="0.25">
      <c r="A2543" s="265">
        <v>36103</v>
      </c>
      <c r="B2543" s="266">
        <v>1569.93</v>
      </c>
    </row>
    <row r="2544" spans="1:2" ht="16.149999999999999" customHeight="1" x14ac:dyDescent="0.25">
      <c r="A2544" s="265">
        <v>36104</v>
      </c>
      <c r="B2544" s="268">
        <v>1568.54</v>
      </c>
    </row>
    <row r="2545" spans="1:2" ht="16.149999999999999" customHeight="1" x14ac:dyDescent="0.25">
      <c r="A2545" s="265">
        <v>36105</v>
      </c>
      <c r="B2545" s="266">
        <v>1563.32</v>
      </c>
    </row>
    <row r="2546" spans="1:2" ht="16.149999999999999" customHeight="1" x14ac:dyDescent="0.25">
      <c r="A2546" s="265">
        <v>36106</v>
      </c>
      <c r="B2546" s="268">
        <v>1553.71</v>
      </c>
    </row>
    <row r="2547" spans="1:2" ht="16.149999999999999" customHeight="1" x14ac:dyDescent="0.25">
      <c r="A2547" s="265">
        <v>36107</v>
      </c>
      <c r="B2547" s="266">
        <v>1553.71</v>
      </c>
    </row>
    <row r="2548" spans="1:2" ht="16.149999999999999" customHeight="1" x14ac:dyDescent="0.25">
      <c r="A2548" s="265">
        <v>36108</v>
      </c>
      <c r="B2548" s="268">
        <v>1553.71</v>
      </c>
    </row>
    <row r="2549" spans="1:2" ht="16.149999999999999" customHeight="1" x14ac:dyDescent="0.25">
      <c r="A2549" s="265">
        <v>36109</v>
      </c>
      <c r="B2549" s="266">
        <v>1559.35</v>
      </c>
    </row>
    <row r="2550" spans="1:2" ht="16.149999999999999" customHeight="1" x14ac:dyDescent="0.25">
      <c r="A2550" s="265">
        <v>36110</v>
      </c>
      <c r="B2550" s="268">
        <v>1571.76</v>
      </c>
    </row>
    <row r="2551" spans="1:2" ht="16.149999999999999" customHeight="1" x14ac:dyDescent="0.25">
      <c r="A2551" s="265">
        <v>36111</v>
      </c>
      <c r="B2551" s="266">
        <v>1577.61</v>
      </c>
    </row>
    <row r="2552" spans="1:2" ht="16.149999999999999" customHeight="1" x14ac:dyDescent="0.25">
      <c r="A2552" s="265">
        <v>36112</v>
      </c>
      <c r="B2552" s="268">
        <v>1578.79</v>
      </c>
    </row>
    <row r="2553" spans="1:2" ht="16.149999999999999" customHeight="1" x14ac:dyDescent="0.25">
      <c r="A2553" s="265">
        <v>36113</v>
      </c>
      <c r="B2553" s="266">
        <v>1580.99</v>
      </c>
    </row>
    <row r="2554" spans="1:2" ht="16.149999999999999" customHeight="1" x14ac:dyDescent="0.25">
      <c r="A2554" s="265">
        <v>36114</v>
      </c>
      <c r="B2554" s="268">
        <v>1580.99</v>
      </c>
    </row>
    <row r="2555" spans="1:2" ht="16.149999999999999" customHeight="1" x14ac:dyDescent="0.25">
      <c r="A2555" s="265">
        <v>36115</v>
      </c>
      <c r="B2555" s="266">
        <v>1580.99</v>
      </c>
    </row>
    <row r="2556" spans="1:2" ht="16.149999999999999" customHeight="1" x14ac:dyDescent="0.25">
      <c r="A2556" s="265">
        <v>36116</v>
      </c>
      <c r="B2556" s="268">
        <v>1580.99</v>
      </c>
    </row>
    <row r="2557" spans="1:2" ht="16.149999999999999" customHeight="1" x14ac:dyDescent="0.25">
      <c r="A2557" s="265">
        <v>36117</v>
      </c>
      <c r="B2557" s="266">
        <v>1583.29</v>
      </c>
    </row>
    <row r="2558" spans="1:2" ht="16.149999999999999" customHeight="1" x14ac:dyDescent="0.25">
      <c r="A2558" s="265">
        <v>36118</v>
      </c>
      <c r="B2558" s="268">
        <v>1569.6</v>
      </c>
    </row>
    <row r="2559" spans="1:2" ht="16.149999999999999" customHeight="1" x14ac:dyDescent="0.25">
      <c r="A2559" s="265">
        <v>36119</v>
      </c>
      <c r="B2559" s="266">
        <v>1558.49</v>
      </c>
    </row>
    <row r="2560" spans="1:2" ht="16.149999999999999" customHeight="1" x14ac:dyDescent="0.25">
      <c r="A2560" s="265">
        <v>36120</v>
      </c>
      <c r="B2560" s="268">
        <v>1539.38</v>
      </c>
    </row>
    <row r="2561" spans="1:2" ht="16.149999999999999" customHeight="1" x14ac:dyDescent="0.25">
      <c r="A2561" s="265">
        <v>36121</v>
      </c>
      <c r="B2561" s="266">
        <v>1539.38</v>
      </c>
    </row>
    <row r="2562" spans="1:2" ht="16.149999999999999" customHeight="1" x14ac:dyDescent="0.25">
      <c r="A2562" s="265">
        <v>36122</v>
      </c>
      <c r="B2562" s="268">
        <v>1539.38</v>
      </c>
    </row>
    <row r="2563" spans="1:2" ht="16.149999999999999" customHeight="1" x14ac:dyDescent="0.25">
      <c r="A2563" s="265">
        <v>36123</v>
      </c>
      <c r="B2563" s="266">
        <v>1547.92</v>
      </c>
    </row>
    <row r="2564" spans="1:2" ht="16.149999999999999" customHeight="1" x14ac:dyDescent="0.25">
      <c r="A2564" s="265">
        <v>36124</v>
      </c>
      <c r="B2564" s="268">
        <v>1557.57</v>
      </c>
    </row>
    <row r="2565" spans="1:2" ht="16.149999999999999" customHeight="1" x14ac:dyDescent="0.25">
      <c r="A2565" s="265">
        <v>36125</v>
      </c>
      <c r="B2565" s="266">
        <v>1545.53</v>
      </c>
    </row>
    <row r="2566" spans="1:2" ht="16.149999999999999" customHeight="1" x14ac:dyDescent="0.25">
      <c r="A2566" s="265">
        <v>36126</v>
      </c>
      <c r="B2566" s="268">
        <v>1543.45</v>
      </c>
    </row>
    <row r="2567" spans="1:2" ht="16.149999999999999" customHeight="1" x14ac:dyDescent="0.25">
      <c r="A2567" s="265">
        <v>36127</v>
      </c>
      <c r="B2567" s="266">
        <v>1547.11</v>
      </c>
    </row>
    <row r="2568" spans="1:2" ht="16.149999999999999" customHeight="1" x14ac:dyDescent="0.25">
      <c r="A2568" s="265">
        <v>36128</v>
      </c>
      <c r="B2568" s="268">
        <v>1547.11</v>
      </c>
    </row>
    <row r="2569" spans="1:2" ht="16.149999999999999" customHeight="1" x14ac:dyDescent="0.25">
      <c r="A2569" s="265">
        <v>36129</v>
      </c>
      <c r="B2569" s="266">
        <v>1547.11</v>
      </c>
    </row>
    <row r="2570" spans="1:2" ht="16.149999999999999" customHeight="1" x14ac:dyDescent="0.25">
      <c r="A2570" s="265">
        <v>36130</v>
      </c>
      <c r="B2570" s="268">
        <v>1545.88</v>
      </c>
    </row>
    <row r="2571" spans="1:2" ht="16.149999999999999" customHeight="1" x14ac:dyDescent="0.25">
      <c r="A2571" s="265">
        <v>36131</v>
      </c>
      <c r="B2571" s="266">
        <v>1545.82</v>
      </c>
    </row>
    <row r="2572" spans="1:2" ht="16.149999999999999" customHeight="1" x14ac:dyDescent="0.25">
      <c r="A2572" s="265">
        <v>36132</v>
      </c>
      <c r="B2572" s="268">
        <v>1539.32</v>
      </c>
    </row>
    <row r="2573" spans="1:2" ht="16.149999999999999" customHeight="1" x14ac:dyDescent="0.25">
      <c r="A2573" s="265">
        <v>36133</v>
      </c>
      <c r="B2573" s="266">
        <v>1545.89</v>
      </c>
    </row>
    <row r="2574" spans="1:2" ht="16.149999999999999" customHeight="1" x14ac:dyDescent="0.25">
      <c r="A2574" s="265">
        <v>36134</v>
      </c>
      <c r="B2574" s="268">
        <v>1552.48</v>
      </c>
    </row>
    <row r="2575" spans="1:2" ht="16.149999999999999" customHeight="1" x14ac:dyDescent="0.25">
      <c r="A2575" s="265">
        <v>36135</v>
      </c>
      <c r="B2575" s="266">
        <v>1552.48</v>
      </c>
    </row>
    <row r="2576" spans="1:2" ht="16.149999999999999" customHeight="1" x14ac:dyDescent="0.25">
      <c r="A2576" s="265">
        <v>36136</v>
      </c>
      <c r="B2576" s="268">
        <v>1552.48</v>
      </c>
    </row>
    <row r="2577" spans="1:2" ht="16.149999999999999" customHeight="1" x14ac:dyDescent="0.25">
      <c r="A2577" s="265">
        <v>36137</v>
      </c>
      <c r="B2577" s="266">
        <v>1548.63</v>
      </c>
    </row>
    <row r="2578" spans="1:2" ht="16.149999999999999" customHeight="1" x14ac:dyDescent="0.25">
      <c r="A2578" s="265">
        <v>36138</v>
      </c>
      <c r="B2578" s="268">
        <v>1548.63</v>
      </c>
    </row>
    <row r="2579" spans="1:2" ht="16.149999999999999" customHeight="1" x14ac:dyDescent="0.25">
      <c r="A2579" s="265">
        <v>36139</v>
      </c>
      <c r="B2579" s="266">
        <v>1541.14</v>
      </c>
    </row>
    <row r="2580" spans="1:2" ht="16.149999999999999" customHeight="1" x14ac:dyDescent="0.25">
      <c r="A2580" s="265">
        <v>36140</v>
      </c>
      <c r="B2580" s="268">
        <v>1530.63</v>
      </c>
    </row>
    <row r="2581" spans="1:2" ht="16.149999999999999" customHeight="1" x14ac:dyDescent="0.25">
      <c r="A2581" s="265">
        <v>36141</v>
      </c>
      <c r="B2581" s="266">
        <v>1531.13</v>
      </c>
    </row>
    <row r="2582" spans="1:2" ht="16.149999999999999" customHeight="1" x14ac:dyDescent="0.25">
      <c r="A2582" s="265">
        <v>36142</v>
      </c>
      <c r="B2582" s="268">
        <v>1531.13</v>
      </c>
    </row>
    <row r="2583" spans="1:2" ht="16.149999999999999" customHeight="1" x14ac:dyDescent="0.25">
      <c r="A2583" s="265">
        <v>36143</v>
      </c>
      <c r="B2583" s="266">
        <v>1531.13</v>
      </c>
    </row>
    <row r="2584" spans="1:2" ht="16.149999999999999" customHeight="1" x14ac:dyDescent="0.25">
      <c r="A2584" s="265">
        <v>36144</v>
      </c>
      <c r="B2584" s="268">
        <v>1532.76</v>
      </c>
    </row>
    <row r="2585" spans="1:2" ht="16.149999999999999" customHeight="1" x14ac:dyDescent="0.25">
      <c r="A2585" s="265">
        <v>36145</v>
      </c>
      <c r="B2585" s="266">
        <v>1529.07</v>
      </c>
    </row>
    <row r="2586" spans="1:2" ht="16.149999999999999" customHeight="1" x14ac:dyDescent="0.25">
      <c r="A2586" s="265">
        <v>36146</v>
      </c>
      <c r="B2586" s="268">
        <v>1523.8</v>
      </c>
    </row>
    <row r="2587" spans="1:2" ht="16.149999999999999" customHeight="1" x14ac:dyDescent="0.25">
      <c r="A2587" s="265">
        <v>36147</v>
      </c>
      <c r="B2587" s="266">
        <v>1515.98</v>
      </c>
    </row>
    <row r="2588" spans="1:2" ht="16.149999999999999" customHeight="1" x14ac:dyDescent="0.25">
      <c r="A2588" s="265">
        <v>36148</v>
      </c>
      <c r="B2588" s="268">
        <v>1494.11</v>
      </c>
    </row>
    <row r="2589" spans="1:2" ht="16.149999999999999" customHeight="1" x14ac:dyDescent="0.25">
      <c r="A2589" s="265">
        <v>36149</v>
      </c>
      <c r="B2589" s="266">
        <v>1494.11</v>
      </c>
    </row>
    <row r="2590" spans="1:2" ht="16.149999999999999" customHeight="1" x14ac:dyDescent="0.25">
      <c r="A2590" s="265">
        <v>36150</v>
      </c>
      <c r="B2590" s="268">
        <v>1494.11</v>
      </c>
    </row>
    <row r="2591" spans="1:2" ht="16.149999999999999" customHeight="1" x14ac:dyDescent="0.25">
      <c r="A2591" s="265">
        <v>36151</v>
      </c>
      <c r="B2591" s="266">
        <v>1477.51</v>
      </c>
    </row>
    <row r="2592" spans="1:2" ht="16.149999999999999" customHeight="1" x14ac:dyDescent="0.25">
      <c r="A2592" s="265">
        <v>36152</v>
      </c>
      <c r="B2592" s="268">
        <v>1467.04</v>
      </c>
    </row>
    <row r="2593" spans="1:2" ht="16.149999999999999" customHeight="1" x14ac:dyDescent="0.25">
      <c r="A2593" s="265">
        <v>36153</v>
      </c>
      <c r="B2593" s="266">
        <v>1484.88</v>
      </c>
    </row>
    <row r="2594" spans="1:2" ht="16.149999999999999" customHeight="1" x14ac:dyDescent="0.25">
      <c r="A2594" s="265">
        <v>36154</v>
      </c>
      <c r="B2594" s="268">
        <v>1484.88</v>
      </c>
    </row>
    <row r="2595" spans="1:2" ht="16.149999999999999" customHeight="1" x14ac:dyDescent="0.25">
      <c r="A2595" s="265">
        <v>36155</v>
      </c>
      <c r="B2595" s="266">
        <v>1484.88</v>
      </c>
    </row>
    <row r="2596" spans="1:2" ht="16.149999999999999" customHeight="1" x14ac:dyDescent="0.25">
      <c r="A2596" s="265">
        <v>36156</v>
      </c>
      <c r="B2596" s="268">
        <v>1484.88</v>
      </c>
    </row>
    <row r="2597" spans="1:2" ht="16.149999999999999" customHeight="1" x14ac:dyDescent="0.25">
      <c r="A2597" s="265">
        <v>36157</v>
      </c>
      <c r="B2597" s="266">
        <v>1484.88</v>
      </c>
    </row>
    <row r="2598" spans="1:2" ht="16.149999999999999" customHeight="1" x14ac:dyDescent="0.25">
      <c r="A2598" s="265">
        <v>36158</v>
      </c>
      <c r="B2598" s="268">
        <v>1507.52</v>
      </c>
    </row>
    <row r="2599" spans="1:2" ht="16.149999999999999" customHeight="1" x14ac:dyDescent="0.25">
      <c r="A2599" s="265">
        <v>36159</v>
      </c>
      <c r="B2599" s="266">
        <v>1535.55</v>
      </c>
    </row>
    <row r="2600" spans="1:2" ht="16.149999999999999" customHeight="1" x14ac:dyDescent="0.25">
      <c r="A2600" s="265">
        <v>36160</v>
      </c>
      <c r="B2600" s="268">
        <v>1542.11</v>
      </c>
    </row>
    <row r="2601" spans="1:2" ht="16.149999999999999" customHeight="1" x14ac:dyDescent="0.25">
      <c r="A2601" s="265">
        <v>36161</v>
      </c>
      <c r="B2601" s="266">
        <v>1542.11</v>
      </c>
    </row>
    <row r="2602" spans="1:2" ht="16.149999999999999" customHeight="1" x14ac:dyDescent="0.25">
      <c r="A2602" s="265">
        <v>36162</v>
      </c>
      <c r="B2602" s="268">
        <v>1542.11</v>
      </c>
    </row>
    <row r="2603" spans="1:2" ht="16.149999999999999" customHeight="1" x14ac:dyDescent="0.25">
      <c r="A2603" s="265">
        <v>36163</v>
      </c>
      <c r="B2603" s="266">
        <v>1542.11</v>
      </c>
    </row>
    <row r="2604" spans="1:2" ht="16.149999999999999" customHeight="1" x14ac:dyDescent="0.25">
      <c r="A2604" s="265">
        <v>36164</v>
      </c>
      <c r="B2604" s="268">
        <v>1542.11</v>
      </c>
    </row>
    <row r="2605" spans="1:2" ht="16.149999999999999" customHeight="1" x14ac:dyDescent="0.25">
      <c r="A2605" s="265">
        <v>36165</v>
      </c>
      <c r="B2605" s="266">
        <v>1545.11</v>
      </c>
    </row>
    <row r="2606" spans="1:2" ht="16.149999999999999" customHeight="1" x14ac:dyDescent="0.25">
      <c r="A2606" s="265">
        <v>36166</v>
      </c>
      <c r="B2606" s="268">
        <v>1528.28</v>
      </c>
    </row>
    <row r="2607" spans="1:2" ht="16.149999999999999" customHeight="1" x14ac:dyDescent="0.25">
      <c r="A2607" s="265">
        <v>36167</v>
      </c>
      <c r="B2607" s="266">
        <v>1530.48</v>
      </c>
    </row>
    <row r="2608" spans="1:2" ht="16.149999999999999" customHeight="1" x14ac:dyDescent="0.25">
      <c r="A2608" s="265">
        <v>36168</v>
      </c>
      <c r="B2608" s="268">
        <v>1543.22</v>
      </c>
    </row>
    <row r="2609" spans="1:2" ht="16.149999999999999" customHeight="1" x14ac:dyDescent="0.25">
      <c r="A2609" s="265">
        <v>36169</v>
      </c>
      <c r="B2609" s="266">
        <v>1535.96</v>
      </c>
    </row>
    <row r="2610" spans="1:2" ht="16.149999999999999" customHeight="1" x14ac:dyDescent="0.25">
      <c r="A2610" s="265">
        <v>36170</v>
      </c>
      <c r="B2610" s="268">
        <v>1535.96</v>
      </c>
    </row>
    <row r="2611" spans="1:2" ht="16.149999999999999" customHeight="1" x14ac:dyDescent="0.25">
      <c r="A2611" s="265">
        <v>36171</v>
      </c>
      <c r="B2611" s="266">
        <v>1535.96</v>
      </c>
    </row>
    <row r="2612" spans="1:2" ht="16.149999999999999" customHeight="1" x14ac:dyDescent="0.25">
      <c r="A2612" s="265">
        <v>36172</v>
      </c>
      <c r="B2612" s="268">
        <v>1535.96</v>
      </c>
    </row>
    <row r="2613" spans="1:2" ht="16.149999999999999" customHeight="1" x14ac:dyDescent="0.25">
      <c r="A2613" s="265">
        <v>36173</v>
      </c>
      <c r="B2613" s="266">
        <v>1549.35</v>
      </c>
    </row>
    <row r="2614" spans="1:2" ht="16.149999999999999" customHeight="1" x14ac:dyDescent="0.25">
      <c r="A2614" s="265">
        <v>36174</v>
      </c>
      <c r="B2614" s="268">
        <v>1588.8</v>
      </c>
    </row>
    <row r="2615" spans="1:2" ht="16.149999999999999" customHeight="1" x14ac:dyDescent="0.25">
      <c r="A2615" s="265">
        <v>36175</v>
      </c>
      <c r="B2615" s="266">
        <v>1584.42</v>
      </c>
    </row>
    <row r="2616" spans="1:2" ht="16.149999999999999" customHeight="1" x14ac:dyDescent="0.25">
      <c r="A2616" s="265">
        <v>36176</v>
      </c>
      <c r="B2616" s="268">
        <v>1596.59</v>
      </c>
    </row>
    <row r="2617" spans="1:2" ht="16.149999999999999" customHeight="1" x14ac:dyDescent="0.25">
      <c r="A2617" s="265">
        <v>36177</v>
      </c>
      <c r="B2617" s="266">
        <v>1596.59</v>
      </c>
    </row>
    <row r="2618" spans="1:2" ht="16.149999999999999" customHeight="1" x14ac:dyDescent="0.25">
      <c r="A2618" s="265">
        <v>36178</v>
      </c>
      <c r="B2618" s="268">
        <v>1596.59</v>
      </c>
    </row>
    <row r="2619" spans="1:2" ht="16.149999999999999" customHeight="1" x14ac:dyDescent="0.25">
      <c r="A2619" s="265">
        <v>36179</v>
      </c>
      <c r="B2619" s="266">
        <v>1580.4</v>
      </c>
    </row>
    <row r="2620" spans="1:2" ht="16.149999999999999" customHeight="1" x14ac:dyDescent="0.25">
      <c r="A2620" s="265">
        <v>36180</v>
      </c>
      <c r="B2620" s="268">
        <v>1587.18</v>
      </c>
    </row>
    <row r="2621" spans="1:2" ht="16.149999999999999" customHeight="1" x14ac:dyDescent="0.25">
      <c r="A2621" s="265">
        <v>36181</v>
      </c>
      <c r="B2621" s="266">
        <v>1582.57</v>
      </c>
    </row>
    <row r="2622" spans="1:2" ht="16.149999999999999" customHeight="1" x14ac:dyDescent="0.25">
      <c r="A2622" s="265">
        <v>36182</v>
      </c>
      <c r="B2622" s="268">
        <v>1589.65</v>
      </c>
    </row>
    <row r="2623" spans="1:2" ht="16.149999999999999" customHeight="1" x14ac:dyDescent="0.25">
      <c r="A2623" s="265">
        <v>36183</v>
      </c>
      <c r="B2623" s="266">
        <v>1591.81</v>
      </c>
    </row>
    <row r="2624" spans="1:2" ht="16.149999999999999" customHeight="1" x14ac:dyDescent="0.25">
      <c r="A2624" s="265">
        <v>36184</v>
      </c>
      <c r="B2624" s="268">
        <v>1591.81</v>
      </c>
    </row>
    <row r="2625" spans="1:2" ht="16.149999999999999" customHeight="1" x14ac:dyDescent="0.25">
      <c r="A2625" s="265">
        <v>36185</v>
      </c>
      <c r="B2625" s="266">
        <v>1591.81</v>
      </c>
    </row>
    <row r="2626" spans="1:2" ht="16.149999999999999" customHeight="1" x14ac:dyDescent="0.25">
      <c r="A2626" s="265">
        <v>36186</v>
      </c>
      <c r="B2626" s="268">
        <v>1591.58</v>
      </c>
    </row>
    <row r="2627" spans="1:2" ht="16.149999999999999" customHeight="1" x14ac:dyDescent="0.25">
      <c r="A2627" s="265">
        <v>36187</v>
      </c>
      <c r="B2627" s="266">
        <v>1591.69</v>
      </c>
    </row>
    <row r="2628" spans="1:2" ht="16.149999999999999" customHeight="1" x14ac:dyDescent="0.25">
      <c r="A2628" s="265">
        <v>36188</v>
      </c>
      <c r="B2628" s="268">
        <v>1590.33</v>
      </c>
    </row>
    <row r="2629" spans="1:2" ht="16.149999999999999" customHeight="1" x14ac:dyDescent="0.25">
      <c r="A2629" s="265">
        <v>36189</v>
      </c>
      <c r="B2629" s="266">
        <v>1580.72</v>
      </c>
    </row>
    <row r="2630" spans="1:2" ht="16.149999999999999" customHeight="1" x14ac:dyDescent="0.25">
      <c r="A2630" s="265">
        <v>36190</v>
      </c>
      <c r="B2630" s="268">
        <v>1582.9</v>
      </c>
    </row>
    <row r="2631" spans="1:2" ht="16.149999999999999" customHeight="1" x14ac:dyDescent="0.25">
      <c r="A2631" s="265">
        <v>36191</v>
      </c>
      <c r="B2631" s="266">
        <v>1582.9</v>
      </c>
    </row>
    <row r="2632" spans="1:2" ht="16.149999999999999" customHeight="1" x14ac:dyDescent="0.25">
      <c r="A2632" s="265">
        <v>36192</v>
      </c>
      <c r="B2632" s="268">
        <v>1582.9</v>
      </c>
    </row>
    <row r="2633" spans="1:2" ht="16.149999999999999" customHeight="1" x14ac:dyDescent="0.25">
      <c r="A2633" s="265">
        <v>36193</v>
      </c>
      <c r="B2633" s="266">
        <v>1581.27</v>
      </c>
    </row>
    <row r="2634" spans="1:2" ht="16.149999999999999" customHeight="1" x14ac:dyDescent="0.25">
      <c r="A2634" s="265">
        <v>36194</v>
      </c>
      <c r="B2634" s="268">
        <v>1576.22</v>
      </c>
    </row>
    <row r="2635" spans="1:2" ht="16.149999999999999" customHeight="1" x14ac:dyDescent="0.25">
      <c r="A2635" s="265">
        <v>36195</v>
      </c>
      <c r="B2635" s="266">
        <v>1574.07</v>
      </c>
    </row>
    <row r="2636" spans="1:2" ht="16.149999999999999" customHeight="1" x14ac:dyDescent="0.25">
      <c r="A2636" s="265">
        <v>36196</v>
      </c>
      <c r="B2636" s="268">
        <v>1575.69</v>
      </c>
    </row>
    <row r="2637" spans="1:2" ht="16.149999999999999" customHeight="1" x14ac:dyDescent="0.25">
      <c r="A2637" s="265">
        <v>36197</v>
      </c>
      <c r="B2637" s="266">
        <v>1570.94</v>
      </c>
    </row>
    <row r="2638" spans="1:2" ht="16.149999999999999" customHeight="1" x14ac:dyDescent="0.25">
      <c r="A2638" s="265">
        <v>36198</v>
      </c>
      <c r="B2638" s="268">
        <v>1570.94</v>
      </c>
    </row>
    <row r="2639" spans="1:2" ht="16.149999999999999" customHeight="1" x14ac:dyDescent="0.25">
      <c r="A2639" s="265">
        <v>36199</v>
      </c>
      <c r="B2639" s="266">
        <v>1570.94</v>
      </c>
    </row>
    <row r="2640" spans="1:2" ht="16.149999999999999" customHeight="1" x14ac:dyDescent="0.25">
      <c r="A2640" s="265">
        <v>36200</v>
      </c>
      <c r="B2640" s="268">
        <v>1562.14</v>
      </c>
    </row>
    <row r="2641" spans="1:2" ht="16.149999999999999" customHeight="1" x14ac:dyDescent="0.25">
      <c r="A2641" s="265">
        <v>36201</v>
      </c>
      <c r="B2641" s="266">
        <v>1563.39</v>
      </c>
    </row>
    <row r="2642" spans="1:2" ht="16.149999999999999" customHeight="1" x14ac:dyDescent="0.25">
      <c r="A2642" s="265">
        <v>36202</v>
      </c>
      <c r="B2642" s="268">
        <v>1570.81</v>
      </c>
    </row>
    <row r="2643" spans="1:2" ht="16.149999999999999" customHeight="1" x14ac:dyDescent="0.25">
      <c r="A2643" s="265">
        <v>36203</v>
      </c>
      <c r="B2643" s="266">
        <v>1564.04</v>
      </c>
    </row>
    <row r="2644" spans="1:2" ht="16.149999999999999" customHeight="1" x14ac:dyDescent="0.25">
      <c r="A2644" s="265">
        <v>36204</v>
      </c>
      <c r="B2644" s="268">
        <v>1565.57</v>
      </c>
    </row>
    <row r="2645" spans="1:2" ht="16.149999999999999" customHeight="1" x14ac:dyDescent="0.25">
      <c r="A2645" s="265">
        <v>36205</v>
      </c>
      <c r="B2645" s="266">
        <v>1565.57</v>
      </c>
    </row>
    <row r="2646" spans="1:2" ht="16.149999999999999" customHeight="1" x14ac:dyDescent="0.25">
      <c r="A2646" s="265">
        <v>36206</v>
      </c>
      <c r="B2646" s="268">
        <v>1565.57</v>
      </c>
    </row>
    <row r="2647" spans="1:2" ht="16.149999999999999" customHeight="1" x14ac:dyDescent="0.25">
      <c r="A2647" s="265">
        <v>36207</v>
      </c>
      <c r="B2647" s="266">
        <v>1557.79</v>
      </c>
    </row>
    <row r="2648" spans="1:2" ht="16.149999999999999" customHeight="1" x14ac:dyDescent="0.25">
      <c r="A2648" s="265">
        <v>36208</v>
      </c>
      <c r="B2648" s="268">
        <v>1561.53</v>
      </c>
    </row>
    <row r="2649" spans="1:2" ht="16.149999999999999" customHeight="1" x14ac:dyDescent="0.25">
      <c r="A2649" s="265">
        <v>36209</v>
      </c>
      <c r="B2649" s="266">
        <v>1569.4</v>
      </c>
    </row>
    <row r="2650" spans="1:2" ht="16.149999999999999" customHeight="1" x14ac:dyDescent="0.25">
      <c r="A2650" s="265">
        <v>36210</v>
      </c>
      <c r="B2650" s="268">
        <v>1567.17</v>
      </c>
    </row>
    <row r="2651" spans="1:2" ht="16.149999999999999" customHeight="1" x14ac:dyDescent="0.25">
      <c r="A2651" s="265">
        <v>36211</v>
      </c>
      <c r="B2651" s="266">
        <v>1560.46</v>
      </c>
    </row>
    <row r="2652" spans="1:2" ht="16.149999999999999" customHeight="1" x14ac:dyDescent="0.25">
      <c r="A2652" s="265">
        <v>36212</v>
      </c>
      <c r="B2652" s="268">
        <v>1560.46</v>
      </c>
    </row>
    <row r="2653" spans="1:2" ht="16.149999999999999" customHeight="1" x14ac:dyDescent="0.25">
      <c r="A2653" s="265">
        <v>36213</v>
      </c>
      <c r="B2653" s="266">
        <v>1560.46</v>
      </c>
    </row>
    <row r="2654" spans="1:2" ht="16.149999999999999" customHeight="1" x14ac:dyDescent="0.25">
      <c r="A2654" s="265">
        <v>36214</v>
      </c>
      <c r="B2654" s="268">
        <v>1556.65</v>
      </c>
    </row>
    <row r="2655" spans="1:2" ht="16.149999999999999" customHeight="1" x14ac:dyDescent="0.25">
      <c r="A2655" s="265">
        <v>36215</v>
      </c>
      <c r="B2655" s="266">
        <v>1550.88</v>
      </c>
    </row>
    <row r="2656" spans="1:2" ht="16.149999999999999" customHeight="1" x14ac:dyDescent="0.25">
      <c r="A2656" s="265">
        <v>36216</v>
      </c>
      <c r="B2656" s="268">
        <v>1557.97</v>
      </c>
    </row>
    <row r="2657" spans="1:2" ht="16.149999999999999" customHeight="1" x14ac:dyDescent="0.25">
      <c r="A2657" s="265">
        <v>36217</v>
      </c>
      <c r="B2657" s="266">
        <v>1572.46</v>
      </c>
    </row>
    <row r="2658" spans="1:2" ht="16.149999999999999" customHeight="1" x14ac:dyDescent="0.25">
      <c r="A2658" s="265">
        <v>36218</v>
      </c>
      <c r="B2658" s="268">
        <v>1568.3</v>
      </c>
    </row>
    <row r="2659" spans="1:2" ht="16.149999999999999" customHeight="1" x14ac:dyDescent="0.25">
      <c r="A2659" s="265">
        <v>36219</v>
      </c>
      <c r="B2659" s="266">
        <v>1568.3</v>
      </c>
    </row>
    <row r="2660" spans="1:2" ht="16.149999999999999" customHeight="1" x14ac:dyDescent="0.25">
      <c r="A2660" s="265">
        <v>36220</v>
      </c>
      <c r="B2660" s="268">
        <v>1568.3</v>
      </c>
    </row>
    <row r="2661" spans="1:2" ht="16.149999999999999" customHeight="1" x14ac:dyDescent="0.25">
      <c r="A2661" s="265">
        <v>36221</v>
      </c>
      <c r="B2661" s="266">
        <v>1560.4</v>
      </c>
    </row>
    <row r="2662" spans="1:2" ht="16.149999999999999" customHeight="1" x14ac:dyDescent="0.25">
      <c r="A2662" s="265">
        <v>36222</v>
      </c>
      <c r="B2662" s="268">
        <v>1557.94</v>
      </c>
    </row>
    <row r="2663" spans="1:2" ht="16.149999999999999" customHeight="1" x14ac:dyDescent="0.25">
      <c r="A2663" s="265">
        <v>36223</v>
      </c>
      <c r="B2663" s="266">
        <v>1558.66</v>
      </c>
    </row>
    <row r="2664" spans="1:2" ht="16.149999999999999" customHeight="1" x14ac:dyDescent="0.25">
      <c r="A2664" s="265">
        <v>36224</v>
      </c>
      <c r="B2664" s="268">
        <v>1555.84</v>
      </c>
    </row>
    <row r="2665" spans="1:2" ht="16.149999999999999" customHeight="1" x14ac:dyDescent="0.25">
      <c r="A2665" s="265">
        <v>36225</v>
      </c>
      <c r="B2665" s="266">
        <v>1552.37</v>
      </c>
    </row>
    <row r="2666" spans="1:2" ht="16.149999999999999" customHeight="1" x14ac:dyDescent="0.25">
      <c r="A2666" s="265">
        <v>36226</v>
      </c>
      <c r="B2666" s="268">
        <v>1552.37</v>
      </c>
    </row>
    <row r="2667" spans="1:2" ht="16.149999999999999" customHeight="1" x14ac:dyDescent="0.25">
      <c r="A2667" s="265">
        <v>36227</v>
      </c>
      <c r="B2667" s="266">
        <v>1552.37</v>
      </c>
    </row>
    <row r="2668" spans="1:2" ht="16.149999999999999" customHeight="1" x14ac:dyDescent="0.25">
      <c r="A2668" s="265">
        <v>36228</v>
      </c>
      <c r="B2668" s="268">
        <v>1552.44</v>
      </c>
    </row>
    <row r="2669" spans="1:2" ht="16.149999999999999" customHeight="1" x14ac:dyDescent="0.25">
      <c r="A2669" s="265">
        <v>36229</v>
      </c>
      <c r="B2669" s="266">
        <v>1550.33</v>
      </c>
    </row>
    <row r="2670" spans="1:2" ht="16.149999999999999" customHeight="1" x14ac:dyDescent="0.25">
      <c r="A2670" s="265">
        <v>36230</v>
      </c>
      <c r="B2670" s="268">
        <v>1545.09</v>
      </c>
    </row>
    <row r="2671" spans="1:2" ht="16.149999999999999" customHeight="1" x14ac:dyDescent="0.25">
      <c r="A2671" s="265">
        <v>36231</v>
      </c>
      <c r="B2671" s="266">
        <v>1552.28</v>
      </c>
    </row>
    <row r="2672" spans="1:2" ht="16.149999999999999" customHeight="1" x14ac:dyDescent="0.25">
      <c r="A2672" s="265">
        <v>36232</v>
      </c>
      <c r="B2672" s="268">
        <v>1562.91</v>
      </c>
    </row>
    <row r="2673" spans="1:2" ht="16.149999999999999" customHeight="1" x14ac:dyDescent="0.25">
      <c r="A2673" s="265">
        <v>36233</v>
      </c>
      <c r="B2673" s="266">
        <v>1562.91</v>
      </c>
    </row>
    <row r="2674" spans="1:2" ht="16.149999999999999" customHeight="1" x14ac:dyDescent="0.25">
      <c r="A2674" s="265">
        <v>36234</v>
      </c>
      <c r="B2674" s="268">
        <v>1562.91</v>
      </c>
    </row>
    <row r="2675" spans="1:2" ht="16.149999999999999" customHeight="1" x14ac:dyDescent="0.25">
      <c r="A2675" s="265">
        <v>36235</v>
      </c>
      <c r="B2675" s="266">
        <v>1563.97</v>
      </c>
    </row>
    <row r="2676" spans="1:2" ht="16.149999999999999" customHeight="1" x14ac:dyDescent="0.25">
      <c r="A2676" s="265">
        <v>36236</v>
      </c>
      <c r="B2676" s="268">
        <v>1561.74</v>
      </c>
    </row>
    <row r="2677" spans="1:2" ht="16.149999999999999" customHeight="1" x14ac:dyDescent="0.25">
      <c r="A2677" s="265">
        <v>36237</v>
      </c>
      <c r="B2677" s="266">
        <v>1554.85</v>
      </c>
    </row>
    <row r="2678" spans="1:2" ht="16.149999999999999" customHeight="1" x14ac:dyDescent="0.25">
      <c r="A2678" s="265">
        <v>36238</v>
      </c>
      <c r="B2678" s="268">
        <v>1550.03</v>
      </c>
    </row>
    <row r="2679" spans="1:2" ht="16.149999999999999" customHeight="1" x14ac:dyDescent="0.25">
      <c r="A2679" s="265">
        <v>36239</v>
      </c>
      <c r="B2679" s="266">
        <v>1546.77</v>
      </c>
    </row>
    <row r="2680" spans="1:2" ht="16.149999999999999" customHeight="1" x14ac:dyDescent="0.25">
      <c r="A2680" s="265">
        <v>36240</v>
      </c>
      <c r="B2680" s="268">
        <v>1546.77</v>
      </c>
    </row>
    <row r="2681" spans="1:2" ht="16.149999999999999" customHeight="1" x14ac:dyDescent="0.25">
      <c r="A2681" s="265">
        <v>36241</v>
      </c>
      <c r="B2681" s="266">
        <v>1546.77</v>
      </c>
    </row>
    <row r="2682" spans="1:2" ht="16.149999999999999" customHeight="1" x14ac:dyDescent="0.25">
      <c r="A2682" s="265">
        <v>36242</v>
      </c>
      <c r="B2682" s="268">
        <v>1546.77</v>
      </c>
    </row>
    <row r="2683" spans="1:2" ht="16.149999999999999" customHeight="1" x14ac:dyDescent="0.25">
      <c r="A2683" s="265">
        <v>36243</v>
      </c>
      <c r="B2683" s="266">
        <v>1544.6</v>
      </c>
    </row>
    <row r="2684" spans="1:2" ht="16.149999999999999" customHeight="1" x14ac:dyDescent="0.25">
      <c r="A2684" s="265">
        <v>36244</v>
      </c>
      <c r="B2684" s="268">
        <v>1541.74</v>
      </c>
    </row>
    <row r="2685" spans="1:2" ht="16.149999999999999" customHeight="1" x14ac:dyDescent="0.25">
      <c r="A2685" s="265">
        <v>36245</v>
      </c>
      <c r="B2685" s="266">
        <v>1534.28</v>
      </c>
    </row>
    <row r="2686" spans="1:2" ht="16.149999999999999" customHeight="1" x14ac:dyDescent="0.25">
      <c r="A2686" s="265">
        <v>36246</v>
      </c>
      <c r="B2686" s="268">
        <v>1525.59</v>
      </c>
    </row>
    <row r="2687" spans="1:2" ht="16.149999999999999" customHeight="1" x14ac:dyDescent="0.25">
      <c r="A2687" s="265">
        <v>36247</v>
      </c>
      <c r="B2687" s="266">
        <v>1525.59</v>
      </c>
    </row>
    <row r="2688" spans="1:2" ht="16.149999999999999" customHeight="1" x14ac:dyDescent="0.25">
      <c r="A2688" s="265">
        <v>36248</v>
      </c>
      <c r="B2688" s="268">
        <v>1525.59</v>
      </c>
    </row>
    <row r="2689" spans="1:2" ht="16.149999999999999" customHeight="1" x14ac:dyDescent="0.25">
      <c r="A2689" s="265">
        <v>36249</v>
      </c>
      <c r="B2689" s="266">
        <v>1529.59</v>
      </c>
    </row>
    <row r="2690" spans="1:2" ht="16.149999999999999" customHeight="1" x14ac:dyDescent="0.25">
      <c r="A2690" s="265">
        <v>36250</v>
      </c>
      <c r="B2690" s="268">
        <v>1533.51</v>
      </c>
    </row>
    <row r="2691" spans="1:2" ht="16.149999999999999" customHeight="1" x14ac:dyDescent="0.25">
      <c r="A2691" s="265">
        <v>36251</v>
      </c>
      <c r="B2691" s="266">
        <v>1533.32</v>
      </c>
    </row>
    <row r="2692" spans="1:2" ht="16.149999999999999" customHeight="1" x14ac:dyDescent="0.25">
      <c r="A2692" s="265">
        <v>36252</v>
      </c>
      <c r="B2692" s="268">
        <v>1533.32</v>
      </c>
    </row>
    <row r="2693" spans="1:2" ht="16.149999999999999" customHeight="1" x14ac:dyDescent="0.25">
      <c r="A2693" s="265">
        <v>36253</v>
      </c>
      <c r="B2693" s="266">
        <v>1533.32</v>
      </c>
    </row>
    <row r="2694" spans="1:2" ht="16.149999999999999" customHeight="1" x14ac:dyDescent="0.25">
      <c r="A2694" s="265">
        <v>36254</v>
      </c>
      <c r="B2694" s="268">
        <v>1533.32</v>
      </c>
    </row>
    <row r="2695" spans="1:2" ht="16.149999999999999" customHeight="1" x14ac:dyDescent="0.25">
      <c r="A2695" s="265">
        <v>36255</v>
      </c>
      <c r="B2695" s="266">
        <v>1533.32</v>
      </c>
    </row>
    <row r="2696" spans="1:2" ht="16.149999999999999" customHeight="1" x14ac:dyDescent="0.25">
      <c r="A2696" s="265">
        <v>36256</v>
      </c>
      <c r="B2696" s="268">
        <v>1532.48</v>
      </c>
    </row>
    <row r="2697" spans="1:2" ht="16.149999999999999" customHeight="1" x14ac:dyDescent="0.25">
      <c r="A2697" s="265">
        <v>36257</v>
      </c>
      <c r="B2697" s="266">
        <v>1534.13</v>
      </c>
    </row>
    <row r="2698" spans="1:2" ht="16.149999999999999" customHeight="1" x14ac:dyDescent="0.25">
      <c r="A2698" s="265">
        <v>36258</v>
      </c>
      <c r="B2698" s="268">
        <v>1548.14</v>
      </c>
    </row>
    <row r="2699" spans="1:2" ht="16.149999999999999" customHeight="1" x14ac:dyDescent="0.25">
      <c r="A2699" s="265">
        <v>36259</v>
      </c>
      <c r="B2699" s="266">
        <v>1574.77</v>
      </c>
    </row>
    <row r="2700" spans="1:2" ht="16.149999999999999" customHeight="1" x14ac:dyDescent="0.25">
      <c r="A2700" s="265">
        <v>36260</v>
      </c>
      <c r="B2700" s="268">
        <v>1588.17</v>
      </c>
    </row>
    <row r="2701" spans="1:2" ht="16.149999999999999" customHeight="1" x14ac:dyDescent="0.25">
      <c r="A2701" s="265">
        <v>36261</v>
      </c>
      <c r="B2701" s="266">
        <v>1588.17</v>
      </c>
    </row>
    <row r="2702" spans="1:2" ht="16.149999999999999" customHeight="1" x14ac:dyDescent="0.25">
      <c r="A2702" s="265">
        <v>36262</v>
      </c>
      <c r="B2702" s="268">
        <v>1588.17</v>
      </c>
    </row>
    <row r="2703" spans="1:2" ht="16.149999999999999" customHeight="1" x14ac:dyDescent="0.25">
      <c r="A2703" s="265">
        <v>36263</v>
      </c>
      <c r="B2703" s="266">
        <v>1588.19</v>
      </c>
    </row>
    <row r="2704" spans="1:2" ht="16.149999999999999" customHeight="1" x14ac:dyDescent="0.25">
      <c r="A2704" s="265">
        <v>36264</v>
      </c>
      <c r="B2704" s="268">
        <v>1603.95</v>
      </c>
    </row>
    <row r="2705" spans="1:2" ht="16.149999999999999" customHeight="1" x14ac:dyDescent="0.25">
      <c r="A2705" s="265">
        <v>36265</v>
      </c>
      <c r="B2705" s="266">
        <v>1593.17</v>
      </c>
    </row>
    <row r="2706" spans="1:2" ht="16.149999999999999" customHeight="1" x14ac:dyDescent="0.25">
      <c r="A2706" s="265">
        <v>36266</v>
      </c>
      <c r="B2706" s="268">
        <v>1586.04</v>
      </c>
    </row>
    <row r="2707" spans="1:2" ht="16.149999999999999" customHeight="1" x14ac:dyDescent="0.25">
      <c r="A2707" s="265">
        <v>36267</v>
      </c>
      <c r="B2707" s="266">
        <v>1578.93</v>
      </c>
    </row>
    <row r="2708" spans="1:2" ht="16.149999999999999" customHeight="1" x14ac:dyDescent="0.25">
      <c r="A2708" s="265">
        <v>36268</v>
      </c>
      <c r="B2708" s="268">
        <v>1578.93</v>
      </c>
    </row>
    <row r="2709" spans="1:2" ht="16.149999999999999" customHeight="1" x14ac:dyDescent="0.25">
      <c r="A2709" s="265">
        <v>36269</v>
      </c>
      <c r="B2709" s="266">
        <v>1578.93</v>
      </c>
    </row>
    <row r="2710" spans="1:2" ht="16.149999999999999" customHeight="1" x14ac:dyDescent="0.25">
      <c r="A2710" s="265">
        <v>36270</v>
      </c>
      <c r="B2710" s="268">
        <v>1570.53</v>
      </c>
    </row>
    <row r="2711" spans="1:2" ht="16.149999999999999" customHeight="1" x14ac:dyDescent="0.25">
      <c r="A2711" s="265">
        <v>36271</v>
      </c>
      <c r="B2711" s="266">
        <v>1563.94</v>
      </c>
    </row>
    <row r="2712" spans="1:2" ht="16.149999999999999" customHeight="1" x14ac:dyDescent="0.25">
      <c r="A2712" s="265">
        <v>36272</v>
      </c>
      <c r="B2712" s="268">
        <v>1570.34</v>
      </c>
    </row>
    <row r="2713" spans="1:2" ht="16.149999999999999" customHeight="1" x14ac:dyDescent="0.25">
      <c r="A2713" s="265">
        <v>36273</v>
      </c>
      <c r="B2713" s="266">
        <v>1573.86</v>
      </c>
    </row>
    <row r="2714" spans="1:2" ht="16.149999999999999" customHeight="1" x14ac:dyDescent="0.25">
      <c r="A2714" s="265">
        <v>36274</v>
      </c>
      <c r="B2714" s="268">
        <v>1578.98</v>
      </c>
    </row>
    <row r="2715" spans="1:2" ht="16.149999999999999" customHeight="1" x14ac:dyDescent="0.25">
      <c r="A2715" s="265">
        <v>36275</v>
      </c>
      <c r="B2715" s="266">
        <v>1578.98</v>
      </c>
    </row>
    <row r="2716" spans="1:2" ht="16.149999999999999" customHeight="1" x14ac:dyDescent="0.25">
      <c r="A2716" s="265">
        <v>36276</v>
      </c>
      <c r="B2716" s="268">
        <v>1578.98</v>
      </c>
    </row>
    <row r="2717" spans="1:2" ht="16.149999999999999" customHeight="1" x14ac:dyDescent="0.25">
      <c r="A2717" s="265">
        <v>36277</v>
      </c>
      <c r="B2717" s="266">
        <v>1580.78</v>
      </c>
    </row>
    <row r="2718" spans="1:2" ht="16.149999999999999" customHeight="1" x14ac:dyDescent="0.25">
      <c r="A2718" s="265">
        <v>36278</v>
      </c>
      <c r="B2718" s="268">
        <v>1590.53</v>
      </c>
    </row>
    <row r="2719" spans="1:2" ht="16.149999999999999" customHeight="1" x14ac:dyDescent="0.25">
      <c r="A2719" s="265">
        <v>36279</v>
      </c>
      <c r="B2719" s="266">
        <v>1598.69</v>
      </c>
    </row>
    <row r="2720" spans="1:2" ht="16.149999999999999" customHeight="1" x14ac:dyDescent="0.25">
      <c r="A2720" s="265">
        <v>36280</v>
      </c>
      <c r="B2720" s="268">
        <v>1604.44</v>
      </c>
    </row>
    <row r="2721" spans="1:2" ht="16.149999999999999" customHeight="1" x14ac:dyDescent="0.25">
      <c r="A2721" s="265">
        <v>36281</v>
      </c>
      <c r="B2721" s="266">
        <v>1611.48</v>
      </c>
    </row>
    <row r="2722" spans="1:2" ht="16.149999999999999" customHeight="1" x14ac:dyDescent="0.25">
      <c r="A2722" s="265">
        <v>36282</v>
      </c>
      <c r="B2722" s="268">
        <v>1611.48</v>
      </c>
    </row>
    <row r="2723" spans="1:2" ht="16.149999999999999" customHeight="1" x14ac:dyDescent="0.25">
      <c r="A2723" s="265">
        <v>36283</v>
      </c>
      <c r="B2723" s="266">
        <v>1611.48</v>
      </c>
    </row>
    <row r="2724" spans="1:2" ht="16.149999999999999" customHeight="1" x14ac:dyDescent="0.25">
      <c r="A2724" s="265">
        <v>36284</v>
      </c>
      <c r="B2724" s="268">
        <v>1613.61</v>
      </c>
    </row>
    <row r="2725" spans="1:2" ht="16.149999999999999" customHeight="1" x14ac:dyDescent="0.25">
      <c r="A2725" s="265">
        <v>36285</v>
      </c>
      <c r="B2725" s="266">
        <v>1603.97</v>
      </c>
    </row>
    <row r="2726" spans="1:2" ht="16.149999999999999" customHeight="1" x14ac:dyDescent="0.25">
      <c r="A2726" s="265">
        <v>36286</v>
      </c>
      <c r="B2726" s="268">
        <v>1610.66</v>
      </c>
    </row>
    <row r="2727" spans="1:2" ht="16.149999999999999" customHeight="1" x14ac:dyDescent="0.25">
      <c r="A2727" s="265">
        <v>36287</v>
      </c>
      <c r="B2727" s="266">
        <v>1618</v>
      </c>
    </row>
    <row r="2728" spans="1:2" ht="16.149999999999999" customHeight="1" x14ac:dyDescent="0.25">
      <c r="A2728" s="265">
        <v>36288</v>
      </c>
      <c r="B2728" s="268">
        <v>1631.71</v>
      </c>
    </row>
    <row r="2729" spans="1:2" ht="16.149999999999999" customHeight="1" x14ac:dyDescent="0.25">
      <c r="A2729" s="265">
        <v>36289</v>
      </c>
      <c r="B2729" s="266">
        <v>1631.71</v>
      </c>
    </row>
    <row r="2730" spans="1:2" ht="16.149999999999999" customHeight="1" x14ac:dyDescent="0.25">
      <c r="A2730" s="265">
        <v>36290</v>
      </c>
      <c r="B2730" s="268">
        <v>1631.71</v>
      </c>
    </row>
    <row r="2731" spans="1:2" ht="16.149999999999999" customHeight="1" x14ac:dyDescent="0.25">
      <c r="A2731" s="265">
        <v>36291</v>
      </c>
      <c r="B2731" s="266">
        <v>1627.3</v>
      </c>
    </row>
    <row r="2732" spans="1:2" ht="16.149999999999999" customHeight="1" x14ac:dyDescent="0.25">
      <c r="A2732" s="265">
        <v>36292</v>
      </c>
      <c r="B2732" s="268">
        <v>1631.02</v>
      </c>
    </row>
    <row r="2733" spans="1:2" ht="16.149999999999999" customHeight="1" x14ac:dyDescent="0.25">
      <c r="A2733" s="265">
        <v>36293</v>
      </c>
      <c r="B2733" s="266">
        <v>1631.95</v>
      </c>
    </row>
    <row r="2734" spans="1:2" ht="16.149999999999999" customHeight="1" x14ac:dyDescent="0.25">
      <c r="A2734" s="265">
        <v>36294</v>
      </c>
      <c r="B2734" s="268">
        <v>1630.08</v>
      </c>
    </row>
    <row r="2735" spans="1:2" ht="16.149999999999999" customHeight="1" x14ac:dyDescent="0.25">
      <c r="A2735" s="265">
        <v>36295</v>
      </c>
      <c r="B2735" s="266">
        <v>1640.15</v>
      </c>
    </row>
    <row r="2736" spans="1:2" ht="16.149999999999999" customHeight="1" x14ac:dyDescent="0.25">
      <c r="A2736" s="265">
        <v>36296</v>
      </c>
      <c r="B2736" s="268">
        <v>1640.15</v>
      </c>
    </row>
    <row r="2737" spans="1:2" ht="16.149999999999999" customHeight="1" x14ac:dyDescent="0.25">
      <c r="A2737" s="265">
        <v>36297</v>
      </c>
      <c r="B2737" s="266">
        <v>1640.15</v>
      </c>
    </row>
    <row r="2738" spans="1:2" ht="16.149999999999999" customHeight="1" x14ac:dyDescent="0.25">
      <c r="A2738" s="265">
        <v>36298</v>
      </c>
      <c r="B2738" s="268">
        <v>1640.15</v>
      </c>
    </row>
    <row r="2739" spans="1:2" ht="16.149999999999999" customHeight="1" x14ac:dyDescent="0.25">
      <c r="A2739" s="265">
        <v>36299</v>
      </c>
      <c r="B2739" s="266">
        <v>1644.11</v>
      </c>
    </row>
    <row r="2740" spans="1:2" ht="16.149999999999999" customHeight="1" x14ac:dyDescent="0.25">
      <c r="A2740" s="265">
        <v>36300</v>
      </c>
      <c r="B2740" s="268">
        <v>1643.05</v>
      </c>
    </row>
    <row r="2741" spans="1:2" ht="16.149999999999999" customHeight="1" x14ac:dyDescent="0.25">
      <c r="A2741" s="265">
        <v>36301</v>
      </c>
      <c r="B2741" s="266">
        <v>1644.6</v>
      </c>
    </row>
    <row r="2742" spans="1:2" ht="16.149999999999999" customHeight="1" x14ac:dyDescent="0.25">
      <c r="A2742" s="265">
        <v>36302</v>
      </c>
      <c r="B2742" s="268">
        <v>1665.36</v>
      </c>
    </row>
    <row r="2743" spans="1:2" ht="16.149999999999999" customHeight="1" x14ac:dyDescent="0.25">
      <c r="A2743" s="265">
        <v>36303</v>
      </c>
      <c r="B2743" s="266">
        <v>1665.36</v>
      </c>
    </row>
    <row r="2744" spans="1:2" ht="16.149999999999999" customHeight="1" x14ac:dyDescent="0.25">
      <c r="A2744" s="265">
        <v>36304</v>
      </c>
      <c r="B2744" s="268">
        <v>1665.36</v>
      </c>
    </row>
    <row r="2745" spans="1:2" ht="16.149999999999999" customHeight="1" x14ac:dyDescent="0.25">
      <c r="A2745" s="265">
        <v>36305</v>
      </c>
      <c r="B2745" s="266">
        <v>1671.2</v>
      </c>
    </row>
    <row r="2746" spans="1:2" ht="16.149999999999999" customHeight="1" x14ac:dyDescent="0.25">
      <c r="A2746" s="265">
        <v>36306</v>
      </c>
      <c r="B2746" s="268">
        <v>1669.27</v>
      </c>
    </row>
    <row r="2747" spans="1:2" ht="16.149999999999999" customHeight="1" x14ac:dyDescent="0.25">
      <c r="A2747" s="265">
        <v>36307</v>
      </c>
      <c r="B2747" s="266">
        <v>1682.12</v>
      </c>
    </row>
    <row r="2748" spans="1:2" ht="16.149999999999999" customHeight="1" x14ac:dyDescent="0.25">
      <c r="A2748" s="265">
        <v>36308</v>
      </c>
      <c r="B2748" s="268">
        <v>1685.33</v>
      </c>
    </row>
    <row r="2749" spans="1:2" ht="16.149999999999999" customHeight="1" x14ac:dyDescent="0.25">
      <c r="A2749" s="265">
        <v>36309</v>
      </c>
      <c r="B2749" s="266">
        <v>1671.67</v>
      </c>
    </row>
    <row r="2750" spans="1:2" ht="16.149999999999999" customHeight="1" x14ac:dyDescent="0.25">
      <c r="A2750" s="265">
        <v>36310</v>
      </c>
      <c r="B2750" s="268">
        <v>1671.67</v>
      </c>
    </row>
    <row r="2751" spans="1:2" ht="16.149999999999999" customHeight="1" x14ac:dyDescent="0.25">
      <c r="A2751" s="265">
        <v>36311</v>
      </c>
      <c r="B2751" s="266">
        <v>1671.67</v>
      </c>
    </row>
    <row r="2752" spans="1:2" ht="16.149999999999999" customHeight="1" x14ac:dyDescent="0.25">
      <c r="A2752" s="265">
        <v>36312</v>
      </c>
      <c r="B2752" s="268">
        <v>1663.55</v>
      </c>
    </row>
    <row r="2753" spans="1:2" ht="16.149999999999999" customHeight="1" x14ac:dyDescent="0.25">
      <c r="A2753" s="265">
        <v>36313</v>
      </c>
      <c r="B2753" s="266">
        <v>1657.7</v>
      </c>
    </row>
    <row r="2754" spans="1:2" ht="16.149999999999999" customHeight="1" x14ac:dyDescent="0.25">
      <c r="A2754" s="265">
        <v>36314</v>
      </c>
      <c r="B2754" s="268">
        <v>1667.88</v>
      </c>
    </row>
    <row r="2755" spans="1:2" ht="16.149999999999999" customHeight="1" x14ac:dyDescent="0.25">
      <c r="A2755" s="265">
        <v>36315</v>
      </c>
      <c r="B2755" s="266">
        <v>1654.75</v>
      </c>
    </row>
    <row r="2756" spans="1:2" ht="16.149999999999999" customHeight="1" x14ac:dyDescent="0.25">
      <c r="A2756" s="265">
        <v>36316</v>
      </c>
      <c r="B2756" s="268">
        <v>1653.96</v>
      </c>
    </row>
    <row r="2757" spans="1:2" ht="16.149999999999999" customHeight="1" x14ac:dyDescent="0.25">
      <c r="A2757" s="265">
        <v>36317</v>
      </c>
      <c r="B2757" s="266">
        <v>1653.96</v>
      </c>
    </row>
    <row r="2758" spans="1:2" ht="16.149999999999999" customHeight="1" x14ac:dyDescent="0.25">
      <c r="A2758" s="265">
        <v>36318</v>
      </c>
      <c r="B2758" s="268">
        <v>1653.96</v>
      </c>
    </row>
    <row r="2759" spans="1:2" ht="16.149999999999999" customHeight="1" x14ac:dyDescent="0.25">
      <c r="A2759" s="265">
        <v>36319</v>
      </c>
      <c r="B2759" s="266">
        <v>1653.96</v>
      </c>
    </row>
    <row r="2760" spans="1:2" ht="16.149999999999999" customHeight="1" x14ac:dyDescent="0.25">
      <c r="A2760" s="265">
        <v>36320</v>
      </c>
      <c r="B2760" s="268">
        <v>1672.01</v>
      </c>
    </row>
    <row r="2761" spans="1:2" ht="16.149999999999999" customHeight="1" x14ac:dyDescent="0.25">
      <c r="A2761" s="265">
        <v>36321</v>
      </c>
      <c r="B2761" s="266">
        <v>1679.12</v>
      </c>
    </row>
    <row r="2762" spans="1:2" ht="16.149999999999999" customHeight="1" x14ac:dyDescent="0.25">
      <c r="A2762" s="265">
        <v>36322</v>
      </c>
      <c r="B2762" s="268">
        <v>1686.08</v>
      </c>
    </row>
    <row r="2763" spans="1:2" ht="16.149999999999999" customHeight="1" x14ac:dyDescent="0.25">
      <c r="A2763" s="265">
        <v>36323</v>
      </c>
      <c r="B2763" s="266">
        <v>1682.09</v>
      </c>
    </row>
    <row r="2764" spans="1:2" ht="16.149999999999999" customHeight="1" x14ac:dyDescent="0.25">
      <c r="A2764" s="265">
        <v>36324</v>
      </c>
      <c r="B2764" s="268">
        <v>1682.09</v>
      </c>
    </row>
    <row r="2765" spans="1:2" ht="16.149999999999999" customHeight="1" x14ac:dyDescent="0.25">
      <c r="A2765" s="265">
        <v>36325</v>
      </c>
      <c r="B2765" s="266">
        <v>1682.09</v>
      </c>
    </row>
    <row r="2766" spans="1:2" ht="16.149999999999999" customHeight="1" x14ac:dyDescent="0.25">
      <c r="A2766" s="265">
        <v>36326</v>
      </c>
      <c r="B2766" s="268">
        <v>1682.09</v>
      </c>
    </row>
    <row r="2767" spans="1:2" ht="16.149999999999999" customHeight="1" x14ac:dyDescent="0.25">
      <c r="A2767" s="265">
        <v>36327</v>
      </c>
      <c r="B2767" s="266">
        <v>1694.56</v>
      </c>
    </row>
    <row r="2768" spans="1:2" ht="16.149999999999999" customHeight="1" x14ac:dyDescent="0.25">
      <c r="A2768" s="265">
        <v>36328</v>
      </c>
      <c r="B2768" s="268">
        <v>1698.55</v>
      </c>
    </row>
    <row r="2769" spans="1:2" ht="16.149999999999999" customHeight="1" x14ac:dyDescent="0.25">
      <c r="A2769" s="265">
        <v>36329</v>
      </c>
      <c r="B2769" s="266">
        <v>1693.75</v>
      </c>
    </row>
    <row r="2770" spans="1:2" ht="16.149999999999999" customHeight="1" x14ac:dyDescent="0.25">
      <c r="A2770" s="265">
        <v>36330</v>
      </c>
      <c r="B2770" s="268">
        <v>1692.36</v>
      </c>
    </row>
    <row r="2771" spans="1:2" ht="16.149999999999999" customHeight="1" x14ac:dyDescent="0.25">
      <c r="A2771" s="265">
        <v>36331</v>
      </c>
      <c r="B2771" s="266">
        <v>1692.36</v>
      </c>
    </row>
    <row r="2772" spans="1:2" ht="16.149999999999999" customHeight="1" x14ac:dyDescent="0.25">
      <c r="A2772" s="265">
        <v>36332</v>
      </c>
      <c r="B2772" s="268">
        <v>1692.36</v>
      </c>
    </row>
    <row r="2773" spans="1:2" ht="16.149999999999999" customHeight="1" x14ac:dyDescent="0.25">
      <c r="A2773" s="265">
        <v>36333</v>
      </c>
      <c r="B2773" s="266">
        <v>1694.26</v>
      </c>
    </row>
    <row r="2774" spans="1:2" ht="16.149999999999999" customHeight="1" x14ac:dyDescent="0.25">
      <c r="A2774" s="265">
        <v>36334</v>
      </c>
      <c r="B2774" s="268">
        <v>1710.03</v>
      </c>
    </row>
    <row r="2775" spans="1:2" ht="16.149999999999999" customHeight="1" x14ac:dyDescent="0.25">
      <c r="A2775" s="265">
        <v>36335</v>
      </c>
      <c r="B2775" s="266">
        <v>1723.26</v>
      </c>
    </row>
    <row r="2776" spans="1:2" ht="16.149999999999999" customHeight="1" x14ac:dyDescent="0.25">
      <c r="A2776" s="265">
        <v>36336</v>
      </c>
      <c r="B2776" s="268">
        <v>1734.83</v>
      </c>
    </row>
    <row r="2777" spans="1:2" ht="16.149999999999999" customHeight="1" x14ac:dyDescent="0.25">
      <c r="A2777" s="265">
        <v>36337</v>
      </c>
      <c r="B2777" s="266">
        <v>1737.91</v>
      </c>
    </row>
    <row r="2778" spans="1:2" ht="16.149999999999999" customHeight="1" x14ac:dyDescent="0.25">
      <c r="A2778" s="265">
        <v>36338</v>
      </c>
      <c r="B2778" s="268">
        <v>1737.91</v>
      </c>
    </row>
    <row r="2779" spans="1:2" ht="16.149999999999999" customHeight="1" x14ac:dyDescent="0.25">
      <c r="A2779" s="265">
        <v>36339</v>
      </c>
      <c r="B2779" s="266">
        <v>1737.91</v>
      </c>
    </row>
    <row r="2780" spans="1:2" ht="16.149999999999999" customHeight="1" x14ac:dyDescent="0.25">
      <c r="A2780" s="265">
        <v>36340</v>
      </c>
      <c r="B2780" s="268">
        <v>1751</v>
      </c>
    </row>
    <row r="2781" spans="1:2" ht="16.149999999999999" customHeight="1" x14ac:dyDescent="0.25">
      <c r="A2781" s="265">
        <v>36341</v>
      </c>
      <c r="B2781" s="266">
        <v>1732.1</v>
      </c>
    </row>
    <row r="2782" spans="1:2" ht="16.149999999999999" customHeight="1" x14ac:dyDescent="0.25">
      <c r="A2782" s="265">
        <v>36342</v>
      </c>
      <c r="B2782" s="268">
        <v>1736.03</v>
      </c>
    </row>
    <row r="2783" spans="1:2" ht="16.149999999999999" customHeight="1" x14ac:dyDescent="0.25">
      <c r="A2783" s="265">
        <v>36343</v>
      </c>
      <c r="B2783" s="266">
        <v>1751.26</v>
      </c>
    </row>
    <row r="2784" spans="1:2" ht="16.149999999999999" customHeight="1" x14ac:dyDescent="0.25">
      <c r="A2784" s="265">
        <v>36344</v>
      </c>
      <c r="B2784" s="268">
        <v>1755.31</v>
      </c>
    </row>
    <row r="2785" spans="1:2" ht="16.149999999999999" customHeight="1" x14ac:dyDescent="0.25">
      <c r="A2785" s="265">
        <v>36345</v>
      </c>
      <c r="B2785" s="266">
        <v>1755.31</v>
      </c>
    </row>
    <row r="2786" spans="1:2" ht="16.149999999999999" customHeight="1" x14ac:dyDescent="0.25">
      <c r="A2786" s="265">
        <v>36346</v>
      </c>
      <c r="B2786" s="268">
        <v>1755.31</v>
      </c>
    </row>
    <row r="2787" spans="1:2" ht="16.149999999999999" customHeight="1" x14ac:dyDescent="0.25">
      <c r="A2787" s="265">
        <v>36347</v>
      </c>
      <c r="B2787" s="266">
        <v>1755.31</v>
      </c>
    </row>
    <row r="2788" spans="1:2" ht="16.149999999999999" customHeight="1" x14ac:dyDescent="0.25">
      <c r="A2788" s="265">
        <v>36348</v>
      </c>
      <c r="B2788" s="268">
        <v>1772.69</v>
      </c>
    </row>
    <row r="2789" spans="1:2" ht="16.149999999999999" customHeight="1" x14ac:dyDescent="0.25">
      <c r="A2789" s="265">
        <v>36349</v>
      </c>
      <c r="B2789" s="266">
        <v>1795.36</v>
      </c>
    </row>
    <row r="2790" spans="1:2" ht="16.149999999999999" customHeight="1" x14ac:dyDescent="0.25">
      <c r="A2790" s="265">
        <v>36350</v>
      </c>
      <c r="B2790" s="268">
        <v>1831.1</v>
      </c>
    </row>
    <row r="2791" spans="1:2" ht="16.149999999999999" customHeight="1" x14ac:dyDescent="0.25">
      <c r="A2791" s="265">
        <v>36351</v>
      </c>
      <c r="B2791" s="266">
        <v>1840.38</v>
      </c>
    </row>
    <row r="2792" spans="1:2" ht="16.149999999999999" customHeight="1" x14ac:dyDescent="0.25">
      <c r="A2792" s="265">
        <v>36352</v>
      </c>
      <c r="B2792" s="268">
        <v>1840.38</v>
      </c>
    </row>
    <row r="2793" spans="1:2" ht="16.149999999999999" customHeight="1" x14ac:dyDescent="0.25">
      <c r="A2793" s="265">
        <v>36353</v>
      </c>
      <c r="B2793" s="266">
        <v>1840.38</v>
      </c>
    </row>
    <row r="2794" spans="1:2" ht="16.149999999999999" customHeight="1" x14ac:dyDescent="0.25">
      <c r="A2794" s="265">
        <v>36354</v>
      </c>
      <c r="B2794" s="268">
        <v>1887.17</v>
      </c>
    </row>
    <row r="2795" spans="1:2" ht="16.149999999999999" customHeight="1" x14ac:dyDescent="0.25">
      <c r="A2795" s="265">
        <v>36355</v>
      </c>
      <c r="B2795" s="266">
        <v>1926.55</v>
      </c>
    </row>
    <row r="2796" spans="1:2" ht="16.149999999999999" customHeight="1" x14ac:dyDescent="0.25">
      <c r="A2796" s="265">
        <v>36356</v>
      </c>
      <c r="B2796" s="268">
        <v>1881.42</v>
      </c>
    </row>
    <row r="2797" spans="1:2" ht="16.149999999999999" customHeight="1" x14ac:dyDescent="0.25">
      <c r="A2797" s="265">
        <v>36357</v>
      </c>
      <c r="B2797" s="266">
        <v>1823.29</v>
      </c>
    </row>
    <row r="2798" spans="1:2" ht="16.149999999999999" customHeight="1" x14ac:dyDescent="0.25">
      <c r="A2798" s="265">
        <v>36358</v>
      </c>
      <c r="B2798" s="268">
        <v>1821.95</v>
      </c>
    </row>
    <row r="2799" spans="1:2" ht="16.149999999999999" customHeight="1" x14ac:dyDescent="0.25">
      <c r="A2799" s="265">
        <v>36359</v>
      </c>
      <c r="B2799" s="266">
        <v>1821.95</v>
      </c>
    </row>
    <row r="2800" spans="1:2" ht="16.149999999999999" customHeight="1" x14ac:dyDescent="0.25">
      <c r="A2800" s="265">
        <v>36360</v>
      </c>
      <c r="B2800" s="268">
        <v>1821.95</v>
      </c>
    </row>
    <row r="2801" spans="1:2" ht="16.149999999999999" customHeight="1" x14ac:dyDescent="0.25">
      <c r="A2801" s="265">
        <v>36361</v>
      </c>
      <c r="B2801" s="266">
        <v>1819.04</v>
      </c>
    </row>
    <row r="2802" spans="1:2" ht="16.149999999999999" customHeight="1" x14ac:dyDescent="0.25">
      <c r="A2802" s="265">
        <v>36362</v>
      </c>
      <c r="B2802" s="268">
        <v>1819.04</v>
      </c>
    </row>
    <row r="2803" spans="1:2" ht="16.149999999999999" customHeight="1" x14ac:dyDescent="0.25">
      <c r="A2803" s="265">
        <v>36363</v>
      </c>
      <c r="B2803" s="266">
        <v>1809.56</v>
      </c>
    </row>
    <row r="2804" spans="1:2" ht="16.149999999999999" customHeight="1" x14ac:dyDescent="0.25">
      <c r="A2804" s="265">
        <v>36364</v>
      </c>
      <c r="B2804" s="268">
        <v>1807.9</v>
      </c>
    </row>
    <row r="2805" spans="1:2" ht="16.149999999999999" customHeight="1" x14ac:dyDescent="0.25">
      <c r="A2805" s="265">
        <v>36365</v>
      </c>
      <c r="B2805" s="266">
        <v>1831.19</v>
      </c>
    </row>
    <row r="2806" spans="1:2" ht="16.149999999999999" customHeight="1" x14ac:dyDescent="0.25">
      <c r="A2806" s="265">
        <v>36366</v>
      </c>
      <c r="B2806" s="268">
        <v>1831.19</v>
      </c>
    </row>
    <row r="2807" spans="1:2" ht="16.149999999999999" customHeight="1" x14ac:dyDescent="0.25">
      <c r="A2807" s="265">
        <v>36367</v>
      </c>
      <c r="B2807" s="266">
        <v>1831.19</v>
      </c>
    </row>
    <row r="2808" spans="1:2" ht="16.149999999999999" customHeight="1" x14ac:dyDescent="0.25">
      <c r="A2808" s="265">
        <v>36368</v>
      </c>
      <c r="B2808" s="268">
        <v>1829.63</v>
      </c>
    </row>
    <row r="2809" spans="1:2" ht="16.149999999999999" customHeight="1" x14ac:dyDescent="0.25">
      <c r="A2809" s="265">
        <v>36369</v>
      </c>
      <c r="B2809" s="266">
        <v>1829.06</v>
      </c>
    </row>
    <row r="2810" spans="1:2" ht="16.149999999999999" customHeight="1" x14ac:dyDescent="0.25">
      <c r="A2810" s="265">
        <v>36370</v>
      </c>
      <c r="B2810" s="268">
        <v>1817.09</v>
      </c>
    </row>
    <row r="2811" spans="1:2" ht="16.149999999999999" customHeight="1" x14ac:dyDescent="0.25">
      <c r="A2811" s="265">
        <v>36371</v>
      </c>
      <c r="B2811" s="266">
        <v>1806.52</v>
      </c>
    </row>
    <row r="2812" spans="1:2" ht="16.149999999999999" customHeight="1" x14ac:dyDescent="0.25">
      <c r="A2812" s="265">
        <v>36372</v>
      </c>
      <c r="B2812" s="268">
        <v>1809.5</v>
      </c>
    </row>
    <row r="2813" spans="1:2" ht="16.149999999999999" customHeight="1" x14ac:dyDescent="0.25">
      <c r="A2813" s="265">
        <v>36373</v>
      </c>
      <c r="B2813" s="266">
        <v>1809.5</v>
      </c>
    </row>
    <row r="2814" spans="1:2" ht="16.149999999999999" customHeight="1" x14ac:dyDescent="0.25">
      <c r="A2814" s="265">
        <v>36374</v>
      </c>
      <c r="B2814" s="268">
        <v>1809.5</v>
      </c>
    </row>
    <row r="2815" spans="1:2" ht="16.149999999999999" customHeight="1" x14ac:dyDescent="0.25">
      <c r="A2815" s="265">
        <v>36375</v>
      </c>
      <c r="B2815" s="266">
        <v>1813.6</v>
      </c>
    </row>
    <row r="2816" spans="1:2" ht="16.149999999999999" customHeight="1" x14ac:dyDescent="0.25">
      <c r="A2816" s="265">
        <v>36376</v>
      </c>
      <c r="B2816" s="268">
        <v>1800.79</v>
      </c>
    </row>
    <row r="2817" spans="1:2" ht="16.149999999999999" customHeight="1" x14ac:dyDescent="0.25">
      <c r="A2817" s="265">
        <v>36377</v>
      </c>
      <c r="B2817" s="266">
        <v>1822.84</v>
      </c>
    </row>
    <row r="2818" spans="1:2" ht="16.149999999999999" customHeight="1" x14ac:dyDescent="0.25">
      <c r="A2818" s="265">
        <v>36378</v>
      </c>
      <c r="B2818" s="268">
        <v>1834.97</v>
      </c>
    </row>
    <row r="2819" spans="1:2" ht="16.149999999999999" customHeight="1" x14ac:dyDescent="0.25">
      <c r="A2819" s="265">
        <v>36379</v>
      </c>
      <c r="B2819" s="266">
        <v>1849.12</v>
      </c>
    </row>
    <row r="2820" spans="1:2" ht="16.149999999999999" customHeight="1" x14ac:dyDescent="0.25">
      <c r="A2820" s="265">
        <v>36380</v>
      </c>
      <c r="B2820" s="268">
        <v>1849.12</v>
      </c>
    </row>
    <row r="2821" spans="1:2" ht="16.149999999999999" customHeight="1" x14ac:dyDescent="0.25">
      <c r="A2821" s="265">
        <v>36381</v>
      </c>
      <c r="B2821" s="266">
        <v>1849.12</v>
      </c>
    </row>
    <row r="2822" spans="1:2" ht="16.149999999999999" customHeight="1" x14ac:dyDescent="0.25">
      <c r="A2822" s="265">
        <v>36382</v>
      </c>
      <c r="B2822" s="268">
        <v>1852.8</v>
      </c>
    </row>
    <row r="2823" spans="1:2" ht="16.149999999999999" customHeight="1" x14ac:dyDescent="0.25">
      <c r="A2823" s="265">
        <v>36383</v>
      </c>
      <c r="B2823" s="266">
        <v>1855.03</v>
      </c>
    </row>
    <row r="2824" spans="1:2" ht="16.149999999999999" customHeight="1" x14ac:dyDescent="0.25">
      <c r="A2824" s="265">
        <v>36384</v>
      </c>
      <c r="B2824" s="268">
        <v>1865.3</v>
      </c>
    </row>
    <row r="2825" spans="1:2" ht="16.149999999999999" customHeight="1" x14ac:dyDescent="0.25">
      <c r="A2825" s="265">
        <v>36385</v>
      </c>
      <c r="B2825" s="266">
        <v>1893.25</v>
      </c>
    </row>
    <row r="2826" spans="1:2" ht="16.149999999999999" customHeight="1" x14ac:dyDescent="0.25">
      <c r="A2826" s="265">
        <v>36386</v>
      </c>
      <c r="B2826" s="268">
        <v>1879.15</v>
      </c>
    </row>
    <row r="2827" spans="1:2" ht="16.149999999999999" customHeight="1" x14ac:dyDescent="0.25">
      <c r="A2827" s="265">
        <v>36387</v>
      </c>
      <c r="B2827" s="266">
        <v>1879.15</v>
      </c>
    </row>
    <row r="2828" spans="1:2" ht="16.149999999999999" customHeight="1" x14ac:dyDescent="0.25">
      <c r="A2828" s="265">
        <v>36388</v>
      </c>
      <c r="B2828" s="268">
        <v>1879.15</v>
      </c>
    </row>
    <row r="2829" spans="1:2" ht="16.149999999999999" customHeight="1" x14ac:dyDescent="0.25">
      <c r="A2829" s="265">
        <v>36389</v>
      </c>
      <c r="B2829" s="266">
        <v>1879.15</v>
      </c>
    </row>
    <row r="2830" spans="1:2" ht="16.149999999999999" customHeight="1" x14ac:dyDescent="0.25">
      <c r="A2830" s="265">
        <v>36390</v>
      </c>
      <c r="B2830" s="268">
        <v>1880.39</v>
      </c>
    </row>
    <row r="2831" spans="1:2" ht="16.149999999999999" customHeight="1" x14ac:dyDescent="0.25">
      <c r="A2831" s="265">
        <v>36391</v>
      </c>
      <c r="B2831" s="266">
        <v>1898.03</v>
      </c>
    </row>
    <row r="2832" spans="1:2" ht="16.149999999999999" customHeight="1" x14ac:dyDescent="0.25">
      <c r="A2832" s="265">
        <v>36392</v>
      </c>
      <c r="B2832" s="268">
        <v>1892.5</v>
      </c>
    </row>
    <row r="2833" spans="1:2" ht="16.149999999999999" customHeight="1" x14ac:dyDescent="0.25">
      <c r="A2833" s="265">
        <v>36393</v>
      </c>
      <c r="B2833" s="266">
        <v>1907.94</v>
      </c>
    </row>
    <row r="2834" spans="1:2" ht="16.149999999999999" customHeight="1" x14ac:dyDescent="0.25">
      <c r="A2834" s="265">
        <v>36394</v>
      </c>
      <c r="B2834" s="268">
        <v>1907.94</v>
      </c>
    </row>
    <row r="2835" spans="1:2" ht="16.149999999999999" customHeight="1" x14ac:dyDescent="0.25">
      <c r="A2835" s="265">
        <v>36395</v>
      </c>
      <c r="B2835" s="266">
        <v>1907.94</v>
      </c>
    </row>
    <row r="2836" spans="1:2" ht="16.149999999999999" customHeight="1" x14ac:dyDescent="0.25">
      <c r="A2836" s="265">
        <v>36396</v>
      </c>
      <c r="B2836" s="268">
        <v>1912.27</v>
      </c>
    </row>
    <row r="2837" spans="1:2" ht="16.149999999999999" customHeight="1" x14ac:dyDescent="0.25">
      <c r="A2837" s="265">
        <v>36397</v>
      </c>
      <c r="B2837" s="266">
        <v>1921.87</v>
      </c>
    </row>
    <row r="2838" spans="1:2" ht="16.149999999999999" customHeight="1" x14ac:dyDescent="0.25">
      <c r="A2838" s="265">
        <v>36398</v>
      </c>
      <c r="B2838" s="268">
        <v>1921.16</v>
      </c>
    </row>
    <row r="2839" spans="1:2" ht="16.149999999999999" customHeight="1" x14ac:dyDescent="0.25">
      <c r="A2839" s="265">
        <v>36399</v>
      </c>
      <c r="B2839" s="266">
        <v>1914.22</v>
      </c>
    </row>
    <row r="2840" spans="1:2" ht="16.149999999999999" customHeight="1" x14ac:dyDescent="0.25">
      <c r="A2840" s="265">
        <v>36400</v>
      </c>
      <c r="B2840" s="268">
        <v>1936.12</v>
      </c>
    </row>
    <row r="2841" spans="1:2" ht="16.149999999999999" customHeight="1" x14ac:dyDescent="0.25">
      <c r="A2841" s="265">
        <v>36401</v>
      </c>
      <c r="B2841" s="266">
        <v>1936.12</v>
      </c>
    </row>
    <row r="2842" spans="1:2" ht="16.149999999999999" customHeight="1" x14ac:dyDescent="0.25">
      <c r="A2842" s="265">
        <v>36402</v>
      </c>
      <c r="B2842" s="268">
        <v>1936.12</v>
      </c>
    </row>
    <row r="2843" spans="1:2" ht="16.149999999999999" customHeight="1" x14ac:dyDescent="0.25">
      <c r="A2843" s="265">
        <v>36403</v>
      </c>
      <c r="B2843" s="266">
        <v>1954.72</v>
      </c>
    </row>
    <row r="2844" spans="1:2" ht="16.149999999999999" customHeight="1" x14ac:dyDescent="0.25">
      <c r="A2844" s="265">
        <v>36404</v>
      </c>
      <c r="B2844" s="268">
        <v>1941.25</v>
      </c>
    </row>
    <row r="2845" spans="1:2" ht="16.149999999999999" customHeight="1" x14ac:dyDescent="0.25">
      <c r="A2845" s="265">
        <v>36405</v>
      </c>
      <c r="B2845" s="266">
        <v>1934.46</v>
      </c>
    </row>
    <row r="2846" spans="1:2" ht="16.149999999999999" customHeight="1" x14ac:dyDescent="0.25">
      <c r="A2846" s="265">
        <v>36406</v>
      </c>
      <c r="B2846" s="268">
        <v>1943.23</v>
      </c>
    </row>
    <row r="2847" spans="1:2" ht="16.149999999999999" customHeight="1" x14ac:dyDescent="0.25">
      <c r="A2847" s="265">
        <v>36407</v>
      </c>
      <c r="B2847" s="266">
        <v>1943.24</v>
      </c>
    </row>
    <row r="2848" spans="1:2" ht="16.149999999999999" customHeight="1" x14ac:dyDescent="0.25">
      <c r="A2848" s="265">
        <v>36408</v>
      </c>
      <c r="B2848" s="268">
        <v>1943.24</v>
      </c>
    </row>
    <row r="2849" spans="1:2" ht="16.149999999999999" customHeight="1" x14ac:dyDescent="0.25">
      <c r="A2849" s="265">
        <v>36409</v>
      </c>
      <c r="B2849" s="266">
        <v>1943.24</v>
      </c>
    </row>
    <row r="2850" spans="1:2" ht="16.149999999999999" customHeight="1" x14ac:dyDescent="0.25">
      <c r="A2850" s="265">
        <v>36410</v>
      </c>
      <c r="B2850" s="268">
        <v>1947.31</v>
      </c>
    </row>
    <row r="2851" spans="1:2" ht="16.149999999999999" customHeight="1" x14ac:dyDescent="0.25">
      <c r="A2851" s="265">
        <v>36411</v>
      </c>
      <c r="B2851" s="266">
        <v>1969.82</v>
      </c>
    </row>
    <row r="2852" spans="1:2" ht="16.149999999999999" customHeight="1" x14ac:dyDescent="0.25">
      <c r="A2852" s="265">
        <v>36412</v>
      </c>
      <c r="B2852" s="268">
        <v>1972.35</v>
      </c>
    </row>
    <row r="2853" spans="1:2" ht="16.149999999999999" customHeight="1" x14ac:dyDescent="0.25">
      <c r="A2853" s="265">
        <v>36413</v>
      </c>
      <c r="B2853" s="266">
        <v>1976.07</v>
      </c>
    </row>
    <row r="2854" spans="1:2" ht="16.149999999999999" customHeight="1" x14ac:dyDescent="0.25">
      <c r="A2854" s="265">
        <v>36414</v>
      </c>
      <c r="B2854" s="268">
        <v>1981.41</v>
      </c>
    </row>
    <row r="2855" spans="1:2" ht="16.149999999999999" customHeight="1" x14ac:dyDescent="0.25">
      <c r="A2855" s="265">
        <v>36415</v>
      </c>
      <c r="B2855" s="266">
        <v>1981.41</v>
      </c>
    </row>
    <row r="2856" spans="1:2" ht="16.149999999999999" customHeight="1" x14ac:dyDescent="0.25">
      <c r="A2856" s="265">
        <v>36416</v>
      </c>
      <c r="B2856" s="268">
        <v>1981.41</v>
      </c>
    </row>
    <row r="2857" spans="1:2" ht="16.149999999999999" customHeight="1" x14ac:dyDescent="0.25">
      <c r="A2857" s="265">
        <v>36417</v>
      </c>
      <c r="B2857" s="266">
        <v>1977.85</v>
      </c>
    </row>
    <row r="2858" spans="1:2" ht="16.149999999999999" customHeight="1" x14ac:dyDescent="0.25">
      <c r="A2858" s="265">
        <v>36418</v>
      </c>
      <c r="B2858" s="268">
        <v>1970.54</v>
      </c>
    </row>
    <row r="2859" spans="1:2" ht="16.149999999999999" customHeight="1" x14ac:dyDescent="0.25">
      <c r="A2859" s="265">
        <v>36419</v>
      </c>
      <c r="B2859" s="266">
        <v>1967.58</v>
      </c>
    </row>
    <row r="2860" spans="1:2" ht="16.149999999999999" customHeight="1" x14ac:dyDescent="0.25">
      <c r="A2860" s="265">
        <v>36420</v>
      </c>
      <c r="B2860" s="268">
        <v>1977.52</v>
      </c>
    </row>
    <row r="2861" spans="1:2" ht="16.149999999999999" customHeight="1" x14ac:dyDescent="0.25">
      <c r="A2861" s="265">
        <v>36421</v>
      </c>
      <c r="B2861" s="266">
        <v>1987.08</v>
      </c>
    </row>
    <row r="2862" spans="1:2" ht="16.149999999999999" customHeight="1" x14ac:dyDescent="0.25">
      <c r="A2862" s="265">
        <v>36422</v>
      </c>
      <c r="B2862" s="268">
        <v>1987.08</v>
      </c>
    </row>
    <row r="2863" spans="1:2" ht="16.149999999999999" customHeight="1" x14ac:dyDescent="0.25">
      <c r="A2863" s="265">
        <v>36423</v>
      </c>
      <c r="B2863" s="266">
        <v>1987.08</v>
      </c>
    </row>
    <row r="2864" spans="1:2" ht="16.149999999999999" customHeight="1" x14ac:dyDescent="0.25">
      <c r="A2864" s="265">
        <v>36424</v>
      </c>
      <c r="B2864" s="268">
        <v>1981.64</v>
      </c>
    </row>
    <row r="2865" spans="1:2" ht="16.149999999999999" customHeight="1" x14ac:dyDescent="0.25">
      <c r="A2865" s="265">
        <v>36425</v>
      </c>
      <c r="B2865" s="266">
        <v>1975.46</v>
      </c>
    </row>
    <row r="2866" spans="1:2" ht="16.149999999999999" customHeight="1" x14ac:dyDescent="0.25">
      <c r="A2866" s="265">
        <v>36426</v>
      </c>
      <c r="B2866" s="268">
        <v>1992.36</v>
      </c>
    </row>
    <row r="2867" spans="1:2" ht="16.149999999999999" customHeight="1" x14ac:dyDescent="0.25">
      <c r="A2867" s="265">
        <v>36427</v>
      </c>
      <c r="B2867" s="266">
        <v>1994.86</v>
      </c>
    </row>
    <row r="2868" spans="1:2" ht="16.149999999999999" customHeight="1" x14ac:dyDescent="0.25">
      <c r="A2868" s="265">
        <v>36428</v>
      </c>
      <c r="B2868" s="268">
        <v>1995.64</v>
      </c>
    </row>
    <row r="2869" spans="1:2" ht="16.149999999999999" customHeight="1" x14ac:dyDescent="0.25">
      <c r="A2869" s="265">
        <v>36429</v>
      </c>
      <c r="B2869" s="266">
        <v>1995.64</v>
      </c>
    </row>
    <row r="2870" spans="1:2" ht="16.149999999999999" customHeight="1" x14ac:dyDescent="0.25">
      <c r="A2870" s="265">
        <v>36430</v>
      </c>
      <c r="B2870" s="268">
        <v>1995.64</v>
      </c>
    </row>
    <row r="2871" spans="1:2" ht="16.149999999999999" customHeight="1" x14ac:dyDescent="0.25">
      <c r="A2871" s="265">
        <v>36431</v>
      </c>
      <c r="B2871" s="266">
        <v>2013.24</v>
      </c>
    </row>
    <row r="2872" spans="1:2" ht="16.149999999999999" customHeight="1" x14ac:dyDescent="0.25">
      <c r="A2872" s="265">
        <v>36432</v>
      </c>
      <c r="B2872" s="268">
        <v>2003.82</v>
      </c>
    </row>
    <row r="2873" spans="1:2" ht="16.149999999999999" customHeight="1" x14ac:dyDescent="0.25">
      <c r="A2873" s="265">
        <v>36433</v>
      </c>
      <c r="B2873" s="266">
        <v>2017.27</v>
      </c>
    </row>
    <row r="2874" spans="1:2" ht="16.149999999999999" customHeight="1" x14ac:dyDescent="0.25">
      <c r="A2874" s="265">
        <v>36434</v>
      </c>
      <c r="B2874" s="268">
        <v>2015.15</v>
      </c>
    </row>
    <row r="2875" spans="1:2" ht="16.149999999999999" customHeight="1" x14ac:dyDescent="0.25">
      <c r="A2875" s="265">
        <v>36435</v>
      </c>
      <c r="B2875" s="266">
        <v>2004.22</v>
      </c>
    </row>
    <row r="2876" spans="1:2" ht="16.149999999999999" customHeight="1" x14ac:dyDescent="0.25">
      <c r="A2876" s="265">
        <v>36436</v>
      </c>
      <c r="B2876" s="268">
        <v>2004.22</v>
      </c>
    </row>
    <row r="2877" spans="1:2" ht="16.149999999999999" customHeight="1" x14ac:dyDescent="0.25">
      <c r="A2877" s="265">
        <v>36437</v>
      </c>
      <c r="B2877" s="266">
        <v>2004.22</v>
      </c>
    </row>
    <row r="2878" spans="1:2" ht="16.149999999999999" customHeight="1" x14ac:dyDescent="0.25">
      <c r="A2878" s="265">
        <v>36438</v>
      </c>
      <c r="B2878" s="268">
        <v>1992.65</v>
      </c>
    </row>
    <row r="2879" spans="1:2" ht="16.149999999999999" customHeight="1" x14ac:dyDescent="0.25">
      <c r="A2879" s="265">
        <v>36439</v>
      </c>
      <c r="B2879" s="266">
        <v>2000.48</v>
      </c>
    </row>
    <row r="2880" spans="1:2" ht="16.149999999999999" customHeight="1" x14ac:dyDescent="0.25">
      <c r="A2880" s="265">
        <v>36440</v>
      </c>
      <c r="B2880" s="268">
        <v>1995.71</v>
      </c>
    </row>
    <row r="2881" spans="1:2" ht="16.149999999999999" customHeight="1" x14ac:dyDescent="0.25">
      <c r="A2881" s="265">
        <v>36441</v>
      </c>
      <c r="B2881" s="266">
        <v>1993.18</v>
      </c>
    </row>
    <row r="2882" spans="1:2" ht="16.149999999999999" customHeight="1" x14ac:dyDescent="0.25">
      <c r="A2882" s="265">
        <v>36442</v>
      </c>
      <c r="B2882" s="268">
        <v>1992.74</v>
      </c>
    </row>
    <row r="2883" spans="1:2" ht="16.149999999999999" customHeight="1" x14ac:dyDescent="0.25">
      <c r="A2883" s="265">
        <v>36443</v>
      </c>
      <c r="B2883" s="266">
        <v>1992.74</v>
      </c>
    </row>
    <row r="2884" spans="1:2" ht="16.149999999999999" customHeight="1" x14ac:dyDescent="0.25">
      <c r="A2884" s="265">
        <v>36444</v>
      </c>
      <c r="B2884" s="268">
        <v>1992.74</v>
      </c>
    </row>
    <row r="2885" spans="1:2" ht="16.149999999999999" customHeight="1" x14ac:dyDescent="0.25">
      <c r="A2885" s="265">
        <v>36445</v>
      </c>
      <c r="B2885" s="266">
        <v>1992.03</v>
      </c>
    </row>
    <row r="2886" spans="1:2" ht="16.149999999999999" customHeight="1" x14ac:dyDescent="0.25">
      <c r="A2886" s="265">
        <v>36446</v>
      </c>
      <c r="B2886" s="268">
        <v>1988.7</v>
      </c>
    </row>
    <row r="2887" spans="1:2" ht="16.149999999999999" customHeight="1" x14ac:dyDescent="0.25">
      <c r="A2887" s="265">
        <v>36447</v>
      </c>
      <c r="B2887" s="266">
        <v>1981.14</v>
      </c>
    </row>
    <row r="2888" spans="1:2" ht="16.149999999999999" customHeight="1" x14ac:dyDescent="0.25">
      <c r="A2888" s="265">
        <v>36448</v>
      </c>
      <c r="B2888" s="268">
        <v>1975.8</v>
      </c>
    </row>
    <row r="2889" spans="1:2" ht="16.149999999999999" customHeight="1" x14ac:dyDescent="0.25">
      <c r="A2889" s="265">
        <v>36449</v>
      </c>
      <c r="B2889" s="266">
        <v>1977.04</v>
      </c>
    </row>
    <row r="2890" spans="1:2" ht="16.149999999999999" customHeight="1" x14ac:dyDescent="0.25">
      <c r="A2890" s="265">
        <v>36450</v>
      </c>
      <c r="B2890" s="268">
        <v>1977.04</v>
      </c>
    </row>
    <row r="2891" spans="1:2" ht="16.149999999999999" customHeight="1" x14ac:dyDescent="0.25">
      <c r="A2891" s="265">
        <v>36451</v>
      </c>
      <c r="B2891" s="266">
        <v>1977.04</v>
      </c>
    </row>
    <row r="2892" spans="1:2" ht="16.149999999999999" customHeight="1" x14ac:dyDescent="0.25">
      <c r="A2892" s="265">
        <v>36452</v>
      </c>
      <c r="B2892" s="268">
        <v>1977.04</v>
      </c>
    </row>
    <row r="2893" spans="1:2" ht="16.149999999999999" customHeight="1" x14ac:dyDescent="0.25">
      <c r="A2893" s="265">
        <v>36453</v>
      </c>
      <c r="B2893" s="266">
        <v>1965.92</v>
      </c>
    </row>
    <row r="2894" spans="1:2" ht="16.149999999999999" customHeight="1" x14ac:dyDescent="0.25">
      <c r="A2894" s="265">
        <v>36454</v>
      </c>
      <c r="B2894" s="268">
        <v>1957.53</v>
      </c>
    </row>
    <row r="2895" spans="1:2" ht="16.149999999999999" customHeight="1" x14ac:dyDescent="0.25">
      <c r="A2895" s="265">
        <v>36455</v>
      </c>
      <c r="B2895" s="266">
        <v>1946</v>
      </c>
    </row>
    <row r="2896" spans="1:2" ht="16.149999999999999" customHeight="1" x14ac:dyDescent="0.25">
      <c r="A2896" s="265">
        <v>36456</v>
      </c>
      <c r="B2896" s="268">
        <v>1946.24</v>
      </c>
    </row>
    <row r="2897" spans="1:2" ht="16.149999999999999" customHeight="1" x14ac:dyDescent="0.25">
      <c r="A2897" s="265">
        <v>36457</v>
      </c>
      <c r="B2897" s="266">
        <v>1946.24</v>
      </c>
    </row>
    <row r="2898" spans="1:2" ht="16.149999999999999" customHeight="1" x14ac:dyDescent="0.25">
      <c r="A2898" s="265">
        <v>36458</v>
      </c>
      <c r="B2898" s="268">
        <v>1946.24</v>
      </c>
    </row>
    <row r="2899" spans="1:2" ht="16.149999999999999" customHeight="1" x14ac:dyDescent="0.25">
      <c r="A2899" s="265">
        <v>36459</v>
      </c>
      <c r="B2899" s="266">
        <v>1949.33</v>
      </c>
    </row>
    <row r="2900" spans="1:2" ht="16.149999999999999" customHeight="1" x14ac:dyDescent="0.25">
      <c r="A2900" s="265">
        <v>36460</v>
      </c>
      <c r="B2900" s="268">
        <v>1966.07</v>
      </c>
    </row>
    <row r="2901" spans="1:2" ht="16.149999999999999" customHeight="1" x14ac:dyDescent="0.25">
      <c r="A2901" s="265">
        <v>36461</v>
      </c>
      <c r="B2901" s="266">
        <v>1968.9</v>
      </c>
    </row>
    <row r="2902" spans="1:2" ht="16.149999999999999" customHeight="1" x14ac:dyDescent="0.25">
      <c r="A2902" s="265">
        <v>36462</v>
      </c>
      <c r="B2902" s="268">
        <v>1965.44</v>
      </c>
    </row>
    <row r="2903" spans="1:2" ht="16.149999999999999" customHeight="1" x14ac:dyDescent="0.25">
      <c r="A2903" s="265">
        <v>36463</v>
      </c>
      <c r="B2903" s="266">
        <v>1971.59</v>
      </c>
    </row>
    <row r="2904" spans="1:2" ht="16.149999999999999" customHeight="1" x14ac:dyDescent="0.25">
      <c r="A2904" s="265">
        <v>36464</v>
      </c>
      <c r="B2904" s="268">
        <v>1971.59</v>
      </c>
    </row>
    <row r="2905" spans="1:2" ht="16.149999999999999" customHeight="1" x14ac:dyDescent="0.25">
      <c r="A2905" s="265">
        <v>36465</v>
      </c>
      <c r="B2905" s="266">
        <v>1971.59</v>
      </c>
    </row>
    <row r="2906" spans="1:2" ht="16.149999999999999" customHeight="1" x14ac:dyDescent="0.25">
      <c r="A2906" s="265">
        <v>36466</v>
      </c>
      <c r="B2906" s="268">
        <v>1971.59</v>
      </c>
    </row>
    <row r="2907" spans="1:2" ht="16.149999999999999" customHeight="1" x14ac:dyDescent="0.25">
      <c r="A2907" s="265">
        <v>36467</v>
      </c>
      <c r="B2907" s="266">
        <v>1966.5</v>
      </c>
    </row>
    <row r="2908" spans="1:2" ht="16.149999999999999" customHeight="1" x14ac:dyDescent="0.25">
      <c r="A2908" s="265">
        <v>36468</v>
      </c>
      <c r="B2908" s="268">
        <v>1960.7</v>
      </c>
    </row>
    <row r="2909" spans="1:2" ht="16.149999999999999" customHeight="1" x14ac:dyDescent="0.25">
      <c r="A2909" s="265">
        <v>36469</v>
      </c>
      <c r="B2909" s="266">
        <v>1962.16</v>
      </c>
    </row>
    <row r="2910" spans="1:2" ht="16.149999999999999" customHeight="1" x14ac:dyDescent="0.25">
      <c r="A2910" s="265">
        <v>36470</v>
      </c>
      <c r="B2910" s="268">
        <v>1959.46</v>
      </c>
    </row>
    <row r="2911" spans="1:2" ht="16.149999999999999" customHeight="1" x14ac:dyDescent="0.25">
      <c r="A2911" s="265">
        <v>36471</v>
      </c>
      <c r="B2911" s="266">
        <v>1959.46</v>
      </c>
    </row>
    <row r="2912" spans="1:2" ht="16.149999999999999" customHeight="1" x14ac:dyDescent="0.25">
      <c r="A2912" s="265">
        <v>36472</v>
      </c>
      <c r="B2912" s="268">
        <v>1959.46</v>
      </c>
    </row>
    <row r="2913" spans="1:2" ht="16.149999999999999" customHeight="1" x14ac:dyDescent="0.25">
      <c r="A2913" s="265">
        <v>36473</v>
      </c>
      <c r="B2913" s="266">
        <v>1954.56</v>
      </c>
    </row>
    <row r="2914" spans="1:2" ht="16.149999999999999" customHeight="1" x14ac:dyDescent="0.25">
      <c r="A2914" s="265">
        <v>36474</v>
      </c>
      <c r="B2914" s="268">
        <v>1948.05</v>
      </c>
    </row>
    <row r="2915" spans="1:2" ht="16.149999999999999" customHeight="1" x14ac:dyDescent="0.25">
      <c r="A2915" s="265">
        <v>36475</v>
      </c>
      <c r="B2915" s="266">
        <v>1951.11</v>
      </c>
    </row>
    <row r="2916" spans="1:2" ht="16.149999999999999" customHeight="1" x14ac:dyDescent="0.25">
      <c r="A2916" s="265">
        <v>36476</v>
      </c>
      <c r="B2916" s="268">
        <v>1958.41</v>
      </c>
    </row>
    <row r="2917" spans="1:2" ht="16.149999999999999" customHeight="1" x14ac:dyDescent="0.25">
      <c r="A2917" s="265">
        <v>36477</v>
      </c>
      <c r="B2917" s="266">
        <v>1961.8</v>
      </c>
    </row>
    <row r="2918" spans="1:2" ht="16.149999999999999" customHeight="1" x14ac:dyDescent="0.25">
      <c r="A2918" s="265">
        <v>36478</v>
      </c>
      <c r="B2918" s="268">
        <v>1961.8</v>
      </c>
    </row>
    <row r="2919" spans="1:2" ht="16.149999999999999" customHeight="1" x14ac:dyDescent="0.25">
      <c r="A2919" s="265">
        <v>36479</v>
      </c>
      <c r="B2919" s="266">
        <v>1961.8</v>
      </c>
    </row>
    <row r="2920" spans="1:2" ht="16.149999999999999" customHeight="1" x14ac:dyDescent="0.25">
      <c r="A2920" s="265">
        <v>36480</v>
      </c>
      <c r="B2920" s="268">
        <v>1961.8</v>
      </c>
    </row>
    <row r="2921" spans="1:2" ht="16.149999999999999" customHeight="1" x14ac:dyDescent="0.25">
      <c r="A2921" s="265">
        <v>36481</v>
      </c>
      <c r="B2921" s="266">
        <v>1961.7</v>
      </c>
    </row>
    <row r="2922" spans="1:2" ht="16.149999999999999" customHeight="1" x14ac:dyDescent="0.25">
      <c r="A2922" s="265">
        <v>36482</v>
      </c>
      <c r="B2922" s="268">
        <v>1946.27</v>
      </c>
    </row>
    <row r="2923" spans="1:2" ht="16.149999999999999" customHeight="1" x14ac:dyDescent="0.25">
      <c r="A2923" s="265">
        <v>36483</v>
      </c>
      <c r="B2923" s="266">
        <v>1927.47</v>
      </c>
    </row>
    <row r="2924" spans="1:2" ht="16.149999999999999" customHeight="1" x14ac:dyDescent="0.25">
      <c r="A2924" s="265">
        <v>36484</v>
      </c>
      <c r="B2924" s="268">
        <v>1925.11</v>
      </c>
    </row>
    <row r="2925" spans="1:2" ht="16.149999999999999" customHeight="1" x14ac:dyDescent="0.25">
      <c r="A2925" s="265">
        <v>36485</v>
      </c>
      <c r="B2925" s="266">
        <v>1925.11</v>
      </c>
    </row>
    <row r="2926" spans="1:2" ht="16.149999999999999" customHeight="1" x14ac:dyDescent="0.25">
      <c r="A2926" s="265">
        <v>36486</v>
      </c>
      <c r="B2926" s="268">
        <v>1925.11</v>
      </c>
    </row>
    <row r="2927" spans="1:2" ht="16.149999999999999" customHeight="1" x14ac:dyDescent="0.25">
      <c r="A2927" s="265">
        <v>36487</v>
      </c>
      <c r="B2927" s="266">
        <v>1935.48</v>
      </c>
    </row>
    <row r="2928" spans="1:2" ht="16.149999999999999" customHeight="1" x14ac:dyDescent="0.25">
      <c r="A2928" s="265">
        <v>36488</v>
      </c>
      <c r="B2928" s="268">
        <v>1925</v>
      </c>
    </row>
    <row r="2929" spans="1:2" ht="16.149999999999999" customHeight="1" x14ac:dyDescent="0.25">
      <c r="A2929" s="265">
        <v>36489</v>
      </c>
      <c r="B2929" s="266">
        <v>1912.86</v>
      </c>
    </row>
    <row r="2930" spans="1:2" ht="16.149999999999999" customHeight="1" x14ac:dyDescent="0.25">
      <c r="A2930" s="265">
        <v>36490</v>
      </c>
      <c r="B2930" s="268">
        <v>1918.85</v>
      </c>
    </row>
    <row r="2931" spans="1:2" ht="16.149999999999999" customHeight="1" x14ac:dyDescent="0.25">
      <c r="A2931" s="265">
        <v>36491</v>
      </c>
      <c r="B2931" s="266">
        <v>1921.93</v>
      </c>
    </row>
    <row r="2932" spans="1:2" ht="16.149999999999999" customHeight="1" x14ac:dyDescent="0.25">
      <c r="A2932" s="265">
        <v>36492</v>
      </c>
      <c r="B2932" s="268">
        <v>1921.93</v>
      </c>
    </row>
    <row r="2933" spans="1:2" ht="16.149999999999999" customHeight="1" x14ac:dyDescent="0.25">
      <c r="A2933" s="265">
        <v>36493</v>
      </c>
      <c r="B2933" s="266">
        <v>1921.93</v>
      </c>
    </row>
    <row r="2934" spans="1:2" ht="16.149999999999999" customHeight="1" x14ac:dyDescent="0.25">
      <c r="A2934" s="265">
        <v>36494</v>
      </c>
      <c r="B2934" s="268">
        <v>1923.77</v>
      </c>
    </row>
    <row r="2935" spans="1:2" ht="16.149999999999999" customHeight="1" x14ac:dyDescent="0.25">
      <c r="A2935" s="265">
        <v>36495</v>
      </c>
      <c r="B2935" s="266">
        <v>1922.47</v>
      </c>
    </row>
    <row r="2936" spans="1:2" ht="16.149999999999999" customHeight="1" x14ac:dyDescent="0.25">
      <c r="A2936" s="265">
        <v>36496</v>
      </c>
      <c r="B2936" s="268">
        <v>1918.63</v>
      </c>
    </row>
    <row r="2937" spans="1:2" ht="16.149999999999999" customHeight="1" x14ac:dyDescent="0.25">
      <c r="A2937" s="265">
        <v>36497</v>
      </c>
      <c r="B2937" s="266">
        <v>1911.35</v>
      </c>
    </row>
    <row r="2938" spans="1:2" ht="16.149999999999999" customHeight="1" x14ac:dyDescent="0.25">
      <c r="A2938" s="265">
        <v>36498</v>
      </c>
      <c r="B2938" s="268">
        <v>1903.8</v>
      </c>
    </row>
    <row r="2939" spans="1:2" ht="16.149999999999999" customHeight="1" x14ac:dyDescent="0.25">
      <c r="A2939" s="265">
        <v>36499</v>
      </c>
      <c r="B2939" s="266">
        <v>1903.8</v>
      </c>
    </row>
    <row r="2940" spans="1:2" ht="16.149999999999999" customHeight="1" x14ac:dyDescent="0.25">
      <c r="A2940" s="265">
        <v>36500</v>
      </c>
      <c r="B2940" s="268">
        <v>1903.8</v>
      </c>
    </row>
    <row r="2941" spans="1:2" ht="16.149999999999999" customHeight="1" x14ac:dyDescent="0.25">
      <c r="A2941" s="265">
        <v>36501</v>
      </c>
      <c r="B2941" s="266">
        <v>1886.46</v>
      </c>
    </row>
    <row r="2942" spans="1:2" ht="16.149999999999999" customHeight="1" x14ac:dyDescent="0.25">
      <c r="A2942" s="265">
        <v>36502</v>
      </c>
      <c r="B2942" s="268">
        <v>1888.99</v>
      </c>
    </row>
    <row r="2943" spans="1:2" ht="16.149999999999999" customHeight="1" x14ac:dyDescent="0.25">
      <c r="A2943" s="265">
        <v>36503</v>
      </c>
      <c r="B2943" s="266">
        <v>1888.99</v>
      </c>
    </row>
    <row r="2944" spans="1:2" ht="16.149999999999999" customHeight="1" x14ac:dyDescent="0.25">
      <c r="A2944" s="265">
        <v>36504</v>
      </c>
      <c r="B2944" s="268">
        <v>1906.91</v>
      </c>
    </row>
    <row r="2945" spans="1:2" ht="16.149999999999999" customHeight="1" x14ac:dyDescent="0.25">
      <c r="A2945" s="265">
        <v>36505</v>
      </c>
      <c r="B2945" s="266">
        <v>1900.22</v>
      </c>
    </row>
    <row r="2946" spans="1:2" ht="16.149999999999999" customHeight="1" x14ac:dyDescent="0.25">
      <c r="A2946" s="265">
        <v>36506</v>
      </c>
      <c r="B2946" s="268">
        <v>1900.22</v>
      </c>
    </row>
    <row r="2947" spans="1:2" ht="16.149999999999999" customHeight="1" x14ac:dyDescent="0.25">
      <c r="A2947" s="265">
        <v>36507</v>
      </c>
      <c r="B2947" s="266">
        <v>1900.22</v>
      </c>
    </row>
    <row r="2948" spans="1:2" ht="16.149999999999999" customHeight="1" x14ac:dyDescent="0.25">
      <c r="A2948" s="265">
        <v>36508</v>
      </c>
      <c r="B2948" s="268">
        <v>1905.5</v>
      </c>
    </row>
    <row r="2949" spans="1:2" ht="16.149999999999999" customHeight="1" x14ac:dyDescent="0.25">
      <c r="A2949" s="265">
        <v>36509</v>
      </c>
      <c r="B2949" s="266">
        <v>1891.67</v>
      </c>
    </row>
    <row r="2950" spans="1:2" ht="16.149999999999999" customHeight="1" x14ac:dyDescent="0.25">
      <c r="A2950" s="265">
        <v>36510</v>
      </c>
      <c r="B2950" s="268">
        <v>1874.14</v>
      </c>
    </row>
    <row r="2951" spans="1:2" ht="16.149999999999999" customHeight="1" x14ac:dyDescent="0.25">
      <c r="A2951" s="265">
        <v>36511</v>
      </c>
      <c r="B2951" s="266">
        <v>1879.55</v>
      </c>
    </row>
    <row r="2952" spans="1:2" ht="16.149999999999999" customHeight="1" x14ac:dyDescent="0.25">
      <c r="A2952" s="265">
        <v>36512</v>
      </c>
      <c r="B2952" s="268">
        <v>1867.02</v>
      </c>
    </row>
    <row r="2953" spans="1:2" ht="16.149999999999999" customHeight="1" x14ac:dyDescent="0.25">
      <c r="A2953" s="265">
        <v>36513</v>
      </c>
      <c r="B2953" s="266">
        <v>1867.02</v>
      </c>
    </row>
    <row r="2954" spans="1:2" ht="16.149999999999999" customHeight="1" x14ac:dyDescent="0.25">
      <c r="A2954" s="265">
        <v>36514</v>
      </c>
      <c r="B2954" s="268">
        <v>1867.02</v>
      </c>
    </row>
    <row r="2955" spans="1:2" ht="16.149999999999999" customHeight="1" x14ac:dyDescent="0.25">
      <c r="A2955" s="265">
        <v>36515</v>
      </c>
      <c r="B2955" s="266">
        <v>1868.47</v>
      </c>
    </row>
    <row r="2956" spans="1:2" ht="16.149999999999999" customHeight="1" x14ac:dyDescent="0.25">
      <c r="A2956" s="265">
        <v>36516</v>
      </c>
      <c r="B2956" s="268">
        <v>1884.64</v>
      </c>
    </row>
    <row r="2957" spans="1:2" ht="16.149999999999999" customHeight="1" x14ac:dyDescent="0.25">
      <c r="A2957" s="265">
        <v>36517</v>
      </c>
      <c r="B2957" s="266">
        <v>1886.27</v>
      </c>
    </row>
    <row r="2958" spans="1:2" ht="16.149999999999999" customHeight="1" x14ac:dyDescent="0.25">
      <c r="A2958" s="265">
        <v>36518</v>
      </c>
      <c r="B2958" s="268">
        <v>1874.77</v>
      </c>
    </row>
    <row r="2959" spans="1:2" ht="16.149999999999999" customHeight="1" x14ac:dyDescent="0.25">
      <c r="A2959" s="265">
        <v>36519</v>
      </c>
      <c r="B2959" s="266">
        <v>1874.58</v>
      </c>
    </row>
    <row r="2960" spans="1:2" ht="16.149999999999999" customHeight="1" x14ac:dyDescent="0.25">
      <c r="A2960" s="265">
        <v>36520</v>
      </c>
      <c r="B2960" s="268">
        <v>1874.58</v>
      </c>
    </row>
    <row r="2961" spans="1:2" ht="16.149999999999999" customHeight="1" x14ac:dyDescent="0.25">
      <c r="A2961" s="265">
        <v>36521</v>
      </c>
      <c r="B2961" s="266">
        <v>1874.58</v>
      </c>
    </row>
    <row r="2962" spans="1:2" ht="16.149999999999999" customHeight="1" x14ac:dyDescent="0.25">
      <c r="A2962" s="265">
        <v>36522</v>
      </c>
      <c r="B2962" s="268">
        <v>1870.65</v>
      </c>
    </row>
    <row r="2963" spans="1:2" ht="16.149999999999999" customHeight="1" x14ac:dyDescent="0.25">
      <c r="A2963" s="265">
        <v>36523</v>
      </c>
      <c r="B2963" s="266">
        <v>1867.82</v>
      </c>
    </row>
    <row r="2964" spans="1:2" ht="16.149999999999999" customHeight="1" x14ac:dyDescent="0.25">
      <c r="A2964" s="265">
        <v>36524</v>
      </c>
      <c r="B2964" s="268">
        <v>1873.77</v>
      </c>
    </row>
    <row r="2965" spans="1:2" ht="16.149999999999999" customHeight="1" x14ac:dyDescent="0.25">
      <c r="A2965" s="265">
        <v>36525</v>
      </c>
      <c r="B2965" s="266">
        <v>1873.77</v>
      </c>
    </row>
    <row r="2966" spans="1:2" ht="16.149999999999999" customHeight="1" x14ac:dyDescent="0.25">
      <c r="A2966" s="265">
        <v>36526</v>
      </c>
      <c r="B2966" s="268">
        <v>1873.77</v>
      </c>
    </row>
    <row r="2967" spans="1:2" ht="16.149999999999999" customHeight="1" x14ac:dyDescent="0.25">
      <c r="A2967" s="265">
        <v>36527</v>
      </c>
      <c r="B2967" s="266">
        <v>1873.77</v>
      </c>
    </row>
    <row r="2968" spans="1:2" ht="16.149999999999999" customHeight="1" x14ac:dyDescent="0.25">
      <c r="A2968" s="265">
        <v>36528</v>
      </c>
      <c r="B2968" s="268">
        <v>1873.77</v>
      </c>
    </row>
    <row r="2969" spans="1:2" ht="16.149999999999999" customHeight="1" x14ac:dyDescent="0.25">
      <c r="A2969" s="265">
        <v>36529</v>
      </c>
      <c r="B2969" s="266">
        <v>1874.35</v>
      </c>
    </row>
    <row r="2970" spans="1:2" ht="16.149999999999999" customHeight="1" x14ac:dyDescent="0.25">
      <c r="A2970" s="265">
        <v>36530</v>
      </c>
      <c r="B2970" s="268">
        <v>1895.97</v>
      </c>
    </row>
    <row r="2971" spans="1:2" ht="16.149999999999999" customHeight="1" x14ac:dyDescent="0.25">
      <c r="A2971" s="265">
        <v>36531</v>
      </c>
      <c r="B2971" s="266">
        <v>1912.69</v>
      </c>
    </row>
    <row r="2972" spans="1:2" ht="16.149999999999999" customHeight="1" x14ac:dyDescent="0.25">
      <c r="A2972" s="265">
        <v>36532</v>
      </c>
      <c r="B2972" s="268">
        <v>1911.33</v>
      </c>
    </row>
    <row r="2973" spans="1:2" ht="16.149999999999999" customHeight="1" x14ac:dyDescent="0.25">
      <c r="A2973" s="265">
        <v>36533</v>
      </c>
      <c r="B2973" s="266">
        <v>1900.14</v>
      </c>
    </row>
    <row r="2974" spans="1:2" ht="16.149999999999999" customHeight="1" x14ac:dyDescent="0.25">
      <c r="A2974" s="265">
        <v>36534</v>
      </c>
      <c r="B2974" s="268">
        <v>1900.14</v>
      </c>
    </row>
    <row r="2975" spans="1:2" ht="16.149999999999999" customHeight="1" x14ac:dyDescent="0.25">
      <c r="A2975" s="265">
        <v>36535</v>
      </c>
      <c r="B2975" s="266">
        <v>1900.14</v>
      </c>
    </row>
    <row r="2976" spans="1:2" ht="16.149999999999999" customHeight="1" x14ac:dyDescent="0.25">
      <c r="A2976" s="265">
        <v>36536</v>
      </c>
      <c r="B2976" s="268">
        <v>1900.14</v>
      </c>
    </row>
    <row r="2977" spans="1:2" ht="16.149999999999999" customHeight="1" x14ac:dyDescent="0.25">
      <c r="A2977" s="265">
        <v>36537</v>
      </c>
      <c r="B2977" s="266">
        <v>1902.25</v>
      </c>
    </row>
    <row r="2978" spans="1:2" ht="16.149999999999999" customHeight="1" x14ac:dyDescent="0.25">
      <c r="A2978" s="265">
        <v>36538</v>
      </c>
      <c r="B2978" s="268">
        <v>1904.54</v>
      </c>
    </row>
    <row r="2979" spans="1:2" ht="16.149999999999999" customHeight="1" x14ac:dyDescent="0.25">
      <c r="A2979" s="265">
        <v>36539</v>
      </c>
      <c r="B2979" s="266">
        <v>1917.38</v>
      </c>
    </row>
    <row r="2980" spans="1:2" ht="16.149999999999999" customHeight="1" x14ac:dyDescent="0.25">
      <c r="A2980" s="265">
        <v>36540</v>
      </c>
      <c r="B2980" s="268">
        <v>1920.83</v>
      </c>
    </row>
    <row r="2981" spans="1:2" ht="16.149999999999999" customHeight="1" x14ac:dyDescent="0.25">
      <c r="A2981" s="265">
        <v>36541</v>
      </c>
      <c r="B2981" s="266">
        <v>1920.83</v>
      </c>
    </row>
    <row r="2982" spans="1:2" ht="16.149999999999999" customHeight="1" x14ac:dyDescent="0.25">
      <c r="A2982" s="265">
        <v>36542</v>
      </c>
      <c r="B2982" s="268">
        <v>1920.83</v>
      </c>
    </row>
    <row r="2983" spans="1:2" ht="16.149999999999999" customHeight="1" x14ac:dyDescent="0.25">
      <c r="A2983" s="265">
        <v>36543</v>
      </c>
      <c r="B2983" s="266">
        <v>1919.21</v>
      </c>
    </row>
    <row r="2984" spans="1:2" ht="16.149999999999999" customHeight="1" x14ac:dyDescent="0.25">
      <c r="A2984" s="265">
        <v>36544</v>
      </c>
      <c r="B2984" s="268">
        <v>1928.51</v>
      </c>
    </row>
    <row r="2985" spans="1:2" ht="16.149999999999999" customHeight="1" x14ac:dyDescent="0.25">
      <c r="A2985" s="265">
        <v>36545</v>
      </c>
      <c r="B2985" s="266">
        <v>1945.17</v>
      </c>
    </row>
    <row r="2986" spans="1:2" ht="16.149999999999999" customHeight="1" x14ac:dyDescent="0.25">
      <c r="A2986" s="265">
        <v>36546</v>
      </c>
      <c r="B2986" s="268">
        <v>1938.84</v>
      </c>
    </row>
    <row r="2987" spans="1:2" ht="16.149999999999999" customHeight="1" x14ac:dyDescent="0.25">
      <c r="A2987" s="265">
        <v>36547</v>
      </c>
      <c r="B2987" s="266">
        <v>1931.97</v>
      </c>
    </row>
    <row r="2988" spans="1:2" ht="16.149999999999999" customHeight="1" x14ac:dyDescent="0.25">
      <c r="A2988" s="265">
        <v>36548</v>
      </c>
      <c r="B2988" s="268">
        <v>1931.97</v>
      </c>
    </row>
    <row r="2989" spans="1:2" ht="16.149999999999999" customHeight="1" x14ac:dyDescent="0.25">
      <c r="A2989" s="265">
        <v>36549</v>
      </c>
      <c r="B2989" s="266">
        <v>1931.97</v>
      </c>
    </row>
    <row r="2990" spans="1:2" ht="16.149999999999999" customHeight="1" x14ac:dyDescent="0.25">
      <c r="A2990" s="265">
        <v>36550</v>
      </c>
      <c r="B2990" s="268">
        <v>1943.88</v>
      </c>
    </row>
    <row r="2991" spans="1:2" ht="16.149999999999999" customHeight="1" x14ac:dyDescent="0.25">
      <c r="A2991" s="265">
        <v>36551</v>
      </c>
      <c r="B2991" s="266">
        <v>1939.63</v>
      </c>
    </row>
    <row r="2992" spans="1:2" ht="16.149999999999999" customHeight="1" x14ac:dyDescent="0.25">
      <c r="A2992" s="265">
        <v>36552</v>
      </c>
      <c r="B2992" s="268">
        <v>1958.17</v>
      </c>
    </row>
    <row r="2993" spans="1:2" ht="16.149999999999999" customHeight="1" x14ac:dyDescent="0.25">
      <c r="A2993" s="265">
        <v>36553</v>
      </c>
      <c r="B2993" s="266">
        <v>1976.14</v>
      </c>
    </row>
    <row r="2994" spans="1:2" ht="16.149999999999999" customHeight="1" x14ac:dyDescent="0.25">
      <c r="A2994" s="265">
        <v>36554</v>
      </c>
      <c r="B2994" s="268">
        <v>1976.72</v>
      </c>
    </row>
    <row r="2995" spans="1:2" ht="16.149999999999999" customHeight="1" x14ac:dyDescent="0.25">
      <c r="A2995" s="265">
        <v>36555</v>
      </c>
      <c r="B2995" s="266">
        <v>1976.72</v>
      </c>
    </row>
    <row r="2996" spans="1:2" ht="16.149999999999999" customHeight="1" x14ac:dyDescent="0.25">
      <c r="A2996" s="265">
        <v>36556</v>
      </c>
      <c r="B2996" s="268">
        <v>1976.72</v>
      </c>
    </row>
    <row r="2997" spans="1:2" ht="16.149999999999999" customHeight="1" x14ac:dyDescent="0.25">
      <c r="A2997" s="265">
        <v>36557</v>
      </c>
      <c r="B2997" s="266">
        <v>1973.36</v>
      </c>
    </row>
    <row r="2998" spans="1:2" ht="16.149999999999999" customHeight="1" x14ac:dyDescent="0.25">
      <c r="A2998" s="265">
        <v>36558</v>
      </c>
      <c r="B2998" s="268">
        <v>1970.61</v>
      </c>
    </row>
    <row r="2999" spans="1:2" ht="16.149999999999999" customHeight="1" x14ac:dyDescent="0.25">
      <c r="A2999" s="265">
        <v>36559</v>
      </c>
      <c r="B2999" s="266">
        <v>1965.61</v>
      </c>
    </row>
    <row r="3000" spans="1:2" ht="16.149999999999999" customHeight="1" x14ac:dyDescent="0.25">
      <c r="A3000" s="265">
        <v>36560</v>
      </c>
      <c r="B3000" s="268">
        <v>1947.55</v>
      </c>
    </row>
    <row r="3001" spans="1:2" ht="16.149999999999999" customHeight="1" x14ac:dyDescent="0.25">
      <c r="A3001" s="265">
        <v>36561</v>
      </c>
      <c r="B3001" s="266">
        <v>1948.6</v>
      </c>
    </row>
    <row r="3002" spans="1:2" ht="16.149999999999999" customHeight="1" x14ac:dyDescent="0.25">
      <c r="A3002" s="265">
        <v>36562</v>
      </c>
      <c r="B3002" s="268">
        <v>1948.6</v>
      </c>
    </row>
    <row r="3003" spans="1:2" ht="16.149999999999999" customHeight="1" x14ac:dyDescent="0.25">
      <c r="A3003" s="265">
        <v>36563</v>
      </c>
      <c r="B3003" s="266">
        <v>1948.6</v>
      </c>
    </row>
    <row r="3004" spans="1:2" ht="16.149999999999999" customHeight="1" x14ac:dyDescent="0.25">
      <c r="A3004" s="265">
        <v>36564</v>
      </c>
      <c r="B3004" s="268">
        <v>1950.59</v>
      </c>
    </row>
    <row r="3005" spans="1:2" ht="16.149999999999999" customHeight="1" x14ac:dyDescent="0.25">
      <c r="A3005" s="265">
        <v>36565</v>
      </c>
      <c r="B3005" s="266">
        <v>1949.54</v>
      </c>
    </row>
    <row r="3006" spans="1:2" ht="16.149999999999999" customHeight="1" x14ac:dyDescent="0.25">
      <c r="A3006" s="265">
        <v>36566</v>
      </c>
      <c r="B3006" s="268">
        <v>1946.51</v>
      </c>
    </row>
    <row r="3007" spans="1:2" ht="16.149999999999999" customHeight="1" x14ac:dyDescent="0.25">
      <c r="A3007" s="265">
        <v>36567</v>
      </c>
      <c r="B3007" s="266">
        <v>1952.29</v>
      </c>
    </row>
    <row r="3008" spans="1:2" ht="16.149999999999999" customHeight="1" x14ac:dyDescent="0.25">
      <c r="A3008" s="265">
        <v>36568</v>
      </c>
      <c r="B3008" s="268">
        <v>1948.16</v>
      </c>
    </row>
    <row r="3009" spans="1:2" ht="16.149999999999999" customHeight="1" x14ac:dyDescent="0.25">
      <c r="A3009" s="265">
        <v>36569</v>
      </c>
      <c r="B3009" s="266">
        <v>1948.16</v>
      </c>
    </row>
    <row r="3010" spans="1:2" ht="16.149999999999999" customHeight="1" x14ac:dyDescent="0.25">
      <c r="A3010" s="265">
        <v>36570</v>
      </c>
      <c r="B3010" s="268">
        <v>1948.16</v>
      </c>
    </row>
    <row r="3011" spans="1:2" ht="16.149999999999999" customHeight="1" x14ac:dyDescent="0.25">
      <c r="A3011" s="265">
        <v>36571</v>
      </c>
      <c r="B3011" s="266">
        <v>1950.77</v>
      </c>
    </row>
    <row r="3012" spans="1:2" ht="16.149999999999999" customHeight="1" x14ac:dyDescent="0.25">
      <c r="A3012" s="265">
        <v>36572</v>
      </c>
      <c r="B3012" s="268">
        <v>1949.61</v>
      </c>
    </row>
    <row r="3013" spans="1:2" ht="16.149999999999999" customHeight="1" x14ac:dyDescent="0.25">
      <c r="A3013" s="265">
        <v>36573</v>
      </c>
      <c r="B3013" s="266">
        <v>1946.79</v>
      </c>
    </row>
    <row r="3014" spans="1:2" ht="16.149999999999999" customHeight="1" x14ac:dyDescent="0.25">
      <c r="A3014" s="265">
        <v>36574</v>
      </c>
      <c r="B3014" s="268">
        <v>1945.31</v>
      </c>
    </row>
    <row r="3015" spans="1:2" ht="16.149999999999999" customHeight="1" x14ac:dyDescent="0.25">
      <c r="A3015" s="265">
        <v>36575</v>
      </c>
      <c r="B3015" s="266">
        <v>1947.41</v>
      </c>
    </row>
    <row r="3016" spans="1:2" ht="16.149999999999999" customHeight="1" x14ac:dyDescent="0.25">
      <c r="A3016" s="265">
        <v>36576</v>
      </c>
      <c r="B3016" s="268">
        <v>1947.41</v>
      </c>
    </row>
    <row r="3017" spans="1:2" ht="16.149999999999999" customHeight="1" x14ac:dyDescent="0.25">
      <c r="A3017" s="265">
        <v>36577</v>
      </c>
      <c r="B3017" s="266">
        <v>1947.41</v>
      </c>
    </row>
    <row r="3018" spans="1:2" ht="16.149999999999999" customHeight="1" x14ac:dyDescent="0.25">
      <c r="A3018" s="265">
        <v>36578</v>
      </c>
      <c r="B3018" s="268">
        <v>1943.83</v>
      </c>
    </row>
    <row r="3019" spans="1:2" ht="16.149999999999999" customHeight="1" x14ac:dyDescent="0.25">
      <c r="A3019" s="265">
        <v>36579</v>
      </c>
      <c r="B3019" s="266">
        <v>1941.54</v>
      </c>
    </row>
    <row r="3020" spans="1:2" ht="16.149999999999999" customHeight="1" x14ac:dyDescent="0.25">
      <c r="A3020" s="265">
        <v>36580</v>
      </c>
      <c r="B3020" s="268">
        <v>1944.18</v>
      </c>
    </row>
    <row r="3021" spans="1:2" ht="16.149999999999999" customHeight="1" x14ac:dyDescent="0.25">
      <c r="A3021" s="265">
        <v>36581</v>
      </c>
      <c r="B3021" s="266">
        <v>1947.72</v>
      </c>
    </row>
    <row r="3022" spans="1:2" ht="16.149999999999999" customHeight="1" x14ac:dyDescent="0.25">
      <c r="A3022" s="265">
        <v>36582</v>
      </c>
      <c r="B3022" s="268">
        <v>1947.28</v>
      </c>
    </row>
    <row r="3023" spans="1:2" ht="16.149999999999999" customHeight="1" x14ac:dyDescent="0.25">
      <c r="A3023" s="265">
        <v>36583</v>
      </c>
      <c r="B3023" s="266">
        <v>1947.28</v>
      </c>
    </row>
    <row r="3024" spans="1:2" ht="16.149999999999999" customHeight="1" x14ac:dyDescent="0.25">
      <c r="A3024" s="265">
        <v>36584</v>
      </c>
      <c r="B3024" s="268">
        <v>1947.28</v>
      </c>
    </row>
    <row r="3025" spans="1:2" ht="16.149999999999999" customHeight="1" x14ac:dyDescent="0.25">
      <c r="A3025" s="265">
        <v>36585</v>
      </c>
      <c r="B3025" s="266">
        <v>1946.17</v>
      </c>
    </row>
    <row r="3026" spans="1:2" ht="16.149999999999999" customHeight="1" x14ac:dyDescent="0.25">
      <c r="A3026" s="265">
        <v>36586</v>
      </c>
      <c r="B3026" s="268">
        <v>1948.05</v>
      </c>
    </row>
    <row r="3027" spans="1:2" ht="16.149999999999999" customHeight="1" x14ac:dyDescent="0.25">
      <c r="A3027" s="265">
        <v>36587</v>
      </c>
      <c r="B3027" s="266">
        <v>1950.88</v>
      </c>
    </row>
    <row r="3028" spans="1:2" ht="16.149999999999999" customHeight="1" x14ac:dyDescent="0.25">
      <c r="A3028" s="265">
        <v>36588</v>
      </c>
      <c r="B3028" s="268">
        <v>1956.8</v>
      </c>
    </row>
    <row r="3029" spans="1:2" ht="16.149999999999999" customHeight="1" x14ac:dyDescent="0.25">
      <c r="A3029" s="265">
        <v>36589</v>
      </c>
      <c r="B3029" s="266">
        <v>1961.16</v>
      </c>
    </row>
    <row r="3030" spans="1:2" ht="16.149999999999999" customHeight="1" x14ac:dyDescent="0.25">
      <c r="A3030" s="265">
        <v>36590</v>
      </c>
      <c r="B3030" s="268">
        <v>1961.16</v>
      </c>
    </row>
    <row r="3031" spans="1:2" ht="16.149999999999999" customHeight="1" x14ac:dyDescent="0.25">
      <c r="A3031" s="265">
        <v>36591</v>
      </c>
      <c r="B3031" s="266">
        <v>1961.16</v>
      </c>
    </row>
    <row r="3032" spans="1:2" ht="16.149999999999999" customHeight="1" x14ac:dyDescent="0.25">
      <c r="A3032" s="265">
        <v>36592</v>
      </c>
      <c r="B3032" s="268">
        <v>1965.63</v>
      </c>
    </row>
    <row r="3033" spans="1:2" ht="16.149999999999999" customHeight="1" x14ac:dyDescent="0.25">
      <c r="A3033" s="265">
        <v>36593</v>
      </c>
      <c r="B3033" s="266">
        <v>1964.26</v>
      </c>
    </row>
    <row r="3034" spans="1:2" ht="16.149999999999999" customHeight="1" x14ac:dyDescent="0.25">
      <c r="A3034" s="265">
        <v>36594</v>
      </c>
      <c r="B3034" s="268">
        <v>1960.47</v>
      </c>
    </row>
    <row r="3035" spans="1:2" ht="16.149999999999999" customHeight="1" x14ac:dyDescent="0.25">
      <c r="A3035" s="265">
        <v>36595</v>
      </c>
      <c r="B3035" s="266">
        <v>1959.77</v>
      </c>
    </row>
    <row r="3036" spans="1:2" ht="16.149999999999999" customHeight="1" x14ac:dyDescent="0.25">
      <c r="A3036" s="265">
        <v>36596</v>
      </c>
      <c r="B3036" s="268">
        <v>1958.48</v>
      </c>
    </row>
    <row r="3037" spans="1:2" ht="16.149999999999999" customHeight="1" x14ac:dyDescent="0.25">
      <c r="A3037" s="265">
        <v>36597</v>
      </c>
      <c r="B3037" s="266">
        <v>1958.48</v>
      </c>
    </row>
    <row r="3038" spans="1:2" ht="16.149999999999999" customHeight="1" x14ac:dyDescent="0.25">
      <c r="A3038" s="265">
        <v>36598</v>
      </c>
      <c r="B3038" s="268">
        <v>1958.48</v>
      </c>
    </row>
    <row r="3039" spans="1:2" ht="16.149999999999999" customHeight="1" x14ac:dyDescent="0.25">
      <c r="A3039" s="265">
        <v>36599</v>
      </c>
      <c r="B3039" s="266">
        <v>1957.5</v>
      </c>
    </row>
    <row r="3040" spans="1:2" ht="16.149999999999999" customHeight="1" x14ac:dyDescent="0.25">
      <c r="A3040" s="265">
        <v>36600</v>
      </c>
      <c r="B3040" s="268">
        <v>1955.75</v>
      </c>
    </row>
    <row r="3041" spans="1:2" ht="16.149999999999999" customHeight="1" x14ac:dyDescent="0.25">
      <c r="A3041" s="265">
        <v>36601</v>
      </c>
      <c r="B3041" s="266">
        <v>1954.26</v>
      </c>
    </row>
    <row r="3042" spans="1:2" ht="16.149999999999999" customHeight="1" x14ac:dyDescent="0.25">
      <c r="A3042" s="265">
        <v>36602</v>
      </c>
      <c r="B3042" s="268">
        <v>1950.01</v>
      </c>
    </row>
    <row r="3043" spans="1:2" ht="16.149999999999999" customHeight="1" x14ac:dyDescent="0.25">
      <c r="A3043" s="265">
        <v>36603</v>
      </c>
      <c r="B3043" s="266">
        <v>1952.98</v>
      </c>
    </row>
    <row r="3044" spans="1:2" ht="16.149999999999999" customHeight="1" x14ac:dyDescent="0.25">
      <c r="A3044" s="265">
        <v>36604</v>
      </c>
      <c r="B3044" s="268">
        <v>1952.98</v>
      </c>
    </row>
    <row r="3045" spans="1:2" ht="16.149999999999999" customHeight="1" x14ac:dyDescent="0.25">
      <c r="A3045" s="265">
        <v>36605</v>
      </c>
      <c r="B3045" s="266">
        <v>1952.98</v>
      </c>
    </row>
    <row r="3046" spans="1:2" ht="16.149999999999999" customHeight="1" x14ac:dyDescent="0.25">
      <c r="A3046" s="265">
        <v>36606</v>
      </c>
      <c r="B3046" s="268">
        <v>1952.98</v>
      </c>
    </row>
    <row r="3047" spans="1:2" ht="16.149999999999999" customHeight="1" x14ac:dyDescent="0.25">
      <c r="A3047" s="265">
        <v>36607</v>
      </c>
      <c r="B3047" s="266">
        <v>1956.98</v>
      </c>
    </row>
    <row r="3048" spans="1:2" ht="16.149999999999999" customHeight="1" x14ac:dyDescent="0.25">
      <c r="A3048" s="265">
        <v>36608</v>
      </c>
      <c r="B3048" s="268">
        <v>1959.84</v>
      </c>
    </row>
    <row r="3049" spans="1:2" ht="16.149999999999999" customHeight="1" x14ac:dyDescent="0.25">
      <c r="A3049" s="265">
        <v>36609</v>
      </c>
      <c r="B3049" s="266">
        <v>1954.57</v>
      </c>
    </row>
    <row r="3050" spans="1:2" ht="16.149999999999999" customHeight="1" x14ac:dyDescent="0.25">
      <c r="A3050" s="265">
        <v>36610</v>
      </c>
      <c r="B3050" s="268">
        <v>1954.83</v>
      </c>
    </row>
    <row r="3051" spans="1:2" ht="16.149999999999999" customHeight="1" x14ac:dyDescent="0.25">
      <c r="A3051" s="265">
        <v>36611</v>
      </c>
      <c r="B3051" s="266">
        <v>1954.83</v>
      </c>
    </row>
    <row r="3052" spans="1:2" ht="16.149999999999999" customHeight="1" x14ac:dyDescent="0.25">
      <c r="A3052" s="265">
        <v>36612</v>
      </c>
      <c r="B3052" s="268">
        <v>1954.83</v>
      </c>
    </row>
    <row r="3053" spans="1:2" ht="16.149999999999999" customHeight="1" x14ac:dyDescent="0.25">
      <c r="A3053" s="265">
        <v>36613</v>
      </c>
      <c r="B3053" s="266">
        <v>1958.93</v>
      </c>
    </row>
    <row r="3054" spans="1:2" ht="16.149999999999999" customHeight="1" x14ac:dyDescent="0.25">
      <c r="A3054" s="265">
        <v>36614</v>
      </c>
      <c r="B3054" s="268">
        <v>1955.14</v>
      </c>
    </row>
    <row r="3055" spans="1:2" ht="16.149999999999999" customHeight="1" x14ac:dyDescent="0.25">
      <c r="A3055" s="265">
        <v>36615</v>
      </c>
      <c r="B3055" s="266">
        <v>1949.75</v>
      </c>
    </row>
    <row r="3056" spans="1:2" ht="16.149999999999999" customHeight="1" x14ac:dyDescent="0.25">
      <c r="A3056" s="265">
        <v>36616</v>
      </c>
      <c r="B3056" s="268">
        <v>1951.56</v>
      </c>
    </row>
    <row r="3057" spans="1:2" ht="16.149999999999999" customHeight="1" x14ac:dyDescent="0.25">
      <c r="A3057" s="265">
        <v>36617</v>
      </c>
      <c r="B3057" s="266">
        <v>1958.12</v>
      </c>
    </row>
    <row r="3058" spans="1:2" ht="16.149999999999999" customHeight="1" x14ac:dyDescent="0.25">
      <c r="A3058" s="265">
        <v>36618</v>
      </c>
      <c r="B3058" s="268">
        <v>1958.12</v>
      </c>
    </row>
    <row r="3059" spans="1:2" ht="16.149999999999999" customHeight="1" x14ac:dyDescent="0.25">
      <c r="A3059" s="265">
        <v>36619</v>
      </c>
      <c r="B3059" s="266">
        <v>1958.12</v>
      </c>
    </row>
    <row r="3060" spans="1:2" ht="16.149999999999999" customHeight="1" x14ac:dyDescent="0.25">
      <c r="A3060" s="265">
        <v>36620</v>
      </c>
      <c r="B3060" s="268">
        <v>1963.22</v>
      </c>
    </row>
    <row r="3061" spans="1:2" ht="16.149999999999999" customHeight="1" x14ac:dyDescent="0.25">
      <c r="A3061" s="265">
        <v>36621</v>
      </c>
      <c r="B3061" s="266">
        <v>1964.1</v>
      </c>
    </row>
    <row r="3062" spans="1:2" ht="16.149999999999999" customHeight="1" x14ac:dyDescent="0.25">
      <c r="A3062" s="265">
        <v>36622</v>
      </c>
      <c r="B3062" s="268">
        <v>1968.92</v>
      </c>
    </row>
    <row r="3063" spans="1:2" ht="16.149999999999999" customHeight="1" x14ac:dyDescent="0.25">
      <c r="A3063" s="265">
        <v>36623</v>
      </c>
      <c r="B3063" s="266">
        <v>1986.96</v>
      </c>
    </row>
    <row r="3064" spans="1:2" ht="16.149999999999999" customHeight="1" x14ac:dyDescent="0.25">
      <c r="A3064" s="265">
        <v>36624</v>
      </c>
      <c r="B3064" s="268">
        <v>1996.24</v>
      </c>
    </row>
    <row r="3065" spans="1:2" ht="16.149999999999999" customHeight="1" x14ac:dyDescent="0.25">
      <c r="A3065" s="265">
        <v>36625</v>
      </c>
      <c r="B3065" s="266">
        <v>1996.24</v>
      </c>
    </row>
    <row r="3066" spans="1:2" ht="16.149999999999999" customHeight="1" x14ac:dyDescent="0.25">
      <c r="A3066" s="265">
        <v>36626</v>
      </c>
      <c r="B3066" s="268">
        <v>1996.24</v>
      </c>
    </row>
    <row r="3067" spans="1:2" ht="16.149999999999999" customHeight="1" x14ac:dyDescent="0.25">
      <c r="A3067" s="265">
        <v>36627</v>
      </c>
      <c r="B3067" s="266">
        <v>1998.25</v>
      </c>
    </row>
    <row r="3068" spans="1:2" ht="16.149999999999999" customHeight="1" x14ac:dyDescent="0.25">
      <c r="A3068" s="265">
        <v>36628</v>
      </c>
      <c r="B3068" s="268">
        <v>1986.75</v>
      </c>
    </row>
    <row r="3069" spans="1:2" ht="16.149999999999999" customHeight="1" x14ac:dyDescent="0.25">
      <c r="A3069" s="265">
        <v>36629</v>
      </c>
      <c r="B3069" s="266">
        <v>1987.38</v>
      </c>
    </row>
    <row r="3070" spans="1:2" ht="16.149999999999999" customHeight="1" x14ac:dyDescent="0.25">
      <c r="A3070" s="265">
        <v>36630</v>
      </c>
      <c r="B3070" s="268">
        <v>1987.36</v>
      </c>
    </row>
    <row r="3071" spans="1:2" ht="16.149999999999999" customHeight="1" x14ac:dyDescent="0.25">
      <c r="A3071" s="265">
        <v>36631</v>
      </c>
      <c r="B3071" s="266">
        <v>1987.39</v>
      </c>
    </row>
    <row r="3072" spans="1:2" ht="16.149999999999999" customHeight="1" x14ac:dyDescent="0.25">
      <c r="A3072" s="265">
        <v>36632</v>
      </c>
      <c r="B3072" s="268">
        <v>1987.39</v>
      </c>
    </row>
    <row r="3073" spans="1:2" ht="16.149999999999999" customHeight="1" x14ac:dyDescent="0.25">
      <c r="A3073" s="265">
        <v>36633</v>
      </c>
      <c r="B3073" s="266">
        <v>1987.39</v>
      </c>
    </row>
    <row r="3074" spans="1:2" ht="16.149999999999999" customHeight="1" x14ac:dyDescent="0.25">
      <c r="A3074" s="265">
        <v>36634</v>
      </c>
      <c r="B3074" s="268">
        <v>1996.29</v>
      </c>
    </row>
    <row r="3075" spans="1:2" ht="16.149999999999999" customHeight="1" x14ac:dyDescent="0.25">
      <c r="A3075" s="265">
        <v>36635</v>
      </c>
      <c r="B3075" s="266">
        <v>2003.02</v>
      </c>
    </row>
    <row r="3076" spans="1:2" ht="16.149999999999999" customHeight="1" x14ac:dyDescent="0.25">
      <c r="A3076" s="265">
        <v>36636</v>
      </c>
      <c r="B3076" s="268">
        <v>1996.07</v>
      </c>
    </row>
    <row r="3077" spans="1:2" ht="16.149999999999999" customHeight="1" x14ac:dyDescent="0.25">
      <c r="A3077" s="265">
        <v>36637</v>
      </c>
      <c r="B3077" s="266">
        <v>1996.07</v>
      </c>
    </row>
    <row r="3078" spans="1:2" ht="16.149999999999999" customHeight="1" x14ac:dyDescent="0.25">
      <c r="A3078" s="265">
        <v>36638</v>
      </c>
      <c r="B3078" s="268">
        <v>1996.07</v>
      </c>
    </row>
    <row r="3079" spans="1:2" ht="16.149999999999999" customHeight="1" x14ac:dyDescent="0.25">
      <c r="A3079" s="265">
        <v>36639</v>
      </c>
      <c r="B3079" s="266">
        <v>1996.07</v>
      </c>
    </row>
    <row r="3080" spans="1:2" ht="16.149999999999999" customHeight="1" x14ac:dyDescent="0.25">
      <c r="A3080" s="265">
        <v>36640</v>
      </c>
      <c r="B3080" s="268">
        <v>1996.07</v>
      </c>
    </row>
    <row r="3081" spans="1:2" ht="16.149999999999999" customHeight="1" x14ac:dyDescent="0.25">
      <c r="A3081" s="265">
        <v>36641</v>
      </c>
      <c r="B3081" s="266">
        <v>1991.17</v>
      </c>
    </row>
    <row r="3082" spans="1:2" ht="16.149999999999999" customHeight="1" x14ac:dyDescent="0.25">
      <c r="A3082" s="265">
        <v>36642</v>
      </c>
      <c r="B3082" s="268">
        <v>1988.65</v>
      </c>
    </row>
    <row r="3083" spans="1:2" ht="16.149999999999999" customHeight="1" x14ac:dyDescent="0.25">
      <c r="A3083" s="265">
        <v>36643</v>
      </c>
      <c r="B3083" s="266">
        <v>1998.95</v>
      </c>
    </row>
    <row r="3084" spans="1:2" ht="16.149999999999999" customHeight="1" x14ac:dyDescent="0.25">
      <c r="A3084" s="265">
        <v>36644</v>
      </c>
      <c r="B3084" s="268">
        <v>2002.95</v>
      </c>
    </row>
    <row r="3085" spans="1:2" ht="16.149999999999999" customHeight="1" x14ac:dyDescent="0.25">
      <c r="A3085" s="265">
        <v>36645</v>
      </c>
      <c r="B3085" s="266">
        <v>2004.47</v>
      </c>
    </row>
    <row r="3086" spans="1:2" ht="16.149999999999999" customHeight="1" x14ac:dyDescent="0.25">
      <c r="A3086" s="265">
        <v>36646</v>
      </c>
      <c r="B3086" s="268">
        <v>2004.47</v>
      </c>
    </row>
    <row r="3087" spans="1:2" ht="16.149999999999999" customHeight="1" x14ac:dyDescent="0.25">
      <c r="A3087" s="265">
        <v>36647</v>
      </c>
      <c r="B3087" s="266">
        <v>2004.47</v>
      </c>
    </row>
    <row r="3088" spans="1:2" ht="16.149999999999999" customHeight="1" x14ac:dyDescent="0.25">
      <c r="A3088" s="265">
        <v>36648</v>
      </c>
      <c r="B3088" s="268">
        <v>2004.47</v>
      </c>
    </row>
    <row r="3089" spans="1:2" ht="16.149999999999999" customHeight="1" x14ac:dyDescent="0.25">
      <c r="A3089" s="265">
        <v>36649</v>
      </c>
      <c r="B3089" s="266">
        <v>2001.62</v>
      </c>
    </row>
    <row r="3090" spans="1:2" ht="16.149999999999999" customHeight="1" x14ac:dyDescent="0.25">
      <c r="A3090" s="265">
        <v>36650</v>
      </c>
      <c r="B3090" s="268">
        <v>2015.92</v>
      </c>
    </row>
    <row r="3091" spans="1:2" ht="16.149999999999999" customHeight="1" x14ac:dyDescent="0.25">
      <c r="A3091" s="265">
        <v>36651</v>
      </c>
      <c r="B3091" s="266">
        <v>2027.26</v>
      </c>
    </row>
    <row r="3092" spans="1:2" ht="16.149999999999999" customHeight="1" x14ac:dyDescent="0.25">
      <c r="A3092" s="265">
        <v>36652</v>
      </c>
      <c r="B3092" s="268">
        <v>2033.17</v>
      </c>
    </row>
    <row r="3093" spans="1:2" ht="16.149999999999999" customHeight="1" x14ac:dyDescent="0.25">
      <c r="A3093" s="265">
        <v>36653</v>
      </c>
      <c r="B3093" s="266">
        <v>2033.17</v>
      </c>
    </row>
    <row r="3094" spans="1:2" ht="16.149999999999999" customHeight="1" x14ac:dyDescent="0.25">
      <c r="A3094" s="265">
        <v>36654</v>
      </c>
      <c r="B3094" s="268">
        <v>2033.17</v>
      </c>
    </row>
    <row r="3095" spans="1:2" ht="16.149999999999999" customHeight="1" x14ac:dyDescent="0.25">
      <c r="A3095" s="265">
        <v>36655</v>
      </c>
      <c r="B3095" s="266">
        <v>2044.59</v>
      </c>
    </row>
    <row r="3096" spans="1:2" ht="16.149999999999999" customHeight="1" x14ac:dyDescent="0.25">
      <c r="A3096" s="265">
        <v>36656</v>
      </c>
      <c r="B3096" s="268">
        <v>2031.86</v>
      </c>
    </row>
    <row r="3097" spans="1:2" ht="16.149999999999999" customHeight="1" x14ac:dyDescent="0.25">
      <c r="A3097" s="265">
        <v>36657</v>
      </c>
      <c r="B3097" s="266">
        <v>2021.68</v>
      </c>
    </row>
    <row r="3098" spans="1:2" ht="16.149999999999999" customHeight="1" x14ac:dyDescent="0.25">
      <c r="A3098" s="265">
        <v>36658</v>
      </c>
      <c r="B3098" s="268">
        <v>2031.96</v>
      </c>
    </row>
    <row r="3099" spans="1:2" ht="16.149999999999999" customHeight="1" x14ac:dyDescent="0.25">
      <c r="A3099" s="265">
        <v>36659</v>
      </c>
      <c r="B3099" s="266">
        <v>2039.29</v>
      </c>
    </row>
    <row r="3100" spans="1:2" ht="16.149999999999999" customHeight="1" x14ac:dyDescent="0.25">
      <c r="A3100" s="265">
        <v>36660</v>
      </c>
      <c r="B3100" s="268">
        <v>2039.29</v>
      </c>
    </row>
    <row r="3101" spans="1:2" ht="16.149999999999999" customHeight="1" x14ac:dyDescent="0.25">
      <c r="A3101" s="265">
        <v>36661</v>
      </c>
      <c r="B3101" s="266">
        <v>2039.29</v>
      </c>
    </row>
    <row r="3102" spans="1:2" ht="16.149999999999999" customHeight="1" x14ac:dyDescent="0.25">
      <c r="A3102" s="265">
        <v>36662</v>
      </c>
      <c r="B3102" s="268">
        <v>2035.54</v>
      </c>
    </row>
    <row r="3103" spans="1:2" ht="16.149999999999999" customHeight="1" x14ac:dyDescent="0.25">
      <c r="A3103" s="265">
        <v>36663</v>
      </c>
      <c r="B3103" s="266">
        <v>2037.1</v>
      </c>
    </row>
    <row r="3104" spans="1:2" ht="16.149999999999999" customHeight="1" x14ac:dyDescent="0.25">
      <c r="A3104" s="265">
        <v>36664</v>
      </c>
      <c r="B3104" s="268">
        <v>2047.79</v>
      </c>
    </row>
    <row r="3105" spans="1:2" ht="16.149999999999999" customHeight="1" x14ac:dyDescent="0.25">
      <c r="A3105" s="265">
        <v>36665</v>
      </c>
      <c r="B3105" s="266">
        <v>2055.35</v>
      </c>
    </row>
    <row r="3106" spans="1:2" ht="16.149999999999999" customHeight="1" x14ac:dyDescent="0.25">
      <c r="A3106" s="265">
        <v>36666</v>
      </c>
      <c r="B3106" s="268">
        <v>2076.85</v>
      </c>
    </row>
    <row r="3107" spans="1:2" ht="16.149999999999999" customHeight="1" x14ac:dyDescent="0.25">
      <c r="A3107" s="265">
        <v>36667</v>
      </c>
      <c r="B3107" s="266">
        <v>2076.85</v>
      </c>
    </row>
    <row r="3108" spans="1:2" ht="16.149999999999999" customHeight="1" x14ac:dyDescent="0.25">
      <c r="A3108" s="265">
        <v>36668</v>
      </c>
      <c r="B3108" s="268">
        <v>2076.85</v>
      </c>
    </row>
    <row r="3109" spans="1:2" ht="16.149999999999999" customHeight="1" x14ac:dyDescent="0.25">
      <c r="A3109" s="265">
        <v>36669</v>
      </c>
      <c r="B3109" s="266">
        <v>2094.73</v>
      </c>
    </row>
    <row r="3110" spans="1:2" ht="16.149999999999999" customHeight="1" x14ac:dyDescent="0.25">
      <c r="A3110" s="265">
        <v>36670</v>
      </c>
      <c r="B3110" s="268">
        <v>2111.94</v>
      </c>
    </row>
    <row r="3111" spans="1:2" ht="16.149999999999999" customHeight="1" x14ac:dyDescent="0.25">
      <c r="A3111" s="265">
        <v>36671</v>
      </c>
      <c r="B3111" s="266">
        <v>2142.14</v>
      </c>
    </row>
    <row r="3112" spans="1:2" ht="16.149999999999999" customHeight="1" x14ac:dyDescent="0.25">
      <c r="A3112" s="265">
        <v>36672</v>
      </c>
      <c r="B3112" s="268">
        <v>2113.2800000000002</v>
      </c>
    </row>
    <row r="3113" spans="1:2" ht="16.149999999999999" customHeight="1" x14ac:dyDescent="0.25">
      <c r="A3113" s="265">
        <v>36673</v>
      </c>
      <c r="B3113" s="266">
        <v>2096.52</v>
      </c>
    </row>
    <row r="3114" spans="1:2" ht="16.149999999999999" customHeight="1" x14ac:dyDescent="0.25">
      <c r="A3114" s="265">
        <v>36674</v>
      </c>
      <c r="B3114" s="268">
        <v>2096.52</v>
      </c>
    </row>
    <row r="3115" spans="1:2" ht="16.149999999999999" customHeight="1" x14ac:dyDescent="0.25">
      <c r="A3115" s="265">
        <v>36675</v>
      </c>
      <c r="B3115" s="266">
        <v>2096.52</v>
      </c>
    </row>
    <row r="3116" spans="1:2" ht="16.149999999999999" customHeight="1" x14ac:dyDescent="0.25">
      <c r="A3116" s="265">
        <v>36676</v>
      </c>
      <c r="B3116" s="268">
        <v>2077.2800000000002</v>
      </c>
    </row>
    <row r="3117" spans="1:2" ht="16.149999999999999" customHeight="1" x14ac:dyDescent="0.25">
      <c r="A3117" s="265">
        <v>36677</v>
      </c>
      <c r="B3117" s="266">
        <v>2084.92</v>
      </c>
    </row>
    <row r="3118" spans="1:2" ht="16.149999999999999" customHeight="1" x14ac:dyDescent="0.25">
      <c r="A3118" s="265">
        <v>36678</v>
      </c>
      <c r="B3118" s="268">
        <v>2096.96</v>
      </c>
    </row>
    <row r="3119" spans="1:2" ht="16.149999999999999" customHeight="1" x14ac:dyDescent="0.25">
      <c r="A3119" s="265">
        <v>36679</v>
      </c>
      <c r="B3119" s="266">
        <v>2095.1</v>
      </c>
    </row>
    <row r="3120" spans="1:2" ht="16.149999999999999" customHeight="1" x14ac:dyDescent="0.25">
      <c r="A3120" s="265">
        <v>36680</v>
      </c>
      <c r="B3120" s="268">
        <v>2118.5700000000002</v>
      </c>
    </row>
    <row r="3121" spans="1:2" ht="16.149999999999999" customHeight="1" x14ac:dyDescent="0.25">
      <c r="A3121" s="265">
        <v>36681</v>
      </c>
      <c r="B3121" s="266">
        <v>2118.5700000000002</v>
      </c>
    </row>
    <row r="3122" spans="1:2" ht="16.149999999999999" customHeight="1" x14ac:dyDescent="0.25">
      <c r="A3122" s="265">
        <v>36682</v>
      </c>
      <c r="B3122" s="268">
        <v>2118.5700000000002</v>
      </c>
    </row>
    <row r="3123" spans="1:2" ht="16.149999999999999" customHeight="1" x14ac:dyDescent="0.25">
      <c r="A3123" s="265">
        <v>36683</v>
      </c>
      <c r="B3123" s="266">
        <v>2118.5700000000002</v>
      </c>
    </row>
    <row r="3124" spans="1:2" ht="16.149999999999999" customHeight="1" x14ac:dyDescent="0.25">
      <c r="A3124" s="265">
        <v>36684</v>
      </c>
      <c r="B3124" s="268">
        <v>2121.73</v>
      </c>
    </row>
    <row r="3125" spans="1:2" ht="16.149999999999999" customHeight="1" x14ac:dyDescent="0.25">
      <c r="A3125" s="265">
        <v>36685</v>
      </c>
      <c r="B3125" s="266">
        <v>2127.0300000000002</v>
      </c>
    </row>
    <row r="3126" spans="1:2" ht="16.149999999999999" customHeight="1" x14ac:dyDescent="0.25">
      <c r="A3126" s="265">
        <v>36686</v>
      </c>
      <c r="B3126" s="268">
        <v>2125.3000000000002</v>
      </c>
    </row>
    <row r="3127" spans="1:2" ht="16.149999999999999" customHeight="1" x14ac:dyDescent="0.25">
      <c r="A3127" s="265">
        <v>36687</v>
      </c>
      <c r="B3127" s="266">
        <v>2115.86</v>
      </c>
    </row>
    <row r="3128" spans="1:2" ht="16.149999999999999" customHeight="1" x14ac:dyDescent="0.25">
      <c r="A3128" s="265">
        <v>36688</v>
      </c>
      <c r="B3128" s="268">
        <v>2115.86</v>
      </c>
    </row>
    <row r="3129" spans="1:2" ht="16.149999999999999" customHeight="1" x14ac:dyDescent="0.25">
      <c r="A3129" s="265">
        <v>36689</v>
      </c>
      <c r="B3129" s="266">
        <v>2115.86</v>
      </c>
    </row>
    <row r="3130" spans="1:2" ht="16.149999999999999" customHeight="1" x14ac:dyDescent="0.25">
      <c r="A3130" s="265">
        <v>36690</v>
      </c>
      <c r="B3130" s="268">
        <v>2106.9699999999998</v>
      </c>
    </row>
    <row r="3131" spans="1:2" ht="16.149999999999999" customHeight="1" x14ac:dyDescent="0.25">
      <c r="A3131" s="265">
        <v>36691</v>
      </c>
      <c r="B3131" s="266">
        <v>2122.2399999999998</v>
      </c>
    </row>
    <row r="3132" spans="1:2" ht="16.149999999999999" customHeight="1" x14ac:dyDescent="0.25">
      <c r="A3132" s="265">
        <v>36692</v>
      </c>
      <c r="B3132" s="268">
        <v>2111.09</v>
      </c>
    </row>
    <row r="3133" spans="1:2" ht="16.149999999999999" customHeight="1" x14ac:dyDescent="0.25">
      <c r="A3133" s="265">
        <v>36693</v>
      </c>
      <c r="B3133" s="266">
        <v>2110.5700000000002</v>
      </c>
    </row>
    <row r="3134" spans="1:2" ht="16.149999999999999" customHeight="1" x14ac:dyDescent="0.25">
      <c r="A3134" s="265">
        <v>36694</v>
      </c>
      <c r="B3134" s="268">
        <v>2114.8000000000002</v>
      </c>
    </row>
    <row r="3135" spans="1:2" ht="16.149999999999999" customHeight="1" x14ac:dyDescent="0.25">
      <c r="A3135" s="265">
        <v>36695</v>
      </c>
      <c r="B3135" s="266">
        <v>2114.8000000000002</v>
      </c>
    </row>
    <row r="3136" spans="1:2" ht="16.149999999999999" customHeight="1" x14ac:dyDescent="0.25">
      <c r="A3136" s="265">
        <v>36696</v>
      </c>
      <c r="B3136" s="268">
        <v>2114.8000000000002</v>
      </c>
    </row>
    <row r="3137" spans="1:2" ht="16.149999999999999" customHeight="1" x14ac:dyDescent="0.25">
      <c r="A3137" s="265">
        <v>36697</v>
      </c>
      <c r="B3137" s="266">
        <v>2115.15</v>
      </c>
    </row>
    <row r="3138" spans="1:2" ht="16.149999999999999" customHeight="1" x14ac:dyDescent="0.25">
      <c r="A3138" s="265">
        <v>36698</v>
      </c>
      <c r="B3138" s="268">
        <v>2123.58</v>
      </c>
    </row>
    <row r="3139" spans="1:2" ht="16.149999999999999" customHeight="1" x14ac:dyDescent="0.25">
      <c r="A3139" s="265">
        <v>36699</v>
      </c>
      <c r="B3139" s="266">
        <v>2134.34</v>
      </c>
    </row>
    <row r="3140" spans="1:2" ht="16.149999999999999" customHeight="1" x14ac:dyDescent="0.25">
      <c r="A3140" s="265">
        <v>36700</v>
      </c>
      <c r="B3140" s="268">
        <v>2129.13</v>
      </c>
    </row>
    <row r="3141" spans="1:2" ht="16.149999999999999" customHeight="1" x14ac:dyDescent="0.25">
      <c r="A3141" s="265">
        <v>36701</v>
      </c>
      <c r="B3141" s="266">
        <v>2123.9899999999998</v>
      </c>
    </row>
    <row r="3142" spans="1:2" ht="16.149999999999999" customHeight="1" x14ac:dyDescent="0.25">
      <c r="A3142" s="265">
        <v>36702</v>
      </c>
      <c r="B3142" s="268">
        <v>2123.9899999999998</v>
      </c>
    </row>
    <row r="3143" spans="1:2" ht="16.149999999999999" customHeight="1" x14ac:dyDescent="0.25">
      <c r="A3143" s="265">
        <v>36703</v>
      </c>
      <c r="B3143" s="266">
        <v>2123.9899999999998</v>
      </c>
    </row>
    <row r="3144" spans="1:2" ht="16.149999999999999" customHeight="1" x14ac:dyDescent="0.25">
      <c r="A3144" s="265">
        <v>36704</v>
      </c>
      <c r="B3144" s="268">
        <v>2123.9899999999998</v>
      </c>
    </row>
    <row r="3145" spans="1:2" ht="16.149999999999999" customHeight="1" x14ac:dyDescent="0.25">
      <c r="A3145" s="265">
        <v>36705</v>
      </c>
      <c r="B3145" s="266">
        <v>2135.65</v>
      </c>
    </row>
    <row r="3146" spans="1:2" ht="16.149999999999999" customHeight="1" x14ac:dyDescent="0.25">
      <c r="A3146" s="265">
        <v>36706</v>
      </c>
      <c r="B3146" s="268">
        <v>2136.2199999999998</v>
      </c>
    </row>
    <row r="3147" spans="1:2" ht="16.149999999999999" customHeight="1" x14ac:dyDescent="0.25">
      <c r="A3147" s="265">
        <v>36707</v>
      </c>
      <c r="B3147" s="266">
        <v>2139.11</v>
      </c>
    </row>
    <row r="3148" spans="1:2" ht="16.149999999999999" customHeight="1" x14ac:dyDescent="0.25">
      <c r="A3148" s="265">
        <v>36708</v>
      </c>
      <c r="B3148" s="268">
        <v>2150.7600000000002</v>
      </c>
    </row>
    <row r="3149" spans="1:2" ht="16.149999999999999" customHeight="1" x14ac:dyDescent="0.25">
      <c r="A3149" s="265">
        <v>36709</v>
      </c>
      <c r="B3149" s="266">
        <v>2150.7600000000002</v>
      </c>
    </row>
    <row r="3150" spans="1:2" ht="16.149999999999999" customHeight="1" x14ac:dyDescent="0.25">
      <c r="A3150" s="265">
        <v>36710</v>
      </c>
      <c r="B3150" s="268">
        <v>2150.7600000000002</v>
      </c>
    </row>
    <row r="3151" spans="1:2" ht="16.149999999999999" customHeight="1" x14ac:dyDescent="0.25">
      <c r="A3151" s="265">
        <v>36711</v>
      </c>
      <c r="B3151" s="266">
        <v>2150.7600000000002</v>
      </c>
    </row>
    <row r="3152" spans="1:2" ht="16.149999999999999" customHeight="1" x14ac:dyDescent="0.25">
      <c r="A3152" s="265">
        <v>36712</v>
      </c>
      <c r="B3152" s="268">
        <v>2151.0500000000002</v>
      </c>
    </row>
    <row r="3153" spans="1:2" ht="16.149999999999999" customHeight="1" x14ac:dyDescent="0.25">
      <c r="A3153" s="265">
        <v>36713</v>
      </c>
      <c r="B3153" s="266">
        <v>2163.44</v>
      </c>
    </row>
    <row r="3154" spans="1:2" ht="16.149999999999999" customHeight="1" x14ac:dyDescent="0.25">
      <c r="A3154" s="265">
        <v>36714</v>
      </c>
      <c r="B3154" s="268">
        <v>2168.65</v>
      </c>
    </row>
    <row r="3155" spans="1:2" ht="16.149999999999999" customHeight="1" x14ac:dyDescent="0.25">
      <c r="A3155" s="265">
        <v>36715</v>
      </c>
      <c r="B3155" s="266">
        <v>2165.5100000000002</v>
      </c>
    </row>
    <row r="3156" spans="1:2" ht="16.149999999999999" customHeight="1" x14ac:dyDescent="0.25">
      <c r="A3156" s="265">
        <v>36716</v>
      </c>
      <c r="B3156" s="268">
        <v>2165.5100000000002</v>
      </c>
    </row>
    <row r="3157" spans="1:2" ht="16.149999999999999" customHeight="1" x14ac:dyDescent="0.25">
      <c r="A3157" s="265">
        <v>36717</v>
      </c>
      <c r="B3157" s="266">
        <v>2165.5100000000002</v>
      </c>
    </row>
    <row r="3158" spans="1:2" ht="16.149999999999999" customHeight="1" x14ac:dyDescent="0.25">
      <c r="A3158" s="265">
        <v>36718</v>
      </c>
      <c r="B3158" s="268">
        <v>2171.63</v>
      </c>
    </row>
    <row r="3159" spans="1:2" ht="16.149999999999999" customHeight="1" x14ac:dyDescent="0.25">
      <c r="A3159" s="265">
        <v>36719</v>
      </c>
      <c r="B3159" s="266">
        <v>2182.56</v>
      </c>
    </row>
    <row r="3160" spans="1:2" ht="16.149999999999999" customHeight="1" x14ac:dyDescent="0.25">
      <c r="A3160" s="265">
        <v>36720</v>
      </c>
      <c r="B3160" s="268">
        <v>2172.16</v>
      </c>
    </row>
    <row r="3161" spans="1:2" ht="16.149999999999999" customHeight="1" x14ac:dyDescent="0.25">
      <c r="A3161" s="265">
        <v>36721</v>
      </c>
      <c r="B3161" s="266">
        <v>2166.2199999999998</v>
      </c>
    </row>
    <row r="3162" spans="1:2" ht="16.149999999999999" customHeight="1" x14ac:dyDescent="0.25">
      <c r="A3162" s="265">
        <v>36722</v>
      </c>
      <c r="B3162" s="268">
        <v>2156.3200000000002</v>
      </c>
    </row>
    <row r="3163" spans="1:2" ht="16.149999999999999" customHeight="1" x14ac:dyDescent="0.25">
      <c r="A3163" s="265">
        <v>36723</v>
      </c>
      <c r="B3163" s="266">
        <v>2156.3200000000002</v>
      </c>
    </row>
    <row r="3164" spans="1:2" ht="16.149999999999999" customHeight="1" x14ac:dyDescent="0.25">
      <c r="A3164" s="265">
        <v>36724</v>
      </c>
      <c r="B3164" s="268">
        <v>2156.3200000000002</v>
      </c>
    </row>
    <row r="3165" spans="1:2" ht="16.149999999999999" customHeight="1" x14ac:dyDescent="0.25">
      <c r="A3165" s="265">
        <v>36725</v>
      </c>
      <c r="B3165" s="266">
        <v>2144.0100000000002</v>
      </c>
    </row>
    <row r="3166" spans="1:2" ht="16.149999999999999" customHeight="1" x14ac:dyDescent="0.25">
      <c r="A3166" s="265">
        <v>36726</v>
      </c>
      <c r="B3166" s="268">
        <v>2151.56</v>
      </c>
    </row>
    <row r="3167" spans="1:2" ht="16.149999999999999" customHeight="1" x14ac:dyDescent="0.25">
      <c r="A3167" s="265">
        <v>36727</v>
      </c>
      <c r="B3167" s="266">
        <v>2155.81</v>
      </c>
    </row>
    <row r="3168" spans="1:2" ht="16.149999999999999" customHeight="1" x14ac:dyDescent="0.25">
      <c r="A3168" s="265">
        <v>36728</v>
      </c>
      <c r="B3168" s="268">
        <v>2155.81</v>
      </c>
    </row>
    <row r="3169" spans="1:2" ht="16.149999999999999" customHeight="1" x14ac:dyDescent="0.25">
      <c r="A3169" s="265">
        <v>36729</v>
      </c>
      <c r="B3169" s="266">
        <v>2152.3000000000002</v>
      </c>
    </row>
    <row r="3170" spans="1:2" ht="16.149999999999999" customHeight="1" x14ac:dyDescent="0.25">
      <c r="A3170" s="265">
        <v>36730</v>
      </c>
      <c r="B3170" s="268">
        <v>2152.3000000000002</v>
      </c>
    </row>
    <row r="3171" spans="1:2" ht="16.149999999999999" customHeight="1" x14ac:dyDescent="0.25">
      <c r="A3171" s="265">
        <v>36731</v>
      </c>
      <c r="B3171" s="266">
        <v>2152.3000000000002</v>
      </c>
    </row>
    <row r="3172" spans="1:2" ht="16.149999999999999" customHeight="1" x14ac:dyDescent="0.25">
      <c r="A3172" s="265">
        <v>36732</v>
      </c>
      <c r="B3172" s="268">
        <v>2147.65</v>
      </c>
    </row>
    <row r="3173" spans="1:2" ht="16.149999999999999" customHeight="1" x14ac:dyDescent="0.25">
      <c r="A3173" s="265">
        <v>36733</v>
      </c>
      <c r="B3173" s="266">
        <v>2153.91</v>
      </c>
    </row>
    <row r="3174" spans="1:2" ht="16.149999999999999" customHeight="1" x14ac:dyDescent="0.25">
      <c r="A3174" s="265">
        <v>36734</v>
      </c>
      <c r="B3174" s="268">
        <v>2165.37</v>
      </c>
    </row>
    <row r="3175" spans="1:2" ht="16.149999999999999" customHeight="1" x14ac:dyDescent="0.25">
      <c r="A3175" s="265">
        <v>36735</v>
      </c>
      <c r="B3175" s="266">
        <v>2173.7800000000002</v>
      </c>
    </row>
    <row r="3176" spans="1:2" ht="16.149999999999999" customHeight="1" x14ac:dyDescent="0.25">
      <c r="A3176" s="265">
        <v>36736</v>
      </c>
      <c r="B3176" s="268">
        <v>2172.79</v>
      </c>
    </row>
    <row r="3177" spans="1:2" ht="16.149999999999999" customHeight="1" x14ac:dyDescent="0.25">
      <c r="A3177" s="265">
        <v>36737</v>
      </c>
      <c r="B3177" s="266">
        <v>2172.79</v>
      </c>
    </row>
    <row r="3178" spans="1:2" ht="16.149999999999999" customHeight="1" x14ac:dyDescent="0.25">
      <c r="A3178" s="265">
        <v>36738</v>
      </c>
      <c r="B3178" s="268">
        <v>2172.79</v>
      </c>
    </row>
    <row r="3179" spans="1:2" ht="16.149999999999999" customHeight="1" x14ac:dyDescent="0.25">
      <c r="A3179" s="265">
        <v>36739</v>
      </c>
      <c r="B3179" s="266">
        <v>2174.5500000000002</v>
      </c>
    </row>
    <row r="3180" spans="1:2" ht="16.149999999999999" customHeight="1" x14ac:dyDescent="0.25">
      <c r="A3180" s="265">
        <v>36740</v>
      </c>
      <c r="B3180" s="268">
        <v>2175.02</v>
      </c>
    </row>
    <row r="3181" spans="1:2" ht="16.149999999999999" customHeight="1" x14ac:dyDescent="0.25">
      <c r="A3181" s="265">
        <v>36741</v>
      </c>
      <c r="B3181" s="266">
        <v>2173.62</v>
      </c>
    </row>
    <row r="3182" spans="1:2" ht="16.149999999999999" customHeight="1" x14ac:dyDescent="0.25">
      <c r="A3182" s="265">
        <v>36742</v>
      </c>
      <c r="B3182" s="268">
        <v>2177.67</v>
      </c>
    </row>
    <row r="3183" spans="1:2" ht="16.149999999999999" customHeight="1" x14ac:dyDescent="0.25">
      <c r="A3183" s="265">
        <v>36743</v>
      </c>
      <c r="B3183" s="266">
        <v>2180.64</v>
      </c>
    </row>
    <row r="3184" spans="1:2" ht="16.149999999999999" customHeight="1" x14ac:dyDescent="0.25">
      <c r="A3184" s="265">
        <v>36744</v>
      </c>
      <c r="B3184" s="268">
        <v>2180.64</v>
      </c>
    </row>
    <row r="3185" spans="1:2" ht="16.149999999999999" customHeight="1" x14ac:dyDescent="0.25">
      <c r="A3185" s="265">
        <v>36745</v>
      </c>
      <c r="B3185" s="266">
        <v>2180.64</v>
      </c>
    </row>
    <row r="3186" spans="1:2" ht="16.149999999999999" customHeight="1" x14ac:dyDescent="0.25">
      <c r="A3186" s="265">
        <v>36746</v>
      </c>
      <c r="B3186" s="268">
        <v>2180.64</v>
      </c>
    </row>
    <row r="3187" spans="1:2" ht="16.149999999999999" customHeight="1" x14ac:dyDescent="0.25">
      <c r="A3187" s="265">
        <v>36747</v>
      </c>
      <c r="B3187" s="266">
        <v>2176.52</v>
      </c>
    </row>
    <row r="3188" spans="1:2" ht="16.149999999999999" customHeight="1" x14ac:dyDescent="0.25">
      <c r="A3188" s="265">
        <v>36748</v>
      </c>
      <c r="B3188" s="268">
        <v>2176.17</v>
      </c>
    </row>
    <row r="3189" spans="1:2" ht="16.149999999999999" customHeight="1" x14ac:dyDescent="0.25">
      <c r="A3189" s="265">
        <v>36749</v>
      </c>
      <c r="B3189" s="266">
        <v>2179.6</v>
      </c>
    </row>
    <row r="3190" spans="1:2" ht="16.149999999999999" customHeight="1" x14ac:dyDescent="0.25">
      <c r="A3190" s="265">
        <v>36750</v>
      </c>
      <c r="B3190" s="268">
        <v>2180.89</v>
      </c>
    </row>
    <row r="3191" spans="1:2" ht="16.149999999999999" customHeight="1" x14ac:dyDescent="0.25">
      <c r="A3191" s="265">
        <v>36751</v>
      </c>
      <c r="B3191" s="266">
        <v>2180.89</v>
      </c>
    </row>
    <row r="3192" spans="1:2" ht="16.149999999999999" customHeight="1" x14ac:dyDescent="0.25">
      <c r="A3192" s="265">
        <v>36752</v>
      </c>
      <c r="B3192" s="268">
        <v>2180.89</v>
      </c>
    </row>
    <row r="3193" spans="1:2" ht="16.149999999999999" customHeight="1" x14ac:dyDescent="0.25">
      <c r="A3193" s="265">
        <v>36753</v>
      </c>
      <c r="B3193" s="266">
        <v>2180.9899999999998</v>
      </c>
    </row>
    <row r="3194" spans="1:2" ht="16.149999999999999" customHeight="1" x14ac:dyDescent="0.25">
      <c r="A3194" s="265">
        <v>36754</v>
      </c>
      <c r="B3194" s="268">
        <v>2185.4499999999998</v>
      </c>
    </row>
    <row r="3195" spans="1:2" ht="16.149999999999999" customHeight="1" x14ac:dyDescent="0.25">
      <c r="A3195" s="265">
        <v>36755</v>
      </c>
      <c r="B3195" s="266">
        <v>2185.46</v>
      </c>
    </row>
    <row r="3196" spans="1:2" ht="16.149999999999999" customHeight="1" x14ac:dyDescent="0.25">
      <c r="A3196" s="265">
        <v>36756</v>
      </c>
      <c r="B3196" s="268">
        <v>2185.75</v>
      </c>
    </row>
    <row r="3197" spans="1:2" ht="16.149999999999999" customHeight="1" x14ac:dyDescent="0.25">
      <c r="A3197" s="265">
        <v>36757</v>
      </c>
      <c r="B3197" s="266">
        <v>2183.0100000000002</v>
      </c>
    </row>
    <row r="3198" spans="1:2" ht="16.149999999999999" customHeight="1" x14ac:dyDescent="0.25">
      <c r="A3198" s="265">
        <v>36758</v>
      </c>
      <c r="B3198" s="268">
        <v>2183.0100000000002</v>
      </c>
    </row>
    <row r="3199" spans="1:2" ht="16.149999999999999" customHeight="1" x14ac:dyDescent="0.25">
      <c r="A3199" s="265">
        <v>36759</v>
      </c>
      <c r="B3199" s="266">
        <v>2183.0100000000002</v>
      </c>
    </row>
    <row r="3200" spans="1:2" ht="16.149999999999999" customHeight="1" x14ac:dyDescent="0.25">
      <c r="A3200" s="265">
        <v>36760</v>
      </c>
      <c r="B3200" s="268">
        <v>2183.0100000000002</v>
      </c>
    </row>
    <row r="3201" spans="1:2" ht="16.149999999999999" customHeight="1" x14ac:dyDescent="0.25">
      <c r="A3201" s="265">
        <v>36761</v>
      </c>
      <c r="B3201" s="266">
        <v>2187.83</v>
      </c>
    </row>
    <row r="3202" spans="1:2" ht="16.149999999999999" customHeight="1" x14ac:dyDescent="0.25">
      <c r="A3202" s="265">
        <v>36762</v>
      </c>
      <c r="B3202" s="268">
        <v>2196.7199999999998</v>
      </c>
    </row>
    <row r="3203" spans="1:2" ht="16.149999999999999" customHeight="1" x14ac:dyDescent="0.25">
      <c r="A3203" s="265">
        <v>36763</v>
      </c>
      <c r="B3203" s="266">
        <v>2205.6</v>
      </c>
    </row>
    <row r="3204" spans="1:2" ht="16.149999999999999" customHeight="1" x14ac:dyDescent="0.25">
      <c r="A3204" s="265">
        <v>36764</v>
      </c>
      <c r="B3204" s="268">
        <v>2208.8200000000002</v>
      </c>
    </row>
    <row r="3205" spans="1:2" ht="16.149999999999999" customHeight="1" x14ac:dyDescent="0.25">
      <c r="A3205" s="265">
        <v>36765</v>
      </c>
      <c r="B3205" s="266">
        <v>2208.8200000000002</v>
      </c>
    </row>
    <row r="3206" spans="1:2" ht="16.149999999999999" customHeight="1" x14ac:dyDescent="0.25">
      <c r="A3206" s="265">
        <v>36766</v>
      </c>
      <c r="B3206" s="268">
        <v>2208.8200000000002</v>
      </c>
    </row>
    <row r="3207" spans="1:2" ht="16.149999999999999" customHeight="1" x14ac:dyDescent="0.25">
      <c r="A3207" s="265">
        <v>36767</v>
      </c>
      <c r="B3207" s="266">
        <v>2208.17</v>
      </c>
    </row>
    <row r="3208" spans="1:2" ht="16.149999999999999" customHeight="1" x14ac:dyDescent="0.25">
      <c r="A3208" s="265">
        <v>36768</v>
      </c>
      <c r="B3208" s="268">
        <v>2204.2199999999998</v>
      </c>
    </row>
    <row r="3209" spans="1:2" ht="16.149999999999999" customHeight="1" x14ac:dyDescent="0.25">
      <c r="A3209" s="265">
        <v>36769</v>
      </c>
      <c r="B3209" s="266">
        <v>2208.21</v>
      </c>
    </row>
    <row r="3210" spans="1:2" ht="16.149999999999999" customHeight="1" x14ac:dyDescent="0.25">
      <c r="A3210" s="265">
        <v>36770</v>
      </c>
      <c r="B3210" s="268">
        <v>2212.9699999999998</v>
      </c>
    </row>
    <row r="3211" spans="1:2" ht="16.149999999999999" customHeight="1" x14ac:dyDescent="0.25">
      <c r="A3211" s="265">
        <v>36771</v>
      </c>
      <c r="B3211" s="266">
        <v>2214</v>
      </c>
    </row>
    <row r="3212" spans="1:2" ht="16.149999999999999" customHeight="1" x14ac:dyDescent="0.25">
      <c r="A3212" s="265">
        <v>36772</v>
      </c>
      <c r="B3212" s="268">
        <v>2214</v>
      </c>
    </row>
    <row r="3213" spans="1:2" ht="16.149999999999999" customHeight="1" x14ac:dyDescent="0.25">
      <c r="A3213" s="265">
        <v>36773</v>
      </c>
      <c r="B3213" s="266">
        <v>2214</v>
      </c>
    </row>
    <row r="3214" spans="1:2" ht="16.149999999999999" customHeight="1" x14ac:dyDescent="0.25">
      <c r="A3214" s="265">
        <v>36774</v>
      </c>
      <c r="B3214" s="268">
        <v>2210.3200000000002</v>
      </c>
    </row>
    <row r="3215" spans="1:2" ht="16.149999999999999" customHeight="1" x14ac:dyDescent="0.25">
      <c r="A3215" s="265">
        <v>36775</v>
      </c>
      <c r="B3215" s="266">
        <v>2211.13</v>
      </c>
    </row>
    <row r="3216" spans="1:2" ht="16.149999999999999" customHeight="1" x14ac:dyDescent="0.25">
      <c r="A3216" s="265">
        <v>36776</v>
      </c>
      <c r="B3216" s="268">
        <v>2211.11</v>
      </c>
    </row>
    <row r="3217" spans="1:2" ht="16.149999999999999" customHeight="1" x14ac:dyDescent="0.25">
      <c r="A3217" s="265">
        <v>36777</v>
      </c>
      <c r="B3217" s="266">
        <v>2209.1799999999998</v>
      </c>
    </row>
    <row r="3218" spans="1:2" ht="16.149999999999999" customHeight="1" x14ac:dyDescent="0.25">
      <c r="A3218" s="265">
        <v>36778</v>
      </c>
      <c r="B3218" s="268">
        <v>2204.85</v>
      </c>
    </row>
    <row r="3219" spans="1:2" ht="16.149999999999999" customHeight="1" x14ac:dyDescent="0.25">
      <c r="A3219" s="265">
        <v>36779</v>
      </c>
      <c r="B3219" s="266">
        <v>2204.85</v>
      </c>
    </row>
    <row r="3220" spans="1:2" ht="16.149999999999999" customHeight="1" x14ac:dyDescent="0.25">
      <c r="A3220" s="265">
        <v>36780</v>
      </c>
      <c r="B3220" s="268">
        <v>2204.85</v>
      </c>
    </row>
    <row r="3221" spans="1:2" ht="16.149999999999999" customHeight="1" x14ac:dyDescent="0.25">
      <c r="A3221" s="265">
        <v>36781</v>
      </c>
      <c r="B3221" s="266">
        <v>2206.39</v>
      </c>
    </row>
    <row r="3222" spans="1:2" ht="16.149999999999999" customHeight="1" x14ac:dyDescent="0.25">
      <c r="A3222" s="265">
        <v>36782</v>
      </c>
      <c r="B3222" s="268">
        <v>2206.9299999999998</v>
      </c>
    </row>
    <row r="3223" spans="1:2" ht="16.149999999999999" customHeight="1" x14ac:dyDescent="0.25">
      <c r="A3223" s="265">
        <v>36783</v>
      </c>
      <c r="B3223" s="266">
        <v>2208.64</v>
      </c>
    </row>
    <row r="3224" spans="1:2" ht="16.149999999999999" customHeight="1" x14ac:dyDescent="0.25">
      <c r="A3224" s="265">
        <v>36784</v>
      </c>
      <c r="B3224" s="268">
        <v>2212.73</v>
      </c>
    </row>
    <row r="3225" spans="1:2" ht="16.149999999999999" customHeight="1" x14ac:dyDescent="0.25">
      <c r="A3225" s="265">
        <v>36785</v>
      </c>
      <c r="B3225" s="266">
        <v>2210.34</v>
      </c>
    </row>
    <row r="3226" spans="1:2" ht="16.149999999999999" customHeight="1" x14ac:dyDescent="0.25">
      <c r="A3226" s="265">
        <v>36786</v>
      </c>
      <c r="B3226" s="268">
        <v>2210.34</v>
      </c>
    </row>
    <row r="3227" spans="1:2" ht="16.149999999999999" customHeight="1" x14ac:dyDescent="0.25">
      <c r="A3227" s="265">
        <v>36787</v>
      </c>
      <c r="B3227" s="266">
        <v>2210.34</v>
      </c>
    </row>
    <row r="3228" spans="1:2" ht="16.149999999999999" customHeight="1" x14ac:dyDescent="0.25">
      <c r="A3228" s="265">
        <v>36788</v>
      </c>
      <c r="B3228" s="268">
        <v>2211.36</v>
      </c>
    </row>
    <row r="3229" spans="1:2" ht="16.149999999999999" customHeight="1" x14ac:dyDescent="0.25">
      <c r="A3229" s="265">
        <v>36789</v>
      </c>
      <c r="B3229" s="266">
        <v>2210.81</v>
      </c>
    </row>
    <row r="3230" spans="1:2" ht="16.149999999999999" customHeight="1" x14ac:dyDescent="0.25">
      <c r="A3230" s="265">
        <v>36790</v>
      </c>
      <c r="B3230" s="268">
        <v>2212.9299999999998</v>
      </c>
    </row>
    <row r="3231" spans="1:2" ht="16.149999999999999" customHeight="1" x14ac:dyDescent="0.25">
      <c r="A3231" s="265">
        <v>36791</v>
      </c>
      <c r="B3231" s="266">
        <v>2223.46</v>
      </c>
    </row>
    <row r="3232" spans="1:2" ht="16.149999999999999" customHeight="1" x14ac:dyDescent="0.25">
      <c r="A3232" s="265">
        <v>36792</v>
      </c>
      <c r="B3232" s="268">
        <v>2232.2399999999998</v>
      </c>
    </row>
    <row r="3233" spans="1:2" ht="16.149999999999999" customHeight="1" x14ac:dyDescent="0.25">
      <c r="A3233" s="265">
        <v>36793</v>
      </c>
      <c r="B3233" s="266">
        <v>2232.2399999999998</v>
      </c>
    </row>
    <row r="3234" spans="1:2" ht="16.149999999999999" customHeight="1" x14ac:dyDescent="0.25">
      <c r="A3234" s="265">
        <v>36794</v>
      </c>
      <c r="B3234" s="268">
        <v>2232.2399999999998</v>
      </c>
    </row>
    <row r="3235" spans="1:2" ht="16.149999999999999" customHeight="1" x14ac:dyDescent="0.25">
      <c r="A3235" s="265">
        <v>36795</v>
      </c>
      <c r="B3235" s="266">
        <v>2228.0500000000002</v>
      </c>
    </row>
    <row r="3236" spans="1:2" ht="16.149999999999999" customHeight="1" x14ac:dyDescent="0.25">
      <c r="A3236" s="265">
        <v>36796</v>
      </c>
      <c r="B3236" s="268">
        <v>2222.67</v>
      </c>
    </row>
    <row r="3237" spans="1:2" ht="16.149999999999999" customHeight="1" x14ac:dyDescent="0.25">
      <c r="A3237" s="265">
        <v>36797</v>
      </c>
      <c r="B3237" s="266">
        <v>2216.9299999999998</v>
      </c>
    </row>
    <row r="3238" spans="1:2" ht="16.149999999999999" customHeight="1" x14ac:dyDescent="0.25">
      <c r="A3238" s="265">
        <v>36798</v>
      </c>
      <c r="B3238" s="268">
        <v>2211.94</v>
      </c>
    </row>
    <row r="3239" spans="1:2" ht="16.149999999999999" customHeight="1" x14ac:dyDescent="0.25">
      <c r="A3239" s="265">
        <v>36799</v>
      </c>
      <c r="B3239" s="266">
        <v>2212.2600000000002</v>
      </c>
    </row>
    <row r="3240" spans="1:2" ht="16.149999999999999" customHeight="1" x14ac:dyDescent="0.25">
      <c r="A3240" s="265">
        <v>36800</v>
      </c>
      <c r="B3240" s="268">
        <v>2212.2600000000002</v>
      </c>
    </row>
    <row r="3241" spans="1:2" ht="16.149999999999999" customHeight="1" x14ac:dyDescent="0.25">
      <c r="A3241" s="265">
        <v>36801</v>
      </c>
      <c r="B3241" s="266">
        <v>2212.2600000000002</v>
      </c>
    </row>
    <row r="3242" spans="1:2" ht="16.149999999999999" customHeight="1" x14ac:dyDescent="0.25">
      <c r="A3242" s="265">
        <v>36802</v>
      </c>
      <c r="B3242" s="268">
        <v>2210.4</v>
      </c>
    </row>
    <row r="3243" spans="1:2" ht="16.149999999999999" customHeight="1" x14ac:dyDescent="0.25">
      <c r="A3243" s="265">
        <v>36803</v>
      </c>
      <c r="B3243" s="266">
        <v>2201.5100000000002</v>
      </c>
    </row>
    <row r="3244" spans="1:2" ht="16.149999999999999" customHeight="1" x14ac:dyDescent="0.25">
      <c r="A3244" s="265">
        <v>36804</v>
      </c>
      <c r="B3244" s="268">
        <v>2194.98</v>
      </c>
    </row>
    <row r="3245" spans="1:2" ht="16.149999999999999" customHeight="1" x14ac:dyDescent="0.25">
      <c r="A3245" s="265">
        <v>36805</v>
      </c>
      <c r="B3245" s="266">
        <v>2185.06</v>
      </c>
    </row>
    <row r="3246" spans="1:2" ht="16.149999999999999" customHeight="1" x14ac:dyDescent="0.25">
      <c r="A3246" s="265">
        <v>36806</v>
      </c>
      <c r="B3246" s="268">
        <v>2187.38</v>
      </c>
    </row>
    <row r="3247" spans="1:2" ht="16.149999999999999" customHeight="1" x14ac:dyDescent="0.25">
      <c r="A3247" s="265">
        <v>36807</v>
      </c>
      <c r="B3247" s="266">
        <v>2187.38</v>
      </c>
    </row>
    <row r="3248" spans="1:2" ht="16.149999999999999" customHeight="1" x14ac:dyDescent="0.25">
      <c r="A3248" s="265">
        <v>36808</v>
      </c>
      <c r="B3248" s="268">
        <v>2187.38</v>
      </c>
    </row>
    <row r="3249" spans="1:2" ht="16.149999999999999" customHeight="1" x14ac:dyDescent="0.25">
      <c r="A3249" s="265">
        <v>36809</v>
      </c>
      <c r="B3249" s="266">
        <v>2184.2600000000002</v>
      </c>
    </row>
    <row r="3250" spans="1:2" ht="16.149999999999999" customHeight="1" x14ac:dyDescent="0.25">
      <c r="A3250" s="265">
        <v>36810</v>
      </c>
      <c r="B3250" s="268">
        <v>2182.17</v>
      </c>
    </row>
    <row r="3251" spans="1:2" ht="16.149999999999999" customHeight="1" x14ac:dyDescent="0.25">
      <c r="A3251" s="265">
        <v>36811</v>
      </c>
      <c r="B3251" s="266">
        <v>2175.9699999999998</v>
      </c>
    </row>
    <row r="3252" spans="1:2" ht="16.149999999999999" customHeight="1" x14ac:dyDescent="0.25">
      <c r="A3252" s="265">
        <v>36812</v>
      </c>
      <c r="B3252" s="268">
        <v>2175.96</v>
      </c>
    </row>
    <row r="3253" spans="1:2" ht="16.149999999999999" customHeight="1" x14ac:dyDescent="0.25">
      <c r="A3253" s="265">
        <v>36813</v>
      </c>
      <c r="B3253" s="266">
        <v>2180.69</v>
      </c>
    </row>
    <row r="3254" spans="1:2" ht="16.149999999999999" customHeight="1" x14ac:dyDescent="0.25">
      <c r="A3254" s="265">
        <v>36814</v>
      </c>
      <c r="B3254" s="268">
        <v>2180.69</v>
      </c>
    </row>
    <row r="3255" spans="1:2" ht="16.149999999999999" customHeight="1" x14ac:dyDescent="0.25">
      <c r="A3255" s="265">
        <v>36815</v>
      </c>
      <c r="B3255" s="266">
        <v>2180.69</v>
      </c>
    </row>
    <row r="3256" spans="1:2" ht="16.149999999999999" customHeight="1" x14ac:dyDescent="0.25">
      <c r="A3256" s="265">
        <v>36816</v>
      </c>
      <c r="B3256" s="268">
        <v>2180.69</v>
      </c>
    </row>
    <row r="3257" spans="1:2" ht="16.149999999999999" customHeight="1" x14ac:dyDescent="0.25">
      <c r="A3257" s="265">
        <v>36817</v>
      </c>
      <c r="B3257" s="266">
        <v>2178.13</v>
      </c>
    </row>
    <row r="3258" spans="1:2" ht="16.149999999999999" customHeight="1" x14ac:dyDescent="0.25">
      <c r="A3258" s="265">
        <v>36818</v>
      </c>
      <c r="B3258" s="268">
        <v>2162.86</v>
      </c>
    </row>
    <row r="3259" spans="1:2" ht="16.149999999999999" customHeight="1" x14ac:dyDescent="0.25">
      <c r="A3259" s="265">
        <v>36819</v>
      </c>
      <c r="B3259" s="266">
        <v>2152.31</v>
      </c>
    </row>
    <row r="3260" spans="1:2" ht="16.149999999999999" customHeight="1" x14ac:dyDescent="0.25">
      <c r="A3260" s="265">
        <v>36820</v>
      </c>
      <c r="B3260" s="268">
        <v>2159.79</v>
      </c>
    </row>
    <row r="3261" spans="1:2" ht="16.149999999999999" customHeight="1" x14ac:dyDescent="0.25">
      <c r="A3261" s="265">
        <v>36821</v>
      </c>
      <c r="B3261" s="266">
        <v>2159.79</v>
      </c>
    </row>
    <row r="3262" spans="1:2" ht="16.149999999999999" customHeight="1" x14ac:dyDescent="0.25">
      <c r="A3262" s="265">
        <v>36822</v>
      </c>
      <c r="B3262" s="268">
        <v>2159.79</v>
      </c>
    </row>
    <row r="3263" spans="1:2" ht="16.149999999999999" customHeight="1" x14ac:dyDescent="0.25">
      <c r="A3263" s="265">
        <v>36823</v>
      </c>
      <c r="B3263" s="266">
        <v>2157.84</v>
      </c>
    </row>
    <row r="3264" spans="1:2" ht="16.149999999999999" customHeight="1" x14ac:dyDescent="0.25">
      <c r="A3264" s="265">
        <v>36824</v>
      </c>
      <c r="B3264" s="268">
        <v>2153.1799999999998</v>
      </c>
    </row>
    <row r="3265" spans="1:2" ht="16.149999999999999" customHeight="1" x14ac:dyDescent="0.25">
      <c r="A3265" s="265">
        <v>36825</v>
      </c>
      <c r="B3265" s="266">
        <v>2170.3200000000002</v>
      </c>
    </row>
    <row r="3266" spans="1:2" ht="16.149999999999999" customHeight="1" x14ac:dyDescent="0.25">
      <c r="A3266" s="265">
        <v>36826</v>
      </c>
      <c r="B3266" s="268">
        <v>2167.2600000000002</v>
      </c>
    </row>
    <row r="3267" spans="1:2" ht="16.149999999999999" customHeight="1" x14ac:dyDescent="0.25">
      <c r="A3267" s="265">
        <v>36827</v>
      </c>
      <c r="B3267" s="266">
        <v>2158.14</v>
      </c>
    </row>
    <row r="3268" spans="1:2" ht="16.149999999999999" customHeight="1" x14ac:dyDescent="0.25">
      <c r="A3268" s="265">
        <v>36828</v>
      </c>
      <c r="B3268" s="268">
        <v>2158.14</v>
      </c>
    </row>
    <row r="3269" spans="1:2" ht="16.149999999999999" customHeight="1" x14ac:dyDescent="0.25">
      <c r="A3269" s="265">
        <v>36829</v>
      </c>
      <c r="B3269" s="266">
        <v>2158.14</v>
      </c>
    </row>
    <row r="3270" spans="1:2" ht="16.149999999999999" customHeight="1" x14ac:dyDescent="0.25">
      <c r="A3270" s="265">
        <v>36830</v>
      </c>
      <c r="B3270" s="268">
        <v>2158.36</v>
      </c>
    </row>
    <row r="3271" spans="1:2" ht="16.149999999999999" customHeight="1" x14ac:dyDescent="0.25">
      <c r="A3271" s="265">
        <v>36831</v>
      </c>
      <c r="B3271" s="266">
        <v>2147.89</v>
      </c>
    </row>
    <row r="3272" spans="1:2" ht="16.149999999999999" customHeight="1" x14ac:dyDescent="0.25">
      <c r="A3272" s="265">
        <v>36832</v>
      </c>
      <c r="B3272" s="268">
        <v>2138.9499999999998</v>
      </c>
    </row>
    <row r="3273" spans="1:2" ht="16.149999999999999" customHeight="1" x14ac:dyDescent="0.25">
      <c r="A3273" s="265">
        <v>36833</v>
      </c>
      <c r="B3273" s="266">
        <v>2136.73</v>
      </c>
    </row>
    <row r="3274" spans="1:2" ht="16.149999999999999" customHeight="1" x14ac:dyDescent="0.25">
      <c r="A3274" s="265">
        <v>36834</v>
      </c>
      <c r="B3274" s="268">
        <v>2139.21</v>
      </c>
    </row>
    <row r="3275" spans="1:2" ht="16.149999999999999" customHeight="1" x14ac:dyDescent="0.25">
      <c r="A3275" s="265">
        <v>36835</v>
      </c>
      <c r="B3275" s="266">
        <v>2139.21</v>
      </c>
    </row>
    <row r="3276" spans="1:2" ht="16.149999999999999" customHeight="1" x14ac:dyDescent="0.25">
      <c r="A3276" s="265">
        <v>36836</v>
      </c>
      <c r="B3276" s="268">
        <v>2139.21</v>
      </c>
    </row>
    <row r="3277" spans="1:2" ht="16.149999999999999" customHeight="1" x14ac:dyDescent="0.25">
      <c r="A3277" s="265">
        <v>36837</v>
      </c>
      <c r="B3277" s="266">
        <v>2139.21</v>
      </c>
    </row>
    <row r="3278" spans="1:2" ht="16.149999999999999" customHeight="1" x14ac:dyDescent="0.25">
      <c r="A3278" s="265">
        <v>36838</v>
      </c>
      <c r="B3278" s="268">
        <v>2134.08</v>
      </c>
    </row>
    <row r="3279" spans="1:2" ht="16.149999999999999" customHeight="1" x14ac:dyDescent="0.25">
      <c r="A3279" s="265">
        <v>36839</v>
      </c>
      <c r="B3279" s="266">
        <v>2124.84</v>
      </c>
    </row>
    <row r="3280" spans="1:2" ht="16.149999999999999" customHeight="1" x14ac:dyDescent="0.25">
      <c r="A3280" s="265">
        <v>36840</v>
      </c>
      <c r="B3280" s="268">
        <v>2127.5100000000002</v>
      </c>
    </row>
    <row r="3281" spans="1:2" ht="16.149999999999999" customHeight="1" x14ac:dyDescent="0.25">
      <c r="A3281" s="265">
        <v>36841</v>
      </c>
      <c r="B3281" s="266">
        <v>2126.41</v>
      </c>
    </row>
    <row r="3282" spans="1:2" ht="16.149999999999999" customHeight="1" x14ac:dyDescent="0.25">
      <c r="A3282" s="265">
        <v>36842</v>
      </c>
      <c r="B3282" s="268">
        <v>2126.41</v>
      </c>
    </row>
    <row r="3283" spans="1:2" ht="16.149999999999999" customHeight="1" x14ac:dyDescent="0.25">
      <c r="A3283" s="265">
        <v>36843</v>
      </c>
      <c r="B3283" s="266">
        <v>2126.41</v>
      </c>
    </row>
    <row r="3284" spans="1:2" ht="16.149999999999999" customHeight="1" x14ac:dyDescent="0.25">
      <c r="A3284" s="265">
        <v>36844</v>
      </c>
      <c r="B3284" s="268">
        <v>2126.41</v>
      </c>
    </row>
    <row r="3285" spans="1:2" ht="16.149999999999999" customHeight="1" x14ac:dyDescent="0.25">
      <c r="A3285" s="265">
        <v>36845</v>
      </c>
      <c r="B3285" s="266">
        <v>2125.17</v>
      </c>
    </row>
    <row r="3286" spans="1:2" ht="16.149999999999999" customHeight="1" x14ac:dyDescent="0.25">
      <c r="A3286" s="265">
        <v>36846</v>
      </c>
      <c r="B3286" s="268">
        <v>2125.31</v>
      </c>
    </row>
    <row r="3287" spans="1:2" ht="16.149999999999999" customHeight="1" x14ac:dyDescent="0.25">
      <c r="A3287" s="265">
        <v>36847</v>
      </c>
      <c r="B3287" s="266">
        <v>2121.64</v>
      </c>
    </row>
    <row r="3288" spans="1:2" ht="16.149999999999999" customHeight="1" x14ac:dyDescent="0.25">
      <c r="A3288" s="265">
        <v>36848</v>
      </c>
      <c r="B3288" s="268">
        <v>2122.63</v>
      </c>
    </row>
    <row r="3289" spans="1:2" ht="16.149999999999999" customHeight="1" x14ac:dyDescent="0.25">
      <c r="A3289" s="265">
        <v>36849</v>
      </c>
      <c r="B3289" s="266">
        <v>2122.63</v>
      </c>
    </row>
    <row r="3290" spans="1:2" ht="16.149999999999999" customHeight="1" x14ac:dyDescent="0.25">
      <c r="A3290" s="265">
        <v>36850</v>
      </c>
      <c r="B3290" s="268">
        <v>2122.63</v>
      </c>
    </row>
    <row r="3291" spans="1:2" ht="16.149999999999999" customHeight="1" x14ac:dyDescent="0.25">
      <c r="A3291" s="265">
        <v>36851</v>
      </c>
      <c r="B3291" s="266">
        <v>2122.61</v>
      </c>
    </row>
    <row r="3292" spans="1:2" ht="16.149999999999999" customHeight="1" x14ac:dyDescent="0.25">
      <c r="A3292" s="265">
        <v>36852</v>
      </c>
      <c r="B3292" s="268">
        <v>2124.16</v>
      </c>
    </row>
    <row r="3293" spans="1:2" ht="16.149999999999999" customHeight="1" x14ac:dyDescent="0.25">
      <c r="A3293" s="265">
        <v>36853</v>
      </c>
      <c r="B3293" s="266">
        <v>2131.7600000000002</v>
      </c>
    </row>
    <row r="3294" spans="1:2" ht="16.149999999999999" customHeight="1" x14ac:dyDescent="0.25">
      <c r="A3294" s="265">
        <v>36854</v>
      </c>
      <c r="B3294" s="268">
        <v>2141.14</v>
      </c>
    </row>
    <row r="3295" spans="1:2" ht="16.149999999999999" customHeight="1" x14ac:dyDescent="0.25">
      <c r="A3295" s="265">
        <v>36855</v>
      </c>
      <c r="B3295" s="266">
        <v>2141.91</v>
      </c>
    </row>
    <row r="3296" spans="1:2" ht="16.149999999999999" customHeight="1" x14ac:dyDescent="0.25">
      <c r="A3296" s="265">
        <v>36856</v>
      </c>
      <c r="B3296" s="268">
        <v>2141.91</v>
      </c>
    </row>
    <row r="3297" spans="1:2" ht="16.149999999999999" customHeight="1" x14ac:dyDescent="0.25">
      <c r="A3297" s="265">
        <v>36857</v>
      </c>
      <c r="B3297" s="266">
        <v>2141.91</v>
      </c>
    </row>
    <row r="3298" spans="1:2" ht="16.149999999999999" customHeight="1" x14ac:dyDescent="0.25">
      <c r="A3298" s="265">
        <v>36858</v>
      </c>
      <c r="B3298" s="268">
        <v>2158.0500000000002</v>
      </c>
    </row>
    <row r="3299" spans="1:2" ht="16.149999999999999" customHeight="1" x14ac:dyDescent="0.25">
      <c r="A3299" s="265">
        <v>36859</v>
      </c>
      <c r="B3299" s="266">
        <v>2169.8200000000002</v>
      </c>
    </row>
    <row r="3300" spans="1:2" ht="16.149999999999999" customHeight="1" x14ac:dyDescent="0.25">
      <c r="A3300" s="265">
        <v>36860</v>
      </c>
      <c r="B3300" s="268">
        <v>2172.84</v>
      </c>
    </row>
    <row r="3301" spans="1:2" ht="16.149999999999999" customHeight="1" x14ac:dyDescent="0.25">
      <c r="A3301" s="265">
        <v>36861</v>
      </c>
      <c r="B3301" s="266">
        <v>2168.6</v>
      </c>
    </row>
    <row r="3302" spans="1:2" ht="16.149999999999999" customHeight="1" x14ac:dyDescent="0.25">
      <c r="A3302" s="265">
        <v>36862</v>
      </c>
      <c r="B3302" s="268">
        <v>2174.85</v>
      </c>
    </row>
    <row r="3303" spans="1:2" ht="16.149999999999999" customHeight="1" x14ac:dyDescent="0.25">
      <c r="A3303" s="265">
        <v>36863</v>
      </c>
      <c r="B3303" s="266">
        <v>2174.85</v>
      </c>
    </row>
    <row r="3304" spans="1:2" ht="16.149999999999999" customHeight="1" x14ac:dyDescent="0.25">
      <c r="A3304" s="265">
        <v>36864</v>
      </c>
      <c r="B3304" s="268">
        <v>2174.85</v>
      </c>
    </row>
    <row r="3305" spans="1:2" ht="16.149999999999999" customHeight="1" x14ac:dyDescent="0.25">
      <c r="A3305" s="265">
        <v>36865</v>
      </c>
      <c r="B3305" s="266">
        <v>2180.3000000000002</v>
      </c>
    </row>
    <row r="3306" spans="1:2" ht="16.149999999999999" customHeight="1" x14ac:dyDescent="0.25">
      <c r="A3306" s="265">
        <v>36866</v>
      </c>
      <c r="B3306" s="268">
        <v>2184.1799999999998</v>
      </c>
    </row>
    <row r="3307" spans="1:2" ht="16.149999999999999" customHeight="1" x14ac:dyDescent="0.25">
      <c r="A3307" s="265">
        <v>36867</v>
      </c>
      <c r="B3307" s="266">
        <v>2174.29</v>
      </c>
    </row>
    <row r="3308" spans="1:2" ht="16.149999999999999" customHeight="1" x14ac:dyDescent="0.25">
      <c r="A3308" s="265">
        <v>36868</v>
      </c>
      <c r="B3308" s="268">
        <v>2176.33</v>
      </c>
    </row>
    <row r="3309" spans="1:2" ht="16.149999999999999" customHeight="1" x14ac:dyDescent="0.25">
      <c r="A3309" s="265">
        <v>36869</v>
      </c>
      <c r="B3309" s="266">
        <v>2176.33</v>
      </c>
    </row>
    <row r="3310" spans="1:2" ht="16.149999999999999" customHeight="1" x14ac:dyDescent="0.25">
      <c r="A3310" s="265">
        <v>36870</v>
      </c>
      <c r="B3310" s="268">
        <v>2176.33</v>
      </c>
    </row>
    <row r="3311" spans="1:2" ht="16.149999999999999" customHeight="1" x14ac:dyDescent="0.25">
      <c r="A3311" s="265">
        <v>36871</v>
      </c>
      <c r="B3311" s="266">
        <v>2176.33</v>
      </c>
    </row>
    <row r="3312" spans="1:2" ht="16.149999999999999" customHeight="1" x14ac:dyDescent="0.25">
      <c r="A3312" s="265">
        <v>36872</v>
      </c>
      <c r="B3312" s="268">
        <v>2175.5700000000002</v>
      </c>
    </row>
    <row r="3313" spans="1:2" ht="16.149999999999999" customHeight="1" x14ac:dyDescent="0.25">
      <c r="A3313" s="265">
        <v>36873</v>
      </c>
      <c r="B3313" s="266">
        <v>2183.08</v>
      </c>
    </row>
    <row r="3314" spans="1:2" ht="16.149999999999999" customHeight="1" x14ac:dyDescent="0.25">
      <c r="A3314" s="265">
        <v>36874</v>
      </c>
      <c r="B3314" s="268">
        <v>2186.87</v>
      </c>
    </row>
    <row r="3315" spans="1:2" ht="16.149999999999999" customHeight="1" x14ac:dyDescent="0.25">
      <c r="A3315" s="265">
        <v>36875</v>
      </c>
      <c r="B3315" s="266">
        <v>2184.7600000000002</v>
      </c>
    </row>
    <row r="3316" spans="1:2" ht="16.149999999999999" customHeight="1" x14ac:dyDescent="0.25">
      <c r="A3316" s="265">
        <v>36876</v>
      </c>
      <c r="B3316" s="268">
        <v>2175.91</v>
      </c>
    </row>
    <row r="3317" spans="1:2" ht="16.149999999999999" customHeight="1" x14ac:dyDescent="0.25">
      <c r="A3317" s="265">
        <v>36877</v>
      </c>
      <c r="B3317" s="266">
        <v>2175.91</v>
      </c>
    </row>
    <row r="3318" spans="1:2" ht="16.149999999999999" customHeight="1" x14ac:dyDescent="0.25">
      <c r="A3318" s="265">
        <v>36878</v>
      </c>
      <c r="B3318" s="268">
        <v>2175.91</v>
      </c>
    </row>
    <row r="3319" spans="1:2" ht="16.149999999999999" customHeight="1" x14ac:dyDescent="0.25">
      <c r="A3319" s="265">
        <v>36879</v>
      </c>
      <c r="B3319" s="266">
        <v>2179.13</v>
      </c>
    </row>
    <row r="3320" spans="1:2" ht="16.149999999999999" customHeight="1" x14ac:dyDescent="0.25">
      <c r="A3320" s="265">
        <v>36880</v>
      </c>
      <c r="B3320" s="268">
        <v>2187.17</v>
      </c>
    </row>
    <row r="3321" spans="1:2" ht="16.149999999999999" customHeight="1" x14ac:dyDescent="0.25">
      <c r="A3321" s="265">
        <v>36881</v>
      </c>
      <c r="B3321" s="266">
        <v>2185.0500000000002</v>
      </c>
    </row>
    <row r="3322" spans="1:2" ht="16.149999999999999" customHeight="1" x14ac:dyDescent="0.25">
      <c r="A3322" s="265">
        <v>36882</v>
      </c>
      <c r="B3322" s="268">
        <v>2187.02</v>
      </c>
    </row>
    <row r="3323" spans="1:2" ht="16.149999999999999" customHeight="1" x14ac:dyDescent="0.25">
      <c r="A3323" s="265">
        <v>36883</v>
      </c>
      <c r="B3323" s="266">
        <v>2193.5700000000002</v>
      </c>
    </row>
    <row r="3324" spans="1:2" ht="16.149999999999999" customHeight="1" x14ac:dyDescent="0.25">
      <c r="A3324" s="265">
        <v>36884</v>
      </c>
      <c r="B3324" s="268">
        <v>2193.5700000000002</v>
      </c>
    </row>
    <row r="3325" spans="1:2" ht="16.149999999999999" customHeight="1" x14ac:dyDescent="0.25">
      <c r="A3325" s="265">
        <v>36885</v>
      </c>
      <c r="B3325" s="266">
        <v>2193.5700000000002</v>
      </c>
    </row>
    <row r="3326" spans="1:2" ht="16.149999999999999" customHeight="1" x14ac:dyDescent="0.25">
      <c r="A3326" s="265">
        <v>36886</v>
      </c>
      <c r="B3326" s="268">
        <v>2193.5700000000002</v>
      </c>
    </row>
    <row r="3327" spans="1:2" ht="16.149999999999999" customHeight="1" x14ac:dyDescent="0.25">
      <c r="A3327" s="265">
        <v>36887</v>
      </c>
      <c r="B3327" s="266">
        <v>2196.7600000000002</v>
      </c>
    </row>
    <row r="3328" spans="1:2" ht="16.149999999999999" customHeight="1" x14ac:dyDescent="0.25">
      <c r="A3328" s="265">
        <v>36888</v>
      </c>
      <c r="B3328" s="268">
        <v>2215.35</v>
      </c>
    </row>
    <row r="3329" spans="1:2" ht="16.149999999999999" customHeight="1" x14ac:dyDescent="0.25">
      <c r="A3329" s="265">
        <v>36889</v>
      </c>
      <c r="B3329" s="266">
        <v>2229.1799999999998</v>
      </c>
    </row>
    <row r="3330" spans="1:2" ht="16.149999999999999" customHeight="1" x14ac:dyDescent="0.25">
      <c r="A3330" s="265">
        <v>36890</v>
      </c>
      <c r="B3330" s="268">
        <v>2229.1799999999998</v>
      </c>
    </row>
    <row r="3331" spans="1:2" ht="16.149999999999999" customHeight="1" x14ac:dyDescent="0.25">
      <c r="A3331" s="265">
        <v>36891</v>
      </c>
      <c r="B3331" s="266">
        <v>2229.1799999999998</v>
      </c>
    </row>
    <row r="3332" spans="1:2" ht="16.149999999999999" customHeight="1" x14ac:dyDescent="0.25">
      <c r="A3332" s="265">
        <v>36892</v>
      </c>
      <c r="B3332" s="268">
        <v>2229.1799999999998</v>
      </c>
    </row>
    <row r="3333" spans="1:2" ht="16.149999999999999" customHeight="1" x14ac:dyDescent="0.25">
      <c r="A3333" s="265">
        <v>36893</v>
      </c>
      <c r="B3333" s="266">
        <v>2229.1799999999998</v>
      </c>
    </row>
    <row r="3334" spans="1:2" ht="16.149999999999999" customHeight="1" x14ac:dyDescent="0.25">
      <c r="A3334" s="265">
        <v>36894</v>
      </c>
      <c r="B3334" s="268">
        <v>2219.6</v>
      </c>
    </row>
    <row r="3335" spans="1:2" ht="16.149999999999999" customHeight="1" x14ac:dyDescent="0.25">
      <c r="A3335" s="265">
        <v>36895</v>
      </c>
      <c r="B3335" s="266">
        <v>2224.38</v>
      </c>
    </row>
    <row r="3336" spans="1:2" ht="16.149999999999999" customHeight="1" x14ac:dyDescent="0.25">
      <c r="A3336" s="265">
        <v>36896</v>
      </c>
      <c r="B3336" s="268">
        <v>2239.89</v>
      </c>
    </row>
    <row r="3337" spans="1:2" ht="16.149999999999999" customHeight="1" x14ac:dyDescent="0.25">
      <c r="A3337" s="265">
        <v>36897</v>
      </c>
      <c r="B3337" s="266">
        <v>2243.16</v>
      </c>
    </row>
    <row r="3338" spans="1:2" ht="16.149999999999999" customHeight="1" x14ac:dyDescent="0.25">
      <c r="A3338" s="265">
        <v>36898</v>
      </c>
      <c r="B3338" s="268">
        <v>2243.16</v>
      </c>
    </row>
    <row r="3339" spans="1:2" ht="16.149999999999999" customHeight="1" x14ac:dyDescent="0.25">
      <c r="A3339" s="265">
        <v>36899</v>
      </c>
      <c r="B3339" s="266">
        <v>2243.16</v>
      </c>
    </row>
    <row r="3340" spans="1:2" ht="16.149999999999999" customHeight="1" x14ac:dyDescent="0.25">
      <c r="A3340" s="265">
        <v>36900</v>
      </c>
      <c r="B3340" s="268">
        <v>2243.16</v>
      </c>
    </row>
    <row r="3341" spans="1:2" ht="16.149999999999999" customHeight="1" x14ac:dyDescent="0.25">
      <c r="A3341" s="265">
        <v>36901</v>
      </c>
      <c r="B3341" s="266">
        <v>2235.4299999999998</v>
      </c>
    </row>
    <row r="3342" spans="1:2" ht="16.149999999999999" customHeight="1" x14ac:dyDescent="0.25">
      <c r="A3342" s="265">
        <v>36902</v>
      </c>
      <c r="B3342" s="268">
        <v>2230.14</v>
      </c>
    </row>
    <row r="3343" spans="1:2" ht="16.149999999999999" customHeight="1" x14ac:dyDescent="0.25">
      <c r="A3343" s="265">
        <v>36903</v>
      </c>
      <c r="B3343" s="266">
        <v>2246.58</v>
      </c>
    </row>
    <row r="3344" spans="1:2" ht="16.149999999999999" customHeight="1" x14ac:dyDescent="0.25">
      <c r="A3344" s="265">
        <v>36904</v>
      </c>
      <c r="B3344" s="268">
        <v>2251.75</v>
      </c>
    </row>
    <row r="3345" spans="1:2" ht="16.149999999999999" customHeight="1" x14ac:dyDescent="0.25">
      <c r="A3345" s="265">
        <v>36905</v>
      </c>
      <c r="B3345" s="266">
        <v>2251.75</v>
      </c>
    </row>
    <row r="3346" spans="1:2" ht="16.149999999999999" customHeight="1" x14ac:dyDescent="0.25">
      <c r="A3346" s="265">
        <v>36906</v>
      </c>
      <c r="B3346" s="268">
        <v>2251.75</v>
      </c>
    </row>
    <row r="3347" spans="1:2" ht="16.149999999999999" customHeight="1" x14ac:dyDescent="0.25">
      <c r="A3347" s="265">
        <v>36907</v>
      </c>
      <c r="B3347" s="266">
        <v>2248.61</v>
      </c>
    </row>
    <row r="3348" spans="1:2" ht="16.149999999999999" customHeight="1" x14ac:dyDescent="0.25">
      <c r="A3348" s="265">
        <v>36908</v>
      </c>
      <c r="B3348" s="268">
        <v>2245.89</v>
      </c>
    </row>
    <row r="3349" spans="1:2" ht="16.149999999999999" customHeight="1" x14ac:dyDescent="0.25">
      <c r="A3349" s="265">
        <v>36909</v>
      </c>
      <c r="B3349" s="266">
        <v>2236.46</v>
      </c>
    </row>
    <row r="3350" spans="1:2" ht="16.149999999999999" customHeight="1" x14ac:dyDescent="0.25">
      <c r="A3350" s="265">
        <v>36910</v>
      </c>
      <c r="B3350" s="268">
        <v>2246.7399999999998</v>
      </c>
    </row>
    <row r="3351" spans="1:2" ht="16.149999999999999" customHeight="1" x14ac:dyDescent="0.25">
      <c r="A3351" s="265">
        <v>36911</v>
      </c>
      <c r="B3351" s="266">
        <v>2244.59</v>
      </c>
    </row>
    <row r="3352" spans="1:2" ht="16.149999999999999" customHeight="1" x14ac:dyDescent="0.25">
      <c r="A3352" s="265">
        <v>36912</v>
      </c>
      <c r="B3352" s="268">
        <v>2244.59</v>
      </c>
    </row>
    <row r="3353" spans="1:2" ht="16.149999999999999" customHeight="1" x14ac:dyDescent="0.25">
      <c r="A3353" s="265">
        <v>36913</v>
      </c>
      <c r="B3353" s="266">
        <v>2244.59</v>
      </c>
    </row>
    <row r="3354" spans="1:2" ht="16.149999999999999" customHeight="1" x14ac:dyDescent="0.25">
      <c r="A3354" s="265">
        <v>36914</v>
      </c>
      <c r="B3354" s="268">
        <v>2240.02</v>
      </c>
    </row>
    <row r="3355" spans="1:2" ht="16.149999999999999" customHeight="1" x14ac:dyDescent="0.25">
      <c r="A3355" s="265">
        <v>36915</v>
      </c>
      <c r="B3355" s="266">
        <v>2255.8200000000002</v>
      </c>
    </row>
    <row r="3356" spans="1:2" ht="16.149999999999999" customHeight="1" x14ac:dyDescent="0.25">
      <c r="A3356" s="265">
        <v>36916</v>
      </c>
      <c r="B3356" s="268">
        <v>2254.35</v>
      </c>
    </row>
    <row r="3357" spans="1:2" ht="16.149999999999999" customHeight="1" x14ac:dyDescent="0.25">
      <c r="A3357" s="265">
        <v>36917</v>
      </c>
      <c r="B3357" s="266">
        <v>2250.0300000000002</v>
      </c>
    </row>
    <row r="3358" spans="1:2" ht="16.149999999999999" customHeight="1" x14ac:dyDescent="0.25">
      <c r="A3358" s="265">
        <v>36918</v>
      </c>
      <c r="B3358" s="268">
        <v>2245.46</v>
      </c>
    </row>
    <row r="3359" spans="1:2" ht="16.149999999999999" customHeight="1" x14ac:dyDescent="0.25">
      <c r="A3359" s="265">
        <v>36919</v>
      </c>
      <c r="B3359" s="266">
        <v>2245.46</v>
      </c>
    </row>
    <row r="3360" spans="1:2" ht="16.149999999999999" customHeight="1" x14ac:dyDescent="0.25">
      <c r="A3360" s="265">
        <v>36920</v>
      </c>
      <c r="B3360" s="268">
        <v>2245.46</v>
      </c>
    </row>
    <row r="3361" spans="1:2" ht="16.149999999999999" customHeight="1" x14ac:dyDescent="0.25">
      <c r="A3361" s="265">
        <v>36921</v>
      </c>
      <c r="B3361" s="266">
        <v>2240.56</v>
      </c>
    </row>
    <row r="3362" spans="1:2" ht="16.149999999999999" customHeight="1" x14ac:dyDescent="0.25">
      <c r="A3362" s="265">
        <v>36922</v>
      </c>
      <c r="B3362" s="268">
        <v>2240.8000000000002</v>
      </c>
    </row>
    <row r="3363" spans="1:2" ht="16.149999999999999" customHeight="1" x14ac:dyDescent="0.25">
      <c r="A3363" s="265">
        <v>36923</v>
      </c>
      <c r="B3363" s="266">
        <v>2242.08</v>
      </c>
    </row>
    <row r="3364" spans="1:2" ht="16.149999999999999" customHeight="1" x14ac:dyDescent="0.25">
      <c r="A3364" s="265">
        <v>36924</v>
      </c>
      <c r="B3364" s="268">
        <v>2240.04</v>
      </c>
    </row>
    <row r="3365" spans="1:2" ht="16.149999999999999" customHeight="1" x14ac:dyDescent="0.25">
      <c r="A3365" s="265">
        <v>36925</v>
      </c>
      <c r="B3365" s="266">
        <v>2242.1999999999998</v>
      </c>
    </row>
    <row r="3366" spans="1:2" ht="16.149999999999999" customHeight="1" x14ac:dyDescent="0.25">
      <c r="A3366" s="265">
        <v>36926</v>
      </c>
      <c r="B3366" s="268">
        <v>2242.1999999999998</v>
      </c>
    </row>
    <row r="3367" spans="1:2" ht="16.149999999999999" customHeight="1" x14ac:dyDescent="0.25">
      <c r="A3367" s="265">
        <v>36927</v>
      </c>
      <c r="B3367" s="266">
        <v>2242.1999999999998</v>
      </c>
    </row>
    <row r="3368" spans="1:2" ht="16.149999999999999" customHeight="1" x14ac:dyDescent="0.25">
      <c r="A3368" s="265">
        <v>36928</v>
      </c>
      <c r="B3368" s="268">
        <v>2238.35</v>
      </c>
    </row>
    <row r="3369" spans="1:2" ht="16.149999999999999" customHeight="1" x14ac:dyDescent="0.25">
      <c r="A3369" s="265">
        <v>36929</v>
      </c>
      <c r="B3369" s="266">
        <v>2235.0300000000002</v>
      </c>
    </row>
    <row r="3370" spans="1:2" ht="16.149999999999999" customHeight="1" x14ac:dyDescent="0.25">
      <c r="A3370" s="265">
        <v>36930</v>
      </c>
      <c r="B3370" s="268">
        <v>2238.09</v>
      </c>
    </row>
    <row r="3371" spans="1:2" ht="16.149999999999999" customHeight="1" x14ac:dyDescent="0.25">
      <c r="A3371" s="265">
        <v>36931</v>
      </c>
      <c r="B3371" s="266">
        <v>2242.6799999999998</v>
      </c>
    </row>
    <row r="3372" spans="1:2" ht="16.149999999999999" customHeight="1" x14ac:dyDescent="0.25">
      <c r="A3372" s="265">
        <v>36932</v>
      </c>
      <c r="B3372" s="268">
        <v>2237.58</v>
      </c>
    </row>
    <row r="3373" spans="1:2" ht="16.149999999999999" customHeight="1" x14ac:dyDescent="0.25">
      <c r="A3373" s="265">
        <v>36933</v>
      </c>
      <c r="B3373" s="266">
        <v>2237.58</v>
      </c>
    </row>
    <row r="3374" spans="1:2" ht="16.149999999999999" customHeight="1" x14ac:dyDescent="0.25">
      <c r="A3374" s="265">
        <v>36934</v>
      </c>
      <c r="B3374" s="268">
        <v>2237.58</v>
      </c>
    </row>
    <row r="3375" spans="1:2" ht="16.149999999999999" customHeight="1" x14ac:dyDescent="0.25">
      <c r="A3375" s="265">
        <v>36935</v>
      </c>
      <c r="B3375" s="266">
        <v>2229.59</v>
      </c>
    </row>
    <row r="3376" spans="1:2" ht="16.149999999999999" customHeight="1" x14ac:dyDescent="0.25">
      <c r="A3376" s="265">
        <v>36936</v>
      </c>
      <c r="B3376" s="268">
        <v>2237.37</v>
      </c>
    </row>
    <row r="3377" spans="1:2" ht="16.149999999999999" customHeight="1" x14ac:dyDescent="0.25">
      <c r="A3377" s="265">
        <v>36937</v>
      </c>
      <c r="B3377" s="266">
        <v>2239.0300000000002</v>
      </c>
    </row>
    <row r="3378" spans="1:2" ht="16.149999999999999" customHeight="1" x14ac:dyDescent="0.25">
      <c r="A3378" s="265">
        <v>36938</v>
      </c>
      <c r="B3378" s="268">
        <v>2238.61</v>
      </c>
    </row>
    <row r="3379" spans="1:2" ht="16.149999999999999" customHeight="1" x14ac:dyDescent="0.25">
      <c r="A3379" s="265">
        <v>36939</v>
      </c>
      <c r="B3379" s="266">
        <v>2238.5100000000002</v>
      </c>
    </row>
    <row r="3380" spans="1:2" ht="16.149999999999999" customHeight="1" x14ac:dyDescent="0.25">
      <c r="A3380" s="265">
        <v>36940</v>
      </c>
      <c r="B3380" s="268">
        <v>2238.5100000000002</v>
      </c>
    </row>
    <row r="3381" spans="1:2" ht="16.149999999999999" customHeight="1" x14ac:dyDescent="0.25">
      <c r="A3381" s="265">
        <v>36941</v>
      </c>
      <c r="B3381" s="266">
        <v>2238.5100000000002</v>
      </c>
    </row>
    <row r="3382" spans="1:2" ht="16.149999999999999" customHeight="1" x14ac:dyDescent="0.25">
      <c r="A3382" s="265">
        <v>36942</v>
      </c>
      <c r="B3382" s="268">
        <v>2245.16</v>
      </c>
    </row>
    <row r="3383" spans="1:2" ht="16.149999999999999" customHeight="1" x14ac:dyDescent="0.25">
      <c r="A3383" s="265">
        <v>36943</v>
      </c>
      <c r="B3383" s="266">
        <v>2247.09</v>
      </c>
    </row>
    <row r="3384" spans="1:2" ht="16.149999999999999" customHeight="1" x14ac:dyDescent="0.25">
      <c r="A3384" s="265">
        <v>36944</v>
      </c>
      <c r="B3384" s="268">
        <v>2252.65</v>
      </c>
    </row>
    <row r="3385" spans="1:2" ht="16.149999999999999" customHeight="1" x14ac:dyDescent="0.25">
      <c r="A3385" s="265">
        <v>36945</v>
      </c>
      <c r="B3385" s="266">
        <v>2252.86</v>
      </c>
    </row>
    <row r="3386" spans="1:2" ht="16.149999999999999" customHeight="1" x14ac:dyDescent="0.25">
      <c r="A3386" s="265">
        <v>36946</v>
      </c>
      <c r="B3386" s="268">
        <v>2257.6999999999998</v>
      </c>
    </row>
    <row r="3387" spans="1:2" ht="16.149999999999999" customHeight="1" x14ac:dyDescent="0.25">
      <c r="A3387" s="265">
        <v>36947</v>
      </c>
      <c r="B3387" s="266">
        <v>2257.6999999999998</v>
      </c>
    </row>
    <row r="3388" spans="1:2" ht="16.149999999999999" customHeight="1" x14ac:dyDescent="0.25">
      <c r="A3388" s="265">
        <v>36948</v>
      </c>
      <c r="B3388" s="268">
        <v>2257.6999999999998</v>
      </c>
    </row>
    <row r="3389" spans="1:2" ht="16.149999999999999" customHeight="1" x14ac:dyDescent="0.25">
      <c r="A3389" s="265">
        <v>36949</v>
      </c>
      <c r="B3389" s="266">
        <v>2256.42</v>
      </c>
    </row>
    <row r="3390" spans="1:2" ht="16.149999999999999" customHeight="1" x14ac:dyDescent="0.25">
      <c r="A3390" s="265">
        <v>36950</v>
      </c>
      <c r="B3390" s="268">
        <v>2257.4499999999998</v>
      </c>
    </row>
    <row r="3391" spans="1:2" ht="16.149999999999999" customHeight="1" x14ac:dyDescent="0.25">
      <c r="A3391" s="265">
        <v>36951</v>
      </c>
      <c r="B3391" s="266">
        <v>2259.64</v>
      </c>
    </row>
    <row r="3392" spans="1:2" ht="16.149999999999999" customHeight="1" x14ac:dyDescent="0.25">
      <c r="A3392" s="265">
        <v>36952</v>
      </c>
      <c r="B3392" s="268">
        <v>2265.44</v>
      </c>
    </row>
    <row r="3393" spans="1:2" ht="16.149999999999999" customHeight="1" x14ac:dyDescent="0.25">
      <c r="A3393" s="265">
        <v>36953</v>
      </c>
      <c r="B3393" s="266">
        <v>2264.09</v>
      </c>
    </row>
    <row r="3394" spans="1:2" ht="16.149999999999999" customHeight="1" x14ac:dyDescent="0.25">
      <c r="A3394" s="265">
        <v>36954</v>
      </c>
      <c r="B3394" s="268">
        <v>2264.09</v>
      </c>
    </row>
    <row r="3395" spans="1:2" ht="16.149999999999999" customHeight="1" x14ac:dyDescent="0.25">
      <c r="A3395" s="265">
        <v>36955</v>
      </c>
      <c r="B3395" s="266">
        <v>2264.09</v>
      </c>
    </row>
    <row r="3396" spans="1:2" ht="16.149999999999999" customHeight="1" x14ac:dyDescent="0.25">
      <c r="A3396" s="265">
        <v>36956</v>
      </c>
      <c r="B3396" s="268">
        <v>2259.0700000000002</v>
      </c>
    </row>
    <row r="3397" spans="1:2" ht="16.149999999999999" customHeight="1" x14ac:dyDescent="0.25">
      <c r="A3397" s="265">
        <v>36957</v>
      </c>
      <c r="B3397" s="266">
        <v>2260.33</v>
      </c>
    </row>
    <row r="3398" spans="1:2" ht="16.149999999999999" customHeight="1" x14ac:dyDescent="0.25">
      <c r="A3398" s="265">
        <v>36958</v>
      </c>
      <c r="B3398" s="268">
        <v>2262.06</v>
      </c>
    </row>
    <row r="3399" spans="1:2" ht="16.149999999999999" customHeight="1" x14ac:dyDescent="0.25">
      <c r="A3399" s="265">
        <v>36959</v>
      </c>
      <c r="B3399" s="266">
        <v>2262.5500000000002</v>
      </c>
    </row>
    <row r="3400" spans="1:2" ht="16.149999999999999" customHeight="1" x14ac:dyDescent="0.25">
      <c r="A3400" s="265">
        <v>36960</v>
      </c>
      <c r="B3400" s="268">
        <v>2264.0100000000002</v>
      </c>
    </row>
    <row r="3401" spans="1:2" ht="16.149999999999999" customHeight="1" x14ac:dyDescent="0.25">
      <c r="A3401" s="265">
        <v>36961</v>
      </c>
      <c r="B3401" s="266">
        <v>2264.0100000000002</v>
      </c>
    </row>
    <row r="3402" spans="1:2" ht="16.149999999999999" customHeight="1" x14ac:dyDescent="0.25">
      <c r="A3402" s="265">
        <v>36962</v>
      </c>
      <c r="B3402" s="268">
        <v>2264.0100000000002</v>
      </c>
    </row>
    <row r="3403" spans="1:2" ht="16.149999999999999" customHeight="1" x14ac:dyDescent="0.25">
      <c r="A3403" s="265">
        <v>36963</v>
      </c>
      <c r="B3403" s="266">
        <v>2275.98</v>
      </c>
    </row>
    <row r="3404" spans="1:2" ht="16.149999999999999" customHeight="1" x14ac:dyDescent="0.25">
      <c r="A3404" s="265">
        <v>36964</v>
      </c>
      <c r="B3404" s="268">
        <v>2275.92</v>
      </c>
    </row>
    <row r="3405" spans="1:2" ht="16.149999999999999" customHeight="1" x14ac:dyDescent="0.25">
      <c r="A3405" s="265">
        <v>36965</v>
      </c>
      <c r="B3405" s="266">
        <v>2282.0100000000002</v>
      </c>
    </row>
    <row r="3406" spans="1:2" ht="16.149999999999999" customHeight="1" x14ac:dyDescent="0.25">
      <c r="A3406" s="265">
        <v>36966</v>
      </c>
      <c r="B3406" s="268">
        <v>2281.02</v>
      </c>
    </row>
    <row r="3407" spans="1:2" ht="16.149999999999999" customHeight="1" x14ac:dyDescent="0.25">
      <c r="A3407" s="265">
        <v>36967</v>
      </c>
      <c r="B3407" s="266">
        <v>2282.96</v>
      </c>
    </row>
    <row r="3408" spans="1:2" ht="16.149999999999999" customHeight="1" x14ac:dyDescent="0.25">
      <c r="A3408" s="265">
        <v>36968</v>
      </c>
      <c r="B3408" s="268">
        <v>2282.96</v>
      </c>
    </row>
    <row r="3409" spans="1:2" ht="16.149999999999999" customHeight="1" x14ac:dyDescent="0.25">
      <c r="A3409" s="265">
        <v>36969</v>
      </c>
      <c r="B3409" s="266">
        <v>2282.96</v>
      </c>
    </row>
    <row r="3410" spans="1:2" ht="16.149999999999999" customHeight="1" x14ac:dyDescent="0.25">
      <c r="A3410" s="265">
        <v>36970</v>
      </c>
      <c r="B3410" s="268">
        <v>2282.96</v>
      </c>
    </row>
    <row r="3411" spans="1:2" ht="16.149999999999999" customHeight="1" x14ac:dyDescent="0.25">
      <c r="A3411" s="265">
        <v>36971</v>
      </c>
      <c r="B3411" s="266">
        <v>2282.17</v>
      </c>
    </row>
    <row r="3412" spans="1:2" ht="16.149999999999999" customHeight="1" x14ac:dyDescent="0.25">
      <c r="A3412" s="265">
        <v>36972</v>
      </c>
      <c r="B3412" s="268">
        <v>2284.04</v>
      </c>
    </row>
    <row r="3413" spans="1:2" ht="16.149999999999999" customHeight="1" x14ac:dyDescent="0.25">
      <c r="A3413" s="265">
        <v>36973</v>
      </c>
      <c r="B3413" s="266">
        <v>2290.02</v>
      </c>
    </row>
    <row r="3414" spans="1:2" ht="16.149999999999999" customHeight="1" x14ac:dyDescent="0.25">
      <c r="A3414" s="265">
        <v>36974</v>
      </c>
      <c r="B3414" s="268">
        <v>2295.7399999999998</v>
      </c>
    </row>
    <row r="3415" spans="1:2" ht="16.149999999999999" customHeight="1" x14ac:dyDescent="0.25">
      <c r="A3415" s="265">
        <v>36975</v>
      </c>
      <c r="B3415" s="266">
        <v>2295.7399999999998</v>
      </c>
    </row>
    <row r="3416" spans="1:2" ht="16.149999999999999" customHeight="1" x14ac:dyDescent="0.25">
      <c r="A3416" s="265">
        <v>36976</v>
      </c>
      <c r="B3416" s="268">
        <v>2295.7399999999998</v>
      </c>
    </row>
    <row r="3417" spans="1:2" ht="16.149999999999999" customHeight="1" x14ac:dyDescent="0.25">
      <c r="A3417" s="265">
        <v>36977</v>
      </c>
      <c r="B3417" s="266">
        <v>2293.9899999999998</v>
      </c>
    </row>
    <row r="3418" spans="1:2" ht="16.149999999999999" customHeight="1" x14ac:dyDescent="0.25">
      <c r="A3418" s="265">
        <v>36978</v>
      </c>
      <c r="B3418" s="268">
        <v>2299.6799999999998</v>
      </c>
    </row>
    <row r="3419" spans="1:2" ht="16.149999999999999" customHeight="1" x14ac:dyDescent="0.25">
      <c r="A3419" s="265">
        <v>36979</v>
      </c>
      <c r="B3419" s="266">
        <v>2303.86</v>
      </c>
    </row>
    <row r="3420" spans="1:2" ht="16.149999999999999" customHeight="1" x14ac:dyDescent="0.25">
      <c r="A3420" s="265">
        <v>36980</v>
      </c>
      <c r="B3420" s="268">
        <v>2309.83</v>
      </c>
    </row>
    <row r="3421" spans="1:2" ht="16.149999999999999" customHeight="1" x14ac:dyDescent="0.25">
      <c r="A3421" s="265">
        <v>36981</v>
      </c>
      <c r="B3421" s="266">
        <v>2310.5700000000002</v>
      </c>
    </row>
    <row r="3422" spans="1:2" ht="16.149999999999999" customHeight="1" x14ac:dyDescent="0.25">
      <c r="A3422" s="265">
        <v>36982</v>
      </c>
      <c r="B3422" s="268">
        <v>2310.5700000000002</v>
      </c>
    </row>
    <row r="3423" spans="1:2" ht="16.149999999999999" customHeight="1" x14ac:dyDescent="0.25">
      <c r="A3423" s="265">
        <v>36983</v>
      </c>
      <c r="B3423" s="266">
        <v>2310.5700000000002</v>
      </c>
    </row>
    <row r="3424" spans="1:2" ht="16.149999999999999" customHeight="1" x14ac:dyDescent="0.25">
      <c r="A3424" s="265">
        <v>36984</v>
      </c>
      <c r="B3424" s="268">
        <v>2304.19</v>
      </c>
    </row>
    <row r="3425" spans="1:2" ht="16.149999999999999" customHeight="1" x14ac:dyDescent="0.25">
      <c r="A3425" s="265">
        <v>36985</v>
      </c>
      <c r="B3425" s="266">
        <v>2308.64</v>
      </c>
    </row>
    <row r="3426" spans="1:2" ht="16.149999999999999" customHeight="1" x14ac:dyDescent="0.25">
      <c r="A3426" s="265">
        <v>36986</v>
      </c>
      <c r="B3426" s="268">
        <v>2315.81</v>
      </c>
    </row>
    <row r="3427" spans="1:2" ht="16.149999999999999" customHeight="1" x14ac:dyDescent="0.25">
      <c r="A3427" s="265">
        <v>36987</v>
      </c>
      <c r="B3427" s="266">
        <v>2317.46</v>
      </c>
    </row>
    <row r="3428" spans="1:2" ht="16.149999999999999" customHeight="1" x14ac:dyDescent="0.25">
      <c r="A3428" s="265">
        <v>36988</v>
      </c>
      <c r="B3428" s="268">
        <v>2318.58</v>
      </c>
    </row>
    <row r="3429" spans="1:2" ht="16.149999999999999" customHeight="1" x14ac:dyDescent="0.25">
      <c r="A3429" s="265">
        <v>36989</v>
      </c>
      <c r="B3429" s="266">
        <v>2318.58</v>
      </c>
    </row>
    <row r="3430" spans="1:2" ht="16.149999999999999" customHeight="1" x14ac:dyDescent="0.25">
      <c r="A3430" s="265">
        <v>36990</v>
      </c>
      <c r="B3430" s="268">
        <v>2318.58</v>
      </c>
    </row>
    <row r="3431" spans="1:2" ht="16.149999999999999" customHeight="1" x14ac:dyDescent="0.25">
      <c r="A3431" s="265">
        <v>36991</v>
      </c>
      <c r="B3431" s="266">
        <v>2315.21</v>
      </c>
    </row>
    <row r="3432" spans="1:2" ht="16.149999999999999" customHeight="1" x14ac:dyDescent="0.25">
      <c r="A3432" s="265">
        <v>36992</v>
      </c>
      <c r="B3432" s="268">
        <v>2309.84</v>
      </c>
    </row>
    <row r="3433" spans="1:2" ht="16.149999999999999" customHeight="1" x14ac:dyDescent="0.25">
      <c r="A3433" s="265">
        <v>36993</v>
      </c>
      <c r="B3433" s="266">
        <v>2314.0700000000002</v>
      </c>
    </row>
    <row r="3434" spans="1:2" ht="16.149999999999999" customHeight="1" x14ac:dyDescent="0.25">
      <c r="A3434" s="265">
        <v>36994</v>
      </c>
      <c r="B3434" s="268">
        <v>2314.0700000000002</v>
      </c>
    </row>
    <row r="3435" spans="1:2" ht="16.149999999999999" customHeight="1" x14ac:dyDescent="0.25">
      <c r="A3435" s="265">
        <v>36995</v>
      </c>
      <c r="B3435" s="266">
        <v>2314.0700000000002</v>
      </c>
    </row>
    <row r="3436" spans="1:2" ht="16.149999999999999" customHeight="1" x14ac:dyDescent="0.25">
      <c r="A3436" s="265">
        <v>36996</v>
      </c>
      <c r="B3436" s="268">
        <v>2314.0700000000002</v>
      </c>
    </row>
    <row r="3437" spans="1:2" ht="16.149999999999999" customHeight="1" x14ac:dyDescent="0.25">
      <c r="A3437" s="265">
        <v>36997</v>
      </c>
      <c r="B3437" s="266">
        <v>2314.0700000000002</v>
      </c>
    </row>
    <row r="3438" spans="1:2" ht="16.149999999999999" customHeight="1" x14ac:dyDescent="0.25">
      <c r="A3438" s="265">
        <v>36998</v>
      </c>
      <c r="B3438" s="268">
        <v>2320.1799999999998</v>
      </c>
    </row>
    <row r="3439" spans="1:2" ht="16.149999999999999" customHeight="1" x14ac:dyDescent="0.25">
      <c r="A3439" s="265">
        <v>36999</v>
      </c>
      <c r="B3439" s="266">
        <v>2319.5700000000002</v>
      </c>
    </row>
    <row r="3440" spans="1:2" ht="16.149999999999999" customHeight="1" x14ac:dyDescent="0.25">
      <c r="A3440" s="265">
        <v>37000</v>
      </c>
      <c r="B3440" s="268">
        <v>2316.91</v>
      </c>
    </row>
    <row r="3441" spans="1:2" ht="16.149999999999999" customHeight="1" x14ac:dyDescent="0.25">
      <c r="A3441" s="265">
        <v>37001</v>
      </c>
      <c r="B3441" s="266">
        <v>2327.08</v>
      </c>
    </row>
    <row r="3442" spans="1:2" ht="16.149999999999999" customHeight="1" x14ac:dyDescent="0.25">
      <c r="A3442" s="265">
        <v>37002</v>
      </c>
      <c r="B3442" s="268">
        <v>2329.73</v>
      </c>
    </row>
    <row r="3443" spans="1:2" ht="16.149999999999999" customHeight="1" x14ac:dyDescent="0.25">
      <c r="A3443" s="265">
        <v>37003</v>
      </c>
      <c r="B3443" s="266">
        <v>2329.73</v>
      </c>
    </row>
    <row r="3444" spans="1:2" ht="16.149999999999999" customHeight="1" x14ac:dyDescent="0.25">
      <c r="A3444" s="265">
        <v>37004</v>
      </c>
      <c r="B3444" s="268">
        <v>2329.73</v>
      </c>
    </row>
    <row r="3445" spans="1:2" ht="16.149999999999999" customHeight="1" x14ac:dyDescent="0.25">
      <c r="A3445" s="265">
        <v>37005</v>
      </c>
      <c r="B3445" s="266">
        <v>2334.38</v>
      </c>
    </row>
    <row r="3446" spans="1:2" ht="16.149999999999999" customHeight="1" x14ac:dyDescent="0.25">
      <c r="A3446" s="265">
        <v>37006</v>
      </c>
      <c r="B3446" s="268">
        <v>2339.16</v>
      </c>
    </row>
    <row r="3447" spans="1:2" ht="16.149999999999999" customHeight="1" x14ac:dyDescent="0.25">
      <c r="A3447" s="265">
        <v>37007</v>
      </c>
      <c r="B3447" s="266">
        <v>2345.21</v>
      </c>
    </row>
    <row r="3448" spans="1:2" ht="16.149999999999999" customHeight="1" x14ac:dyDescent="0.25">
      <c r="A3448" s="265">
        <v>37008</v>
      </c>
      <c r="B3448" s="268">
        <v>2345.5700000000002</v>
      </c>
    </row>
    <row r="3449" spans="1:2" ht="16.149999999999999" customHeight="1" x14ac:dyDescent="0.25">
      <c r="A3449" s="265">
        <v>37009</v>
      </c>
      <c r="B3449" s="266">
        <v>2346.73</v>
      </c>
    </row>
    <row r="3450" spans="1:2" ht="16.149999999999999" customHeight="1" x14ac:dyDescent="0.25">
      <c r="A3450" s="265">
        <v>37010</v>
      </c>
      <c r="B3450" s="268">
        <v>2346.73</v>
      </c>
    </row>
    <row r="3451" spans="1:2" ht="16.149999999999999" customHeight="1" x14ac:dyDescent="0.25">
      <c r="A3451" s="265">
        <v>37011</v>
      </c>
      <c r="B3451" s="266">
        <v>2346.73</v>
      </c>
    </row>
    <row r="3452" spans="1:2" ht="16.149999999999999" customHeight="1" x14ac:dyDescent="0.25">
      <c r="A3452" s="265">
        <v>37012</v>
      </c>
      <c r="B3452" s="268">
        <v>2341.09</v>
      </c>
    </row>
    <row r="3453" spans="1:2" ht="16.149999999999999" customHeight="1" x14ac:dyDescent="0.25">
      <c r="A3453" s="265">
        <v>37013</v>
      </c>
      <c r="B3453" s="266">
        <v>2341.09</v>
      </c>
    </row>
    <row r="3454" spans="1:2" ht="16.149999999999999" customHeight="1" x14ac:dyDescent="0.25">
      <c r="A3454" s="265">
        <v>37014</v>
      </c>
      <c r="B3454" s="268">
        <v>2345.96</v>
      </c>
    </row>
    <row r="3455" spans="1:2" ht="16.149999999999999" customHeight="1" x14ac:dyDescent="0.25">
      <c r="A3455" s="265">
        <v>37015</v>
      </c>
      <c r="B3455" s="266">
        <v>2349.9499999999998</v>
      </c>
    </row>
    <row r="3456" spans="1:2" ht="16.149999999999999" customHeight="1" x14ac:dyDescent="0.25">
      <c r="A3456" s="265">
        <v>37016</v>
      </c>
      <c r="B3456" s="268">
        <v>2354.4699999999998</v>
      </c>
    </row>
    <row r="3457" spans="1:2" ht="16.149999999999999" customHeight="1" x14ac:dyDescent="0.25">
      <c r="A3457" s="265">
        <v>37017</v>
      </c>
      <c r="B3457" s="266">
        <v>2354.4699999999998</v>
      </c>
    </row>
    <row r="3458" spans="1:2" ht="16.149999999999999" customHeight="1" x14ac:dyDescent="0.25">
      <c r="A3458" s="265">
        <v>37018</v>
      </c>
      <c r="B3458" s="268">
        <v>2354.4699999999998</v>
      </c>
    </row>
    <row r="3459" spans="1:2" ht="16.149999999999999" customHeight="1" x14ac:dyDescent="0.25">
      <c r="A3459" s="265">
        <v>37019</v>
      </c>
      <c r="B3459" s="266">
        <v>2359.54</v>
      </c>
    </row>
    <row r="3460" spans="1:2" ht="16.149999999999999" customHeight="1" x14ac:dyDescent="0.25">
      <c r="A3460" s="265">
        <v>37020</v>
      </c>
      <c r="B3460" s="268">
        <v>2359.2199999999998</v>
      </c>
    </row>
    <row r="3461" spans="1:2" ht="16.149999999999999" customHeight="1" x14ac:dyDescent="0.25">
      <c r="A3461" s="265">
        <v>37021</v>
      </c>
      <c r="B3461" s="266">
        <v>2359.98</v>
      </c>
    </row>
    <row r="3462" spans="1:2" ht="16.149999999999999" customHeight="1" x14ac:dyDescent="0.25">
      <c r="A3462" s="265">
        <v>37022</v>
      </c>
      <c r="B3462" s="268">
        <v>2359.79</v>
      </c>
    </row>
    <row r="3463" spans="1:2" ht="16.149999999999999" customHeight="1" x14ac:dyDescent="0.25">
      <c r="A3463" s="265">
        <v>37023</v>
      </c>
      <c r="B3463" s="266">
        <v>2367.3000000000002</v>
      </c>
    </row>
    <row r="3464" spans="1:2" ht="16.149999999999999" customHeight="1" x14ac:dyDescent="0.25">
      <c r="A3464" s="265">
        <v>37024</v>
      </c>
      <c r="B3464" s="268">
        <v>2367.3000000000002</v>
      </c>
    </row>
    <row r="3465" spans="1:2" ht="16.149999999999999" customHeight="1" x14ac:dyDescent="0.25">
      <c r="A3465" s="265">
        <v>37025</v>
      </c>
      <c r="B3465" s="266">
        <v>2367.3000000000002</v>
      </c>
    </row>
    <row r="3466" spans="1:2" ht="16.149999999999999" customHeight="1" x14ac:dyDescent="0.25">
      <c r="A3466" s="265">
        <v>37026</v>
      </c>
      <c r="B3466" s="268">
        <v>2371.58</v>
      </c>
    </row>
    <row r="3467" spans="1:2" ht="16.149999999999999" customHeight="1" x14ac:dyDescent="0.25">
      <c r="A3467" s="265">
        <v>37027</v>
      </c>
      <c r="B3467" s="266">
        <v>2376.9299999999998</v>
      </c>
    </row>
    <row r="3468" spans="1:2" ht="16.149999999999999" customHeight="1" x14ac:dyDescent="0.25">
      <c r="A3468" s="265">
        <v>37028</v>
      </c>
      <c r="B3468" s="268">
        <v>2378.21</v>
      </c>
    </row>
    <row r="3469" spans="1:2" ht="16.149999999999999" customHeight="1" x14ac:dyDescent="0.25">
      <c r="A3469" s="265">
        <v>37029</v>
      </c>
      <c r="B3469" s="266">
        <v>2378.41</v>
      </c>
    </row>
    <row r="3470" spans="1:2" ht="16.149999999999999" customHeight="1" x14ac:dyDescent="0.25">
      <c r="A3470" s="265">
        <v>37030</v>
      </c>
      <c r="B3470" s="268">
        <v>2348.88</v>
      </c>
    </row>
    <row r="3471" spans="1:2" ht="16.149999999999999" customHeight="1" x14ac:dyDescent="0.25">
      <c r="A3471" s="265">
        <v>37031</v>
      </c>
      <c r="B3471" s="266">
        <v>2348.88</v>
      </c>
    </row>
    <row r="3472" spans="1:2" ht="16.149999999999999" customHeight="1" x14ac:dyDescent="0.25">
      <c r="A3472" s="265">
        <v>37032</v>
      </c>
      <c r="B3472" s="268">
        <v>2348.88</v>
      </c>
    </row>
    <row r="3473" spans="1:2" ht="16.149999999999999" customHeight="1" x14ac:dyDescent="0.25">
      <c r="A3473" s="265">
        <v>37033</v>
      </c>
      <c r="B3473" s="266">
        <v>2314.75</v>
      </c>
    </row>
    <row r="3474" spans="1:2" ht="16.149999999999999" customHeight="1" x14ac:dyDescent="0.25">
      <c r="A3474" s="265">
        <v>37034</v>
      </c>
      <c r="B3474" s="268">
        <v>2316.7199999999998</v>
      </c>
    </row>
    <row r="3475" spans="1:2" ht="16.149999999999999" customHeight="1" x14ac:dyDescent="0.25">
      <c r="A3475" s="265">
        <v>37035</v>
      </c>
      <c r="B3475" s="266">
        <v>2295.23</v>
      </c>
    </row>
    <row r="3476" spans="1:2" ht="16.149999999999999" customHeight="1" x14ac:dyDescent="0.25">
      <c r="A3476" s="265">
        <v>37036</v>
      </c>
      <c r="B3476" s="268">
        <v>2310.64</v>
      </c>
    </row>
    <row r="3477" spans="1:2" ht="16.149999999999999" customHeight="1" x14ac:dyDescent="0.25">
      <c r="A3477" s="265">
        <v>37037</v>
      </c>
      <c r="B3477" s="266">
        <v>2339.98</v>
      </c>
    </row>
    <row r="3478" spans="1:2" ht="16.149999999999999" customHeight="1" x14ac:dyDescent="0.25">
      <c r="A3478" s="265">
        <v>37038</v>
      </c>
      <c r="B3478" s="268">
        <v>2339.98</v>
      </c>
    </row>
    <row r="3479" spans="1:2" ht="16.149999999999999" customHeight="1" x14ac:dyDescent="0.25">
      <c r="A3479" s="265">
        <v>37039</v>
      </c>
      <c r="B3479" s="266">
        <v>2339.98</v>
      </c>
    </row>
    <row r="3480" spans="1:2" ht="16.149999999999999" customHeight="1" x14ac:dyDescent="0.25">
      <c r="A3480" s="265">
        <v>37040</v>
      </c>
      <c r="B3480" s="268">
        <v>2339.98</v>
      </c>
    </row>
    <row r="3481" spans="1:2" ht="16.149999999999999" customHeight="1" x14ac:dyDescent="0.25">
      <c r="A3481" s="265">
        <v>37041</v>
      </c>
      <c r="B3481" s="266">
        <v>2331.91</v>
      </c>
    </row>
    <row r="3482" spans="1:2" ht="16.149999999999999" customHeight="1" x14ac:dyDescent="0.25">
      <c r="A3482" s="265">
        <v>37042</v>
      </c>
      <c r="B3482" s="268">
        <v>2324.98</v>
      </c>
    </row>
    <row r="3483" spans="1:2" ht="16.149999999999999" customHeight="1" x14ac:dyDescent="0.25">
      <c r="A3483" s="265">
        <v>37043</v>
      </c>
      <c r="B3483" s="266">
        <v>2327.25</v>
      </c>
    </row>
    <row r="3484" spans="1:2" ht="16.149999999999999" customHeight="1" x14ac:dyDescent="0.25">
      <c r="A3484" s="265">
        <v>37044</v>
      </c>
      <c r="B3484" s="268">
        <v>2319.16</v>
      </c>
    </row>
    <row r="3485" spans="1:2" ht="16.149999999999999" customHeight="1" x14ac:dyDescent="0.25">
      <c r="A3485" s="265">
        <v>37045</v>
      </c>
      <c r="B3485" s="266">
        <v>2319.16</v>
      </c>
    </row>
    <row r="3486" spans="1:2" ht="16.149999999999999" customHeight="1" x14ac:dyDescent="0.25">
      <c r="A3486" s="265">
        <v>37046</v>
      </c>
      <c r="B3486" s="268">
        <v>2319.16</v>
      </c>
    </row>
    <row r="3487" spans="1:2" ht="16.149999999999999" customHeight="1" x14ac:dyDescent="0.25">
      <c r="A3487" s="265">
        <v>37047</v>
      </c>
      <c r="B3487" s="266">
        <v>2296.88</v>
      </c>
    </row>
    <row r="3488" spans="1:2" ht="16.149999999999999" customHeight="1" x14ac:dyDescent="0.25">
      <c r="A3488" s="265">
        <v>37048</v>
      </c>
      <c r="B3488" s="268">
        <v>2303.37</v>
      </c>
    </row>
    <row r="3489" spans="1:2" ht="16.149999999999999" customHeight="1" x14ac:dyDescent="0.25">
      <c r="A3489" s="265">
        <v>37049</v>
      </c>
      <c r="B3489" s="266">
        <v>2303.38</v>
      </c>
    </row>
    <row r="3490" spans="1:2" ht="16.149999999999999" customHeight="1" x14ac:dyDescent="0.25">
      <c r="A3490" s="265">
        <v>37050</v>
      </c>
      <c r="B3490" s="268">
        <v>2303.41</v>
      </c>
    </row>
    <row r="3491" spans="1:2" ht="16.149999999999999" customHeight="1" x14ac:dyDescent="0.25">
      <c r="A3491" s="265">
        <v>37051</v>
      </c>
      <c r="B3491" s="266">
        <v>2296.31</v>
      </c>
    </row>
    <row r="3492" spans="1:2" ht="16.149999999999999" customHeight="1" x14ac:dyDescent="0.25">
      <c r="A3492" s="265">
        <v>37052</v>
      </c>
      <c r="B3492" s="268">
        <v>2296.31</v>
      </c>
    </row>
    <row r="3493" spans="1:2" ht="16.149999999999999" customHeight="1" x14ac:dyDescent="0.25">
      <c r="A3493" s="265">
        <v>37053</v>
      </c>
      <c r="B3493" s="266">
        <v>2296.31</v>
      </c>
    </row>
    <row r="3494" spans="1:2" ht="16.149999999999999" customHeight="1" x14ac:dyDescent="0.25">
      <c r="A3494" s="265">
        <v>37054</v>
      </c>
      <c r="B3494" s="268">
        <v>2309.06</v>
      </c>
    </row>
    <row r="3495" spans="1:2" ht="16.149999999999999" customHeight="1" x14ac:dyDescent="0.25">
      <c r="A3495" s="265">
        <v>37055</v>
      </c>
      <c r="B3495" s="266">
        <v>2313.7399999999998</v>
      </c>
    </row>
    <row r="3496" spans="1:2" ht="16.149999999999999" customHeight="1" x14ac:dyDescent="0.25">
      <c r="A3496" s="265">
        <v>37056</v>
      </c>
      <c r="B3496" s="268">
        <v>2302.16</v>
      </c>
    </row>
    <row r="3497" spans="1:2" ht="16.149999999999999" customHeight="1" x14ac:dyDescent="0.25">
      <c r="A3497" s="265">
        <v>37057</v>
      </c>
      <c r="B3497" s="266">
        <v>2300.1799999999998</v>
      </c>
    </row>
    <row r="3498" spans="1:2" ht="16.149999999999999" customHeight="1" x14ac:dyDescent="0.25">
      <c r="A3498" s="265">
        <v>37058</v>
      </c>
      <c r="B3498" s="268">
        <v>2303.13</v>
      </c>
    </row>
    <row r="3499" spans="1:2" ht="16.149999999999999" customHeight="1" x14ac:dyDescent="0.25">
      <c r="A3499" s="265">
        <v>37059</v>
      </c>
      <c r="B3499" s="266">
        <v>2303.13</v>
      </c>
    </row>
    <row r="3500" spans="1:2" ht="16.149999999999999" customHeight="1" x14ac:dyDescent="0.25">
      <c r="A3500" s="265">
        <v>37060</v>
      </c>
      <c r="B3500" s="268">
        <v>2303.13</v>
      </c>
    </row>
    <row r="3501" spans="1:2" ht="16.149999999999999" customHeight="1" x14ac:dyDescent="0.25">
      <c r="A3501" s="265">
        <v>37061</v>
      </c>
      <c r="B3501" s="266">
        <v>2303.13</v>
      </c>
    </row>
    <row r="3502" spans="1:2" ht="16.149999999999999" customHeight="1" x14ac:dyDescent="0.25">
      <c r="A3502" s="265">
        <v>37062</v>
      </c>
      <c r="B3502" s="268">
        <v>2307.7800000000002</v>
      </c>
    </row>
    <row r="3503" spans="1:2" ht="16.149999999999999" customHeight="1" x14ac:dyDescent="0.25">
      <c r="A3503" s="265">
        <v>37063</v>
      </c>
      <c r="B3503" s="266">
        <v>2305.35</v>
      </c>
    </row>
    <row r="3504" spans="1:2" ht="16.149999999999999" customHeight="1" x14ac:dyDescent="0.25">
      <c r="A3504" s="265">
        <v>37064</v>
      </c>
      <c r="B3504" s="268">
        <v>2300.46</v>
      </c>
    </row>
    <row r="3505" spans="1:2" ht="16.149999999999999" customHeight="1" x14ac:dyDescent="0.25">
      <c r="A3505" s="265">
        <v>37065</v>
      </c>
      <c r="B3505" s="266">
        <v>2298.88</v>
      </c>
    </row>
    <row r="3506" spans="1:2" ht="16.149999999999999" customHeight="1" x14ac:dyDescent="0.25">
      <c r="A3506" s="265">
        <v>37066</v>
      </c>
      <c r="B3506" s="268">
        <v>2298.88</v>
      </c>
    </row>
    <row r="3507" spans="1:2" ht="16.149999999999999" customHeight="1" x14ac:dyDescent="0.25">
      <c r="A3507" s="265">
        <v>37067</v>
      </c>
      <c r="B3507" s="266">
        <v>2298.88</v>
      </c>
    </row>
    <row r="3508" spans="1:2" ht="16.149999999999999" customHeight="1" x14ac:dyDescent="0.25">
      <c r="A3508" s="265">
        <v>37068</v>
      </c>
      <c r="B3508" s="268">
        <v>2298.88</v>
      </c>
    </row>
    <row r="3509" spans="1:2" ht="16.149999999999999" customHeight="1" x14ac:dyDescent="0.25">
      <c r="A3509" s="265">
        <v>37069</v>
      </c>
      <c r="B3509" s="266">
        <v>2304.6799999999998</v>
      </c>
    </row>
    <row r="3510" spans="1:2" ht="16.149999999999999" customHeight="1" x14ac:dyDescent="0.25">
      <c r="A3510" s="265">
        <v>37070</v>
      </c>
      <c r="B3510" s="268">
        <v>2307.0300000000002</v>
      </c>
    </row>
    <row r="3511" spans="1:2" ht="16.149999999999999" customHeight="1" x14ac:dyDescent="0.25">
      <c r="A3511" s="265">
        <v>37071</v>
      </c>
      <c r="B3511" s="266">
        <v>2305.33</v>
      </c>
    </row>
    <row r="3512" spans="1:2" ht="16.149999999999999" customHeight="1" x14ac:dyDescent="0.25">
      <c r="A3512" s="265">
        <v>37072</v>
      </c>
      <c r="B3512" s="268">
        <v>2298.85</v>
      </c>
    </row>
    <row r="3513" spans="1:2" ht="16.149999999999999" customHeight="1" x14ac:dyDescent="0.25">
      <c r="A3513" s="265">
        <v>37073</v>
      </c>
      <c r="B3513" s="266">
        <v>2298.85</v>
      </c>
    </row>
    <row r="3514" spans="1:2" ht="16.149999999999999" customHeight="1" x14ac:dyDescent="0.25">
      <c r="A3514" s="265">
        <v>37074</v>
      </c>
      <c r="B3514" s="268">
        <v>2298.85</v>
      </c>
    </row>
    <row r="3515" spans="1:2" ht="16.149999999999999" customHeight="1" x14ac:dyDescent="0.25">
      <c r="A3515" s="265">
        <v>37075</v>
      </c>
      <c r="B3515" s="266">
        <v>2298.85</v>
      </c>
    </row>
    <row r="3516" spans="1:2" ht="16.149999999999999" customHeight="1" x14ac:dyDescent="0.25">
      <c r="A3516" s="265">
        <v>37076</v>
      </c>
      <c r="B3516" s="268">
        <v>2300.02</v>
      </c>
    </row>
    <row r="3517" spans="1:2" ht="16.149999999999999" customHeight="1" x14ac:dyDescent="0.25">
      <c r="A3517" s="265">
        <v>37077</v>
      </c>
      <c r="B3517" s="266">
        <v>2303.2600000000002</v>
      </c>
    </row>
    <row r="3518" spans="1:2" ht="16.149999999999999" customHeight="1" x14ac:dyDescent="0.25">
      <c r="A3518" s="265">
        <v>37078</v>
      </c>
      <c r="B3518" s="268">
        <v>2303.36</v>
      </c>
    </row>
    <row r="3519" spans="1:2" ht="16.149999999999999" customHeight="1" x14ac:dyDescent="0.25">
      <c r="A3519" s="265">
        <v>37079</v>
      </c>
      <c r="B3519" s="266">
        <v>2304.75</v>
      </c>
    </row>
    <row r="3520" spans="1:2" ht="16.149999999999999" customHeight="1" x14ac:dyDescent="0.25">
      <c r="A3520" s="265">
        <v>37080</v>
      </c>
      <c r="B3520" s="268">
        <v>2304.75</v>
      </c>
    </row>
    <row r="3521" spans="1:2" ht="16.149999999999999" customHeight="1" x14ac:dyDescent="0.25">
      <c r="A3521" s="265">
        <v>37081</v>
      </c>
      <c r="B3521" s="266">
        <v>2304.75</v>
      </c>
    </row>
    <row r="3522" spans="1:2" ht="16.149999999999999" customHeight="1" x14ac:dyDescent="0.25">
      <c r="A3522" s="265">
        <v>37082</v>
      </c>
      <c r="B3522" s="268">
        <v>2305.37</v>
      </c>
    </row>
    <row r="3523" spans="1:2" ht="16.149999999999999" customHeight="1" x14ac:dyDescent="0.25">
      <c r="A3523" s="265">
        <v>37083</v>
      </c>
      <c r="B3523" s="266">
        <v>2306.16</v>
      </c>
    </row>
    <row r="3524" spans="1:2" ht="16.149999999999999" customHeight="1" x14ac:dyDescent="0.25">
      <c r="A3524" s="265">
        <v>37084</v>
      </c>
      <c r="B3524" s="268">
        <v>2312.21</v>
      </c>
    </row>
    <row r="3525" spans="1:2" ht="16.149999999999999" customHeight="1" x14ac:dyDescent="0.25">
      <c r="A3525" s="265">
        <v>37085</v>
      </c>
      <c r="B3525" s="266">
        <v>2323.9899999999998</v>
      </c>
    </row>
    <row r="3526" spans="1:2" ht="16.149999999999999" customHeight="1" x14ac:dyDescent="0.25">
      <c r="A3526" s="265">
        <v>37086</v>
      </c>
      <c r="B3526" s="268">
        <v>2317.92</v>
      </c>
    </row>
    <row r="3527" spans="1:2" ht="16.149999999999999" customHeight="1" x14ac:dyDescent="0.25">
      <c r="A3527" s="265">
        <v>37087</v>
      </c>
      <c r="B3527" s="266">
        <v>2317.92</v>
      </c>
    </row>
    <row r="3528" spans="1:2" ht="16.149999999999999" customHeight="1" x14ac:dyDescent="0.25">
      <c r="A3528" s="265">
        <v>37088</v>
      </c>
      <c r="B3528" s="268">
        <v>2317.92</v>
      </c>
    </row>
    <row r="3529" spans="1:2" ht="16.149999999999999" customHeight="1" x14ac:dyDescent="0.25">
      <c r="A3529" s="265">
        <v>37089</v>
      </c>
      <c r="B3529" s="266">
        <v>2302.56</v>
      </c>
    </row>
    <row r="3530" spans="1:2" ht="16.149999999999999" customHeight="1" x14ac:dyDescent="0.25">
      <c r="A3530" s="265">
        <v>37090</v>
      </c>
      <c r="B3530" s="268">
        <v>2298.7600000000002</v>
      </c>
    </row>
    <row r="3531" spans="1:2" ht="16.149999999999999" customHeight="1" x14ac:dyDescent="0.25">
      <c r="A3531" s="265">
        <v>37091</v>
      </c>
      <c r="B3531" s="266">
        <v>2298.63</v>
      </c>
    </row>
    <row r="3532" spans="1:2" ht="16.149999999999999" customHeight="1" x14ac:dyDescent="0.25">
      <c r="A3532" s="265">
        <v>37092</v>
      </c>
      <c r="B3532" s="268">
        <v>2301.67</v>
      </c>
    </row>
    <row r="3533" spans="1:2" ht="16.149999999999999" customHeight="1" x14ac:dyDescent="0.25">
      <c r="A3533" s="265">
        <v>37093</v>
      </c>
      <c r="B3533" s="266">
        <v>2301.67</v>
      </c>
    </row>
    <row r="3534" spans="1:2" ht="16.149999999999999" customHeight="1" x14ac:dyDescent="0.25">
      <c r="A3534" s="265">
        <v>37094</v>
      </c>
      <c r="B3534" s="268">
        <v>2301.67</v>
      </c>
    </row>
    <row r="3535" spans="1:2" ht="16.149999999999999" customHeight="1" x14ac:dyDescent="0.25">
      <c r="A3535" s="265">
        <v>37095</v>
      </c>
      <c r="B3535" s="266">
        <v>2301.67</v>
      </c>
    </row>
    <row r="3536" spans="1:2" ht="16.149999999999999" customHeight="1" x14ac:dyDescent="0.25">
      <c r="A3536" s="265">
        <v>37096</v>
      </c>
      <c r="B3536" s="268">
        <v>2302.2600000000002</v>
      </c>
    </row>
    <row r="3537" spans="1:2" ht="16.149999999999999" customHeight="1" x14ac:dyDescent="0.25">
      <c r="A3537" s="265">
        <v>37097</v>
      </c>
      <c r="B3537" s="266">
        <v>2301.56</v>
      </c>
    </row>
    <row r="3538" spans="1:2" ht="16.149999999999999" customHeight="1" x14ac:dyDescent="0.25">
      <c r="A3538" s="265">
        <v>37098</v>
      </c>
      <c r="B3538" s="268">
        <v>2302.6999999999998</v>
      </c>
    </row>
    <row r="3539" spans="1:2" ht="16.149999999999999" customHeight="1" x14ac:dyDescent="0.25">
      <c r="A3539" s="265">
        <v>37099</v>
      </c>
      <c r="B3539" s="266">
        <v>2301.5300000000002</v>
      </c>
    </row>
    <row r="3540" spans="1:2" ht="16.149999999999999" customHeight="1" x14ac:dyDescent="0.25">
      <c r="A3540" s="265">
        <v>37100</v>
      </c>
      <c r="B3540" s="268">
        <v>2301.6999999999998</v>
      </c>
    </row>
    <row r="3541" spans="1:2" ht="16.149999999999999" customHeight="1" x14ac:dyDescent="0.25">
      <c r="A3541" s="265">
        <v>37101</v>
      </c>
      <c r="B3541" s="266">
        <v>2301.6999999999998</v>
      </c>
    </row>
    <row r="3542" spans="1:2" ht="16.149999999999999" customHeight="1" x14ac:dyDescent="0.25">
      <c r="A3542" s="265">
        <v>37102</v>
      </c>
      <c r="B3542" s="268">
        <v>2301.6999999999998</v>
      </c>
    </row>
    <row r="3543" spans="1:2" ht="16.149999999999999" customHeight="1" x14ac:dyDescent="0.25">
      <c r="A3543" s="265">
        <v>37103</v>
      </c>
      <c r="B3543" s="266">
        <v>2298.27</v>
      </c>
    </row>
    <row r="3544" spans="1:2" ht="16.149999999999999" customHeight="1" x14ac:dyDescent="0.25">
      <c r="A3544" s="265">
        <v>37104</v>
      </c>
      <c r="B3544" s="268">
        <v>2293.25</v>
      </c>
    </row>
    <row r="3545" spans="1:2" ht="16.149999999999999" customHeight="1" x14ac:dyDescent="0.25">
      <c r="A3545" s="265">
        <v>37105</v>
      </c>
      <c r="B3545" s="266">
        <v>2295.19</v>
      </c>
    </row>
    <row r="3546" spans="1:2" ht="16.149999999999999" customHeight="1" x14ac:dyDescent="0.25">
      <c r="A3546" s="265">
        <v>37106</v>
      </c>
      <c r="B3546" s="268">
        <v>2298.91</v>
      </c>
    </row>
    <row r="3547" spans="1:2" ht="16.149999999999999" customHeight="1" x14ac:dyDescent="0.25">
      <c r="A3547" s="265">
        <v>37107</v>
      </c>
      <c r="B3547" s="266">
        <v>2295.7199999999998</v>
      </c>
    </row>
    <row r="3548" spans="1:2" ht="16.149999999999999" customHeight="1" x14ac:dyDescent="0.25">
      <c r="A3548" s="265">
        <v>37108</v>
      </c>
      <c r="B3548" s="268">
        <v>2295.7199999999998</v>
      </c>
    </row>
    <row r="3549" spans="1:2" ht="16.149999999999999" customHeight="1" x14ac:dyDescent="0.25">
      <c r="A3549" s="265">
        <v>37109</v>
      </c>
      <c r="B3549" s="266">
        <v>2295.7199999999998</v>
      </c>
    </row>
    <row r="3550" spans="1:2" ht="16.149999999999999" customHeight="1" x14ac:dyDescent="0.25">
      <c r="A3550" s="265">
        <v>37110</v>
      </c>
      <c r="B3550" s="268">
        <v>2291.46</v>
      </c>
    </row>
    <row r="3551" spans="1:2" ht="16.149999999999999" customHeight="1" x14ac:dyDescent="0.25">
      <c r="A3551" s="265">
        <v>37111</v>
      </c>
      <c r="B3551" s="266">
        <v>2291.46</v>
      </c>
    </row>
    <row r="3552" spans="1:2" ht="16.149999999999999" customHeight="1" x14ac:dyDescent="0.25">
      <c r="A3552" s="265">
        <v>37112</v>
      </c>
      <c r="B3552" s="268">
        <v>2295.0500000000002</v>
      </c>
    </row>
    <row r="3553" spans="1:2" ht="16.149999999999999" customHeight="1" x14ac:dyDescent="0.25">
      <c r="A3553" s="265">
        <v>37113</v>
      </c>
      <c r="B3553" s="266">
        <v>2291.5</v>
      </c>
    </row>
    <row r="3554" spans="1:2" ht="16.149999999999999" customHeight="1" x14ac:dyDescent="0.25">
      <c r="A3554" s="265">
        <v>37114</v>
      </c>
      <c r="B3554" s="268">
        <v>2288.0300000000002</v>
      </c>
    </row>
    <row r="3555" spans="1:2" ht="16.149999999999999" customHeight="1" x14ac:dyDescent="0.25">
      <c r="A3555" s="265">
        <v>37115</v>
      </c>
      <c r="B3555" s="266">
        <v>2288.0300000000002</v>
      </c>
    </row>
    <row r="3556" spans="1:2" ht="16.149999999999999" customHeight="1" x14ac:dyDescent="0.25">
      <c r="A3556" s="265">
        <v>37116</v>
      </c>
      <c r="B3556" s="268">
        <v>2288.0300000000002</v>
      </c>
    </row>
    <row r="3557" spans="1:2" ht="16.149999999999999" customHeight="1" x14ac:dyDescent="0.25">
      <c r="A3557" s="265">
        <v>37117</v>
      </c>
      <c r="B3557" s="266">
        <v>2284.9</v>
      </c>
    </row>
    <row r="3558" spans="1:2" ht="16.149999999999999" customHeight="1" x14ac:dyDescent="0.25">
      <c r="A3558" s="265">
        <v>37118</v>
      </c>
      <c r="B3558" s="268">
        <v>2284.98</v>
      </c>
    </row>
    <row r="3559" spans="1:2" ht="16.149999999999999" customHeight="1" x14ac:dyDescent="0.25">
      <c r="A3559" s="265">
        <v>37119</v>
      </c>
      <c r="B3559" s="266">
        <v>2291.41</v>
      </c>
    </row>
    <row r="3560" spans="1:2" ht="16.149999999999999" customHeight="1" x14ac:dyDescent="0.25">
      <c r="A3560" s="265">
        <v>37120</v>
      </c>
      <c r="B3560" s="268">
        <v>2288.1799999999998</v>
      </c>
    </row>
    <row r="3561" spans="1:2" ht="16.149999999999999" customHeight="1" x14ac:dyDescent="0.25">
      <c r="A3561" s="265">
        <v>37121</v>
      </c>
      <c r="B3561" s="266">
        <v>2285.06</v>
      </c>
    </row>
    <row r="3562" spans="1:2" ht="16.149999999999999" customHeight="1" x14ac:dyDescent="0.25">
      <c r="A3562" s="265">
        <v>37122</v>
      </c>
      <c r="B3562" s="268">
        <v>2285.06</v>
      </c>
    </row>
    <row r="3563" spans="1:2" ht="16.149999999999999" customHeight="1" x14ac:dyDescent="0.25">
      <c r="A3563" s="265">
        <v>37123</v>
      </c>
      <c r="B3563" s="266">
        <v>2285.06</v>
      </c>
    </row>
    <row r="3564" spans="1:2" ht="16.149999999999999" customHeight="1" x14ac:dyDescent="0.25">
      <c r="A3564" s="265">
        <v>37124</v>
      </c>
      <c r="B3564" s="268">
        <v>2285.06</v>
      </c>
    </row>
    <row r="3565" spans="1:2" ht="16.149999999999999" customHeight="1" x14ac:dyDescent="0.25">
      <c r="A3565" s="265">
        <v>37125</v>
      </c>
      <c r="B3565" s="266">
        <v>2283.86</v>
      </c>
    </row>
    <row r="3566" spans="1:2" ht="16.149999999999999" customHeight="1" x14ac:dyDescent="0.25">
      <c r="A3566" s="265">
        <v>37126</v>
      </c>
      <c r="B3566" s="268">
        <v>2279.25</v>
      </c>
    </row>
    <row r="3567" spans="1:2" ht="16.149999999999999" customHeight="1" x14ac:dyDescent="0.25">
      <c r="A3567" s="265">
        <v>37127</v>
      </c>
      <c r="B3567" s="266">
        <v>2275.0700000000002</v>
      </c>
    </row>
    <row r="3568" spans="1:2" ht="16.149999999999999" customHeight="1" x14ac:dyDescent="0.25">
      <c r="A3568" s="265">
        <v>37128</v>
      </c>
      <c r="B3568" s="268">
        <v>2273.5</v>
      </c>
    </row>
    <row r="3569" spans="1:2" ht="16.149999999999999" customHeight="1" x14ac:dyDescent="0.25">
      <c r="A3569" s="265">
        <v>37129</v>
      </c>
      <c r="B3569" s="266">
        <v>2273.5</v>
      </c>
    </row>
    <row r="3570" spans="1:2" ht="16.149999999999999" customHeight="1" x14ac:dyDescent="0.25">
      <c r="A3570" s="265">
        <v>37130</v>
      </c>
      <c r="B3570" s="268">
        <v>2273.5</v>
      </c>
    </row>
    <row r="3571" spans="1:2" ht="16.149999999999999" customHeight="1" x14ac:dyDescent="0.25">
      <c r="A3571" s="265">
        <v>37131</v>
      </c>
      <c r="B3571" s="266">
        <v>2282.56</v>
      </c>
    </row>
    <row r="3572" spans="1:2" ht="16.149999999999999" customHeight="1" x14ac:dyDescent="0.25">
      <c r="A3572" s="265">
        <v>37132</v>
      </c>
      <c r="B3572" s="268">
        <v>2290.5700000000002</v>
      </c>
    </row>
    <row r="3573" spans="1:2" ht="16.149999999999999" customHeight="1" x14ac:dyDescent="0.25">
      <c r="A3573" s="265">
        <v>37133</v>
      </c>
      <c r="B3573" s="266">
        <v>2297.2399999999998</v>
      </c>
    </row>
    <row r="3574" spans="1:2" ht="16.149999999999999" customHeight="1" x14ac:dyDescent="0.25">
      <c r="A3574" s="265">
        <v>37134</v>
      </c>
      <c r="B3574" s="268">
        <v>2301.23</v>
      </c>
    </row>
    <row r="3575" spans="1:2" ht="16.149999999999999" customHeight="1" x14ac:dyDescent="0.25">
      <c r="A3575" s="265">
        <v>37135</v>
      </c>
      <c r="B3575" s="266">
        <v>2296.85</v>
      </c>
    </row>
    <row r="3576" spans="1:2" ht="16.149999999999999" customHeight="1" x14ac:dyDescent="0.25">
      <c r="A3576" s="265">
        <v>37136</v>
      </c>
      <c r="B3576" s="268">
        <v>2296.85</v>
      </c>
    </row>
    <row r="3577" spans="1:2" ht="16.149999999999999" customHeight="1" x14ac:dyDescent="0.25">
      <c r="A3577" s="265">
        <v>37137</v>
      </c>
      <c r="B3577" s="266">
        <v>2296.85</v>
      </c>
    </row>
    <row r="3578" spans="1:2" ht="16.149999999999999" customHeight="1" x14ac:dyDescent="0.25">
      <c r="A3578" s="265">
        <v>37138</v>
      </c>
      <c r="B3578" s="268">
        <v>2305.15</v>
      </c>
    </row>
    <row r="3579" spans="1:2" ht="16.149999999999999" customHeight="1" x14ac:dyDescent="0.25">
      <c r="A3579" s="265">
        <v>37139</v>
      </c>
      <c r="B3579" s="266">
        <v>2305.2800000000002</v>
      </c>
    </row>
    <row r="3580" spans="1:2" ht="16.149999999999999" customHeight="1" x14ac:dyDescent="0.25">
      <c r="A3580" s="265">
        <v>37140</v>
      </c>
      <c r="B3580" s="268">
        <v>2312.87</v>
      </c>
    </row>
    <row r="3581" spans="1:2" ht="16.149999999999999" customHeight="1" x14ac:dyDescent="0.25">
      <c r="A3581" s="265">
        <v>37141</v>
      </c>
      <c r="B3581" s="266">
        <v>2317.02</v>
      </c>
    </row>
    <row r="3582" spans="1:2" ht="16.149999999999999" customHeight="1" x14ac:dyDescent="0.25">
      <c r="A3582" s="265">
        <v>37142</v>
      </c>
      <c r="B3582" s="268">
        <v>2320.09</v>
      </c>
    </row>
    <row r="3583" spans="1:2" ht="16.149999999999999" customHeight="1" x14ac:dyDescent="0.25">
      <c r="A3583" s="265">
        <v>37143</v>
      </c>
      <c r="B3583" s="266">
        <v>2320.09</v>
      </c>
    </row>
    <row r="3584" spans="1:2" ht="16.149999999999999" customHeight="1" x14ac:dyDescent="0.25">
      <c r="A3584" s="265">
        <v>37144</v>
      </c>
      <c r="B3584" s="268">
        <v>2320.09</v>
      </c>
    </row>
    <row r="3585" spans="1:2" ht="16.149999999999999" customHeight="1" x14ac:dyDescent="0.25">
      <c r="A3585" s="265">
        <v>37145</v>
      </c>
      <c r="B3585" s="266">
        <v>2324.7800000000002</v>
      </c>
    </row>
    <row r="3586" spans="1:2" ht="16.149999999999999" customHeight="1" x14ac:dyDescent="0.25">
      <c r="A3586" s="265">
        <v>37146</v>
      </c>
      <c r="B3586" s="268">
        <v>2341.2800000000002</v>
      </c>
    </row>
    <row r="3587" spans="1:2" ht="16.149999999999999" customHeight="1" x14ac:dyDescent="0.25">
      <c r="A3587" s="265">
        <v>37147</v>
      </c>
      <c r="B3587" s="266">
        <v>2341.14</v>
      </c>
    </row>
    <row r="3588" spans="1:2" ht="16.149999999999999" customHeight="1" x14ac:dyDescent="0.25">
      <c r="A3588" s="265">
        <v>37148</v>
      </c>
      <c r="B3588" s="268">
        <v>2337.25</v>
      </c>
    </row>
    <row r="3589" spans="1:2" ht="16.149999999999999" customHeight="1" x14ac:dyDescent="0.25">
      <c r="A3589" s="265">
        <v>37149</v>
      </c>
      <c r="B3589" s="266">
        <v>2342.44</v>
      </c>
    </row>
    <row r="3590" spans="1:2" ht="16.149999999999999" customHeight="1" x14ac:dyDescent="0.25">
      <c r="A3590" s="265">
        <v>37150</v>
      </c>
      <c r="B3590" s="268">
        <v>2342.44</v>
      </c>
    </row>
    <row r="3591" spans="1:2" ht="16.149999999999999" customHeight="1" x14ac:dyDescent="0.25">
      <c r="A3591" s="265">
        <v>37151</v>
      </c>
      <c r="B3591" s="266">
        <v>2342.44</v>
      </c>
    </row>
    <row r="3592" spans="1:2" ht="16.149999999999999" customHeight="1" x14ac:dyDescent="0.25">
      <c r="A3592" s="265">
        <v>37152</v>
      </c>
      <c r="B3592" s="268">
        <v>2342.1799999999998</v>
      </c>
    </row>
    <row r="3593" spans="1:2" ht="16.149999999999999" customHeight="1" x14ac:dyDescent="0.25">
      <c r="A3593" s="265">
        <v>37153</v>
      </c>
      <c r="B3593" s="266">
        <v>2338.39</v>
      </c>
    </row>
    <row r="3594" spans="1:2" ht="16.149999999999999" customHeight="1" x14ac:dyDescent="0.25">
      <c r="A3594" s="265">
        <v>37154</v>
      </c>
      <c r="B3594" s="268">
        <v>2342.04</v>
      </c>
    </row>
    <row r="3595" spans="1:2" ht="16.149999999999999" customHeight="1" x14ac:dyDescent="0.25">
      <c r="A3595" s="265">
        <v>37155</v>
      </c>
      <c r="B3595" s="266">
        <v>2341.6799999999998</v>
      </c>
    </row>
    <row r="3596" spans="1:2" ht="16.149999999999999" customHeight="1" x14ac:dyDescent="0.25">
      <c r="A3596" s="265">
        <v>37156</v>
      </c>
      <c r="B3596" s="268">
        <v>2342.1799999999998</v>
      </c>
    </row>
    <row r="3597" spans="1:2" ht="16.149999999999999" customHeight="1" x14ac:dyDescent="0.25">
      <c r="A3597" s="265">
        <v>37157</v>
      </c>
      <c r="B3597" s="266">
        <v>2342.1799999999998</v>
      </c>
    </row>
    <row r="3598" spans="1:2" ht="16.149999999999999" customHeight="1" x14ac:dyDescent="0.25">
      <c r="A3598" s="265">
        <v>37158</v>
      </c>
      <c r="B3598" s="268">
        <v>2342.1799999999998</v>
      </c>
    </row>
    <row r="3599" spans="1:2" ht="16.149999999999999" customHeight="1" x14ac:dyDescent="0.25">
      <c r="A3599" s="265">
        <v>37159</v>
      </c>
      <c r="B3599" s="266">
        <v>2329.6999999999998</v>
      </c>
    </row>
    <row r="3600" spans="1:2" ht="16.149999999999999" customHeight="1" x14ac:dyDescent="0.25">
      <c r="A3600" s="265">
        <v>37160</v>
      </c>
      <c r="B3600" s="268">
        <v>2327.09</v>
      </c>
    </row>
    <row r="3601" spans="1:2" ht="16.149999999999999" customHeight="1" x14ac:dyDescent="0.25">
      <c r="A3601" s="265">
        <v>37161</v>
      </c>
      <c r="B3601" s="266">
        <v>2328.4899999999998</v>
      </c>
    </row>
    <row r="3602" spans="1:2" ht="16.149999999999999" customHeight="1" x14ac:dyDescent="0.25">
      <c r="A3602" s="265">
        <v>37162</v>
      </c>
      <c r="B3602" s="268">
        <v>2328.75</v>
      </c>
    </row>
    <row r="3603" spans="1:2" ht="16.149999999999999" customHeight="1" x14ac:dyDescent="0.25">
      <c r="A3603" s="265">
        <v>37163</v>
      </c>
      <c r="B3603" s="266">
        <v>2332.19</v>
      </c>
    </row>
    <row r="3604" spans="1:2" ht="16.149999999999999" customHeight="1" x14ac:dyDescent="0.25">
      <c r="A3604" s="265">
        <v>37164</v>
      </c>
      <c r="B3604" s="268">
        <v>2332.19</v>
      </c>
    </row>
    <row r="3605" spans="1:2" ht="16.149999999999999" customHeight="1" x14ac:dyDescent="0.25">
      <c r="A3605" s="265">
        <v>37165</v>
      </c>
      <c r="B3605" s="266">
        <v>2332.19</v>
      </c>
    </row>
    <row r="3606" spans="1:2" ht="16.149999999999999" customHeight="1" x14ac:dyDescent="0.25">
      <c r="A3606" s="265">
        <v>37166</v>
      </c>
      <c r="B3606" s="268">
        <v>2338.4499999999998</v>
      </c>
    </row>
    <row r="3607" spans="1:2" ht="16.149999999999999" customHeight="1" x14ac:dyDescent="0.25">
      <c r="A3607" s="265">
        <v>37167</v>
      </c>
      <c r="B3607" s="266">
        <v>2334.2399999999998</v>
      </c>
    </row>
    <row r="3608" spans="1:2" ht="16.149999999999999" customHeight="1" x14ac:dyDescent="0.25">
      <c r="A3608" s="265">
        <v>37168</v>
      </c>
      <c r="B3608" s="268">
        <v>2336.1799999999998</v>
      </c>
    </row>
    <row r="3609" spans="1:2" ht="16.149999999999999" customHeight="1" x14ac:dyDescent="0.25">
      <c r="A3609" s="265">
        <v>37169</v>
      </c>
      <c r="B3609" s="266">
        <v>2336.2800000000002</v>
      </c>
    </row>
    <row r="3610" spans="1:2" ht="16.149999999999999" customHeight="1" x14ac:dyDescent="0.25">
      <c r="A3610" s="265">
        <v>37170</v>
      </c>
      <c r="B3610" s="268">
        <v>2331.0300000000002</v>
      </c>
    </row>
    <row r="3611" spans="1:2" ht="16.149999999999999" customHeight="1" x14ac:dyDescent="0.25">
      <c r="A3611" s="265">
        <v>37171</v>
      </c>
      <c r="B3611" s="266">
        <v>2331.0300000000002</v>
      </c>
    </row>
    <row r="3612" spans="1:2" ht="16.149999999999999" customHeight="1" x14ac:dyDescent="0.25">
      <c r="A3612" s="265">
        <v>37172</v>
      </c>
      <c r="B3612" s="268">
        <v>2331.0300000000002</v>
      </c>
    </row>
    <row r="3613" spans="1:2" ht="16.149999999999999" customHeight="1" x14ac:dyDescent="0.25">
      <c r="A3613" s="265">
        <v>37173</v>
      </c>
      <c r="B3613" s="266">
        <v>2331.02</v>
      </c>
    </row>
    <row r="3614" spans="1:2" ht="16.149999999999999" customHeight="1" x14ac:dyDescent="0.25">
      <c r="A3614" s="265">
        <v>37174</v>
      </c>
      <c r="B3614" s="268">
        <v>2328.91</v>
      </c>
    </row>
    <row r="3615" spans="1:2" ht="16.149999999999999" customHeight="1" x14ac:dyDescent="0.25">
      <c r="A3615" s="265">
        <v>37175</v>
      </c>
      <c r="B3615" s="266">
        <v>2320.41</v>
      </c>
    </row>
    <row r="3616" spans="1:2" ht="16.149999999999999" customHeight="1" x14ac:dyDescent="0.25">
      <c r="A3616" s="265">
        <v>37176</v>
      </c>
      <c r="B3616" s="268">
        <v>2312.33</v>
      </c>
    </row>
    <row r="3617" spans="1:2" ht="16.149999999999999" customHeight="1" x14ac:dyDescent="0.25">
      <c r="A3617" s="265">
        <v>37177</v>
      </c>
      <c r="B3617" s="266">
        <v>2314.7399999999998</v>
      </c>
    </row>
    <row r="3618" spans="1:2" ht="16.149999999999999" customHeight="1" x14ac:dyDescent="0.25">
      <c r="A3618" s="265">
        <v>37178</v>
      </c>
      <c r="B3618" s="268">
        <v>2314.7399999999998</v>
      </c>
    </row>
    <row r="3619" spans="1:2" ht="16.149999999999999" customHeight="1" x14ac:dyDescent="0.25">
      <c r="A3619" s="265">
        <v>37179</v>
      </c>
      <c r="B3619" s="266">
        <v>2314.7399999999998</v>
      </c>
    </row>
    <row r="3620" spans="1:2" ht="16.149999999999999" customHeight="1" x14ac:dyDescent="0.25">
      <c r="A3620" s="265">
        <v>37180</v>
      </c>
      <c r="B3620" s="268">
        <v>2314.7399999999998</v>
      </c>
    </row>
    <row r="3621" spans="1:2" ht="16.149999999999999" customHeight="1" x14ac:dyDescent="0.25">
      <c r="A3621" s="265">
        <v>37181</v>
      </c>
      <c r="B3621" s="266">
        <v>2303.3000000000002</v>
      </c>
    </row>
    <row r="3622" spans="1:2" ht="16.149999999999999" customHeight="1" x14ac:dyDescent="0.25">
      <c r="A3622" s="265">
        <v>37182</v>
      </c>
      <c r="B3622" s="268">
        <v>2300.0100000000002</v>
      </c>
    </row>
    <row r="3623" spans="1:2" ht="16.149999999999999" customHeight="1" x14ac:dyDescent="0.25">
      <c r="A3623" s="265">
        <v>37183</v>
      </c>
      <c r="B3623" s="266">
        <v>2313.2399999999998</v>
      </c>
    </row>
    <row r="3624" spans="1:2" ht="16.149999999999999" customHeight="1" x14ac:dyDescent="0.25">
      <c r="A3624" s="265">
        <v>37184</v>
      </c>
      <c r="B3624" s="268">
        <v>2315.2600000000002</v>
      </c>
    </row>
    <row r="3625" spans="1:2" ht="16.149999999999999" customHeight="1" x14ac:dyDescent="0.25">
      <c r="A3625" s="265">
        <v>37185</v>
      </c>
      <c r="B3625" s="266">
        <v>2315.2600000000002</v>
      </c>
    </row>
    <row r="3626" spans="1:2" ht="16.149999999999999" customHeight="1" x14ac:dyDescent="0.25">
      <c r="A3626" s="265">
        <v>37186</v>
      </c>
      <c r="B3626" s="268">
        <v>2315.2600000000002</v>
      </c>
    </row>
    <row r="3627" spans="1:2" ht="16.149999999999999" customHeight="1" x14ac:dyDescent="0.25">
      <c r="A3627" s="265">
        <v>37187</v>
      </c>
      <c r="B3627" s="266">
        <v>2318.4699999999998</v>
      </c>
    </row>
    <row r="3628" spans="1:2" ht="16.149999999999999" customHeight="1" x14ac:dyDescent="0.25">
      <c r="A3628" s="265">
        <v>37188</v>
      </c>
      <c r="B3628" s="268">
        <v>2316.14</v>
      </c>
    </row>
    <row r="3629" spans="1:2" ht="16.149999999999999" customHeight="1" x14ac:dyDescent="0.25">
      <c r="A3629" s="265">
        <v>37189</v>
      </c>
      <c r="B3629" s="266">
        <v>2319.5300000000002</v>
      </c>
    </row>
    <row r="3630" spans="1:2" ht="16.149999999999999" customHeight="1" x14ac:dyDescent="0.25">
      <c r="A3630" s="265">
        <v>37190</v>
      </c>
      <c r="B3630" s="268">
        <v>2316.6799999999998</v>
      </c>
    </row>
    <row r="3631" spans="1:2" ht="16.149999999999999" customHeight="1" x14ac:dyDescent="0.25">
      <c r="A3631" s="265">
        <v>37191</v>
      </c>
      <c r="B3631" s="266">
        <v>2314.5</v>
      </c>
    </row>
    <row r="3632" spans="1:2" ht="16.149999999999999" customHeight="1" x14ac:dyDescent="0.25">
      <c r="A3632" s="265">
        <v>37192</v>
      </c>
      <c r="B3632" s="268">
        <v>2314.5</v>
      </c>
    </row>
    <row r="3633" spans="1:2" ht="16.149999999999999" customHeight="1" x14ac:dyDescent="0.25">
      <c r="A3633" s="265">
        <v>37193</v>
      </c>
      <c r="B3633" s="266">
        <v>2314.5</v>
      </c>
    </row>
    <row r="3634" spans="1:2" ht="16.149999999999999" customHeight="1" x14ac:dyDescent="0.25">
      <c r="A3634" s="265">
        <v>37194</v>
      </c>
      <c r="B3634" s="268">
        <v>2311.42</v>
      </c>
    </row>
    <row r="3635" spans="1:2" ht="16.149999999999999" customHeight="1" x14ac:dyDescent="0.25">
      <c r="A3635" s="265">
        <v>37195</v>
      </c>
      <c r="B3635" s="266">
        <v>2310.02</v>
      </c>
    </row>
    <row r="3636" spans="1:2" ht="16.149999999999999" customHeight="1" x14ac:dyDescent="0.25">
      <c r="A3636" s="265">
        <v>37196</v>
      </c>
      <c r="B3636" s="268">
        <v>2309.12</v>
      </c>
    </row>
    <row r="3637" spans="1:2" ht="16.149999999999999" customHeight="1" x14ac:dyDescent="0.25">
      <c r="A3637" s="265">
        <v>37197</v>
      </c>
      <c r="B3637" s="266">
        <v>2309.89</v>
      </c>
    </row>
    <row r="3638" spans="1:2" ht="16.149999999999999" customHeight="1" x14ac:dyDescent="0.25">
      <c r="A3638" s="265">
        <v>37198</v>
      </c>
      <c r="B3638" s="268">
        <v>2309.42</v>
      </c>
    </row>
    <row r="3639" spans="1:2" ht="16.149999999999999" customHeight="1" x14ac:dyDescent="0.25">
      <c r="A3639" s="265">
        <v>37199</v>
      </c>
      <c r="B3639" s="266">
        <v>2309.42</v>
      </c>
    </row>
    <row r="3640" spans="1:2" ht="16.149999999999999" customHeight="1" x14ac:dyDescent="0.25">
      <c r="A3640" s="265">
        <v>37200</v>
      </c>
      <c r="B3640" s="268">
        <v>2309.42</v>
      </c>
    </row>
    <row r="3641" spans="1:2" ht="16.149999999999999" customHeight="1" x14ac:dyDescent="0.25">
      <c r="A3641" s="265">
        <v>37201</v>
      </c>
      <c r="B3641" s="266">
        <v>2309.42</v>
      </c>
    </row>
    <row r="3642" spans="1:2" ht="16.149999999999999" customHeight="1" x14ac:dyDescent="0.25">
      <c r="A3642" s="265">
        <v>37202</v>
      </c>
      <c r="B3642" s="268">
        <v>2309.2199999999998</v>
      </c>
    </row>
    <row r="3643" spans="1:2" ht="16.149999999999999" customHeight="1" x14ac:dyDescent="0.25">
      <c r="A3643" s="265">
        <v>37203</v>
      </c>
      <c r="B3643" s="266">
        <v>2306.5700000000002</v>
      </c>
    </row>
    <row r="3644" spans="1:2" ht="16.149999999999999" customHeight="1" x14ac:dyDescent="0.25">
      <c r="A3644" s="265">
        <v>37204</v>
      </c>
      <c r="B3644" s="268">
        <v>2307.2399999999998</v>
      </c>
    </row>
    <row r="3645" spans="1:2" ht="16.149999999999999" customHeight="1" x14ac:dyDescent="0.25">
      <c r="A3645" s="265">
        <v>37205</v>
      </c>
      <c r="B3645" s="266">
        <v>2303.6799999999998</v>
      </c>
    </row>
    <row r="3646" spans="1:2" ht="16.149999999999999" customHeight="1" x14ac:dyDescent="0.25">
      <c r="A3646" s="265">
        <v>37206</v>
      </c>
      <c r="B3646" s="268">
        <v>2303.6799999999998</v>
      </c>
    </row>
    <row r="3647" spans="1:2" ht="16.149999999999999" customHeight="1" x14ac:dyDescent="0.25">
      <c r="A3647" s="265">
        <v>37207</v>
      </c>
      <c r="B3647" s="266">
        <v>2303.6799999999998</v>
      </c>
    </row>
    <row r="3648" spans="1:2" ht="16.149999999999999" customHeight="1" x14ac:dyDescent="0.25">
      <c r="A3648" s="265">
        <v>37208</v>
      </c>
      <c r="B3648" s="268">
        <v>2303.6799999999998</v>
      </c>
    </row>
    <row r="3649" spans="1:2" ht="16.149999999999999" customHeight="1" x14ac:dyDescent="0.25">
      <c r="A3649" s="265">
        <v>37209</v>
      </c>
      <c r="B3649" s="266">
        <v>2300.69</v>
      </c>
    </row>
    <row r="3650" spans="1:2" ht="16.149999999999999" customHeight="1" x14ac:dyDescent="0.25">
      <c r="A3650" s="265">
        <v>37210</v>
      </c>
      <c r="B3650" s="268">
        <v>2302.81</v>
      </c>
    </row>
    <row r="3651" spans="1:2" ht="16.149999999999999" customHeight="1" x14ac:dyDescent="0.25">
      <c r="A3651" s="265">
        <v>37211</v>
      </c>
      <c r="B3651" s="266">
        <v>2311.5700000000002</v>
      </c>
    </row>
    <row r="3652" spans="1:2" ht="16.149999999999999" customHeight="1" x14ac:dyDescent="0.25">
      <c r="A3652" s="265">
        <v>37212</v>
      </c>
      <c r="B3652" s="268">
        <v>2314.33</v>
      </c>
    </row>
    <row r="3653" spans="1:2" ht="16.149999999999999" customHeight="1" x14ac:dyDescent="0.25">
      <c r="A3653" s="265">
        <v>37213</v>
      </c>
      <c r="B3653" s="266">
        <v>2314.33</v>
      </c>
    </row>
    <row r="3654" spans="1:2" ht="16.149999999999999" customHeight="1" x14ac:dyDescent="0.25">
      <c r="A3654" s="265">
        <v>37214</v>
      </c>
      <c r="B3654" s="268">
        <v>2314.33</v>
      </c>
    </row>
    <row r="3655" spans="1:2" ht="16.149999999999999" customHeight="1" x14ac:dyDescent="0.25">
      <c r="A3655" s="265">
        <v>37215</v>
      </c>
      <c r="B3655" s="266">
        <v>2310.9</v>
      </c>
    </row>
    <row r="3656" spans="1:2" ht="16.149999999999999" customHeight="1" x14ac:dyDescent="0.25">
      <c r="A3656" s="265">
        <v>37216</v>
      </c>
      <c r="B3656" s="268">
        <v>2314.86</v>
      </c>
    </row>
    <row r="3657" spans="1:2" ht="16.149999999999999" customHeight="1" x14ac:dyDescent="0.25">
      <c r="A3657" s="265">
        <v>37217</v>
      </c>
      <c r="B3657" s="266">
        <v>2319.34</v>
      </c>
    </row>
    <row r="3658" spans="1:2" ht="16.149999999999999" customHeight="1" x14ac:dyDescent="0.25">
      <c r="A3658" s="265">
        <v>37218</v>
      </c>
      <c r="B3658" s="268">
        <v>2317.5700000000002</v>
      </c>
    </row>
    <row r="3659" spans="1:2" ht="16.149999999999999" customHeight="1" x14ac:dyDescent="0.25">
      <c r="A3659" s="265">
        <v>37219</v>
      </c>
      <c r="B3659" s="266">
        <v>2316.4</v>
      </c>
    </row>
    <row r="3660" spans="1:2" ht="16.149999999999999" customHeight="1" x14ac:dyDescent="0.25">
      <c r="A3660" s="265">
        <v>37220</v>
      </c>
      <c r="B3660" s="268">
        <v>2316.4</v>
      </c>
    </row>
    <row r="3661" spans="1:2" ht="16.149999999999999" customHeight="1" x14ac:dyDescent="0.25">
      <c r="A3661" s="265">
        <v>37221</v>
      </c>
      <c r="B3661" s="266">
        <v>2316.4</v>
      </c>
    </row>
    <row r="3662" spans="1:2" ht="16.149999999999999" customHeight="1" x14ac:dyDescent="0.25">
      <c r="A3662" s="265">
        <v>37222</v>
      </c>
      <c r="B3662" s="268">
        <v>2313.2600000000002</v>
      </c>
    </row>
    <row r="3663" spans="1:2" ht="16.149999999999999" customHeight="1" x14ac:dyDescent="0.25">
      <c r="A3663" s="265">
        <v>37223</v>
      </c>
      <c r="B3663" s="266">
        <v>2312.9</v>
      </c>
    </row>
    <row r="3664" spans="1:2" ht="16.149999999999999" customHeight="1" x14ac:dyDescent="0.25">
      <c r="A3664" s="265">
        <v>37224</v>
      </c>
      <c r="B3664" s="268">
        <v>2310.9699999999998</v>
      </c>
    </row>
    <row r="3665" spans="1:2" ht="16.149999999999999" customHeight="1" x14ac:dyDescent="0.25">
      <c r="A3665" s="265">
        <v>37225</v>
      </c>
      <c r="B3665" s="266">
        <v>2308.59</v>
      </c>
    </row>
    <row r="3666" spans="1:2" ht="16.149999999999999" customHeight="1" x14ac:dyDescent="0.25">
      <c r="A3666" s="265">
        <v>37226</v>
      </c>
      <c r="B3666" s="268">
        <v>2303.35</v>
      </c>
    </row>
    <row r="3667" spans="1:2" ht="16.149999999999999" customHeight="1" x14ac:dyDescent="0.25">
      <c r="A3667" s="265">
        <v>37227</v>
      </c>
      <c r="B3667" s="266">
        <v>2303.35</v>
      </c>
    </row>
    <row r="3668" spans="1:2" ht="16.149999999999999" customHeight="1" x14ac:dyDescent="0.25">
      <c r="A3668" s="265">
        <v>37228</v>
      </c>
      <c r="B3668" s="268">
        <v>2303.35</v>
      </c>
    </row>
    <row r="3669" spans="1:2" ht="16.149999999999999" customHeight="1" x14ac:dyDescent="0.25">
      <c r="A3669" s="265">
        <v>37229</v>
      </c>
      <c r="B3669" s="266">
        <v>2304.13</v>
      </c>
    </row>
    <row r="3670" spans="1:2" ht="16.149999999999999" customHeight="1" x14ac:dyDescent="0.25">
      <c r="A3670" s="265">
        <v>37230</v>
      </c>
      <c r="B3670" s="268">
        <v>2314.7600000000002</v>
      </c>
    </row>
    <row r="3671" spans="1:2" ht="16.149999999999999" customHeight="1" x14ac:dyDescent="0.25">
      <c r="A3671" s="265">
        <v>37231</v>
      </c>
      <c r="B3671" s="266">
        <v>2315.36</v>
      </c>
    </row>
    <row r="3672" spans="1:2" ht="16.149999999999999" customHeight="1" x14ac:dyDescent="0.25">
      <c r="A3672" s="265">
        <v>37232</v>
      </c>
      <c r="B3672" s="268">
        <v>2314.89</v>
      </c>
    </row>
    <row r="3673" spans="1:2" ht="16.149999999999999" customHeight="1" x14ac:dyDescent="0.25">
      <c r="A3673" s="265">
        <v>37233</v>
      </c>
      <c r="B3673" s="266">
        <v>2310.9</v>
      </c>
    </row>
    <row r="3674" spans="1:2" ht="16.149999999999999" customHeight="1" x14ac:dyDescent="0.25">
      <c r="A3674" s="265">
        <v>37234</v>
      </c>
      <c r="B3674" s="268">
        <v>2310.9</v>
      </c>
    </row>
    <row r="3675" spans="1:2" ht="16.149999999999999" customHeight="1" x14ac:dyDescent="0.25">
      <c r="A3675" s="265">
        <v>37235</v>
      </c>
      <c r="B3675" s="266">
        <v>2310.9</v>
      </c>
    </row>
    <row r="3676" spans="1:2" ht="16.149999999999999" customHeight="1" x14ac:dyDescent="0.25">
      <c r="A3676" s="265">
        <v>37236</v>
      </c>
      <c r="B3676" s="268">
        <v>2308.41</v>
      </c>
    </row>
    <row r="3677" spans="1:2" ht="16.149999999999999" customHeight="1" x14ac:dyDescent="0.25">
      <c r="A3677" s="265">
        <v>37237</v>
      </c>
      <c r="B3677" s="266">
        <v>2306.56</v>
      </c>
    </row>
    <row r="3678" spans="1:2" ht="16.149999999999999" customHeight="1" x14ac:dyDescent="0.25">
      <c r="A3678" s="265">
        <v>37238</v>
      </c>
      <c r="B3678" s="268">
        <v>2307.12</v>
      </c>
    </row>
    <row r="3679" spans="1:2" ht="16.149999999999999" customHeight="1" x14ac:dyDescent="0.25">
      <c r="A3679" s="265">
        <v>37239</v>
      </c>
      <c r="B3679" s="266">
        <v>2312</v>
      </c>
    </row>
    <row r="3680" spans="1:2" ht="16.149999999999999" customHeight="1" x14ac:dyDescent="0.25">
      <c r="A3680" s="265">
        <v>37240</v>
      </c>
      <c r="B3680" s="268">
        <v>2318.67</v>
      </c>
    </row>
    <row r="3681" spans="1:2" ht="16.149999999999999" customHeight="1" x14ac:dyDescent="0.25">
      <c r="A3681" s="265">
        <v>37241</v>
      </c>
      <c r="B3681" s="266">
        <v>2318.67</v>
      </c>
    </row>
    <row r="3682" spans="1:2" ht="16.149999999999999" customHeight="1" x14ac:dyDescent="0.25">
      <c r="A3682" s="265">
        <v>37242</v>
      </c>
      <c r="B3682" s="268">
        <v>2318.67</v>
      </c>
    </row>
    <row r="3683" spans="1:2" ht="16.149999999999999" customHeight="1" x14ac:dyDescent="0.25">
      <c r="A3683" s="265">
        <v>37243</v>
      </c>
      <c r="B3683" s="266">
        <v>2310.58</v>
      </c>
    </row>
    <row r="3684" spans="1:2" ht="16.149999999999999" customHeight="1" x14ac:dyDescent="0.25">
      <c r="A3684" s="265">
        <v>37244</v>
      </c>
      <c r="B3684" s="268">
        <v>2306.8200000000002</v>
      </c>
    </row>
    <row r="3685" spans="1:2" ht="16.149999999999999" customHeight="1" x14ac:dyDescent="0.25">
      <c r="A3685" s="265">
        <v>37245</v>
      </c>
      <c r="B3685" s="266">
        <v>2307.1</v>
      </c>
    </row>
    <row r="3686" spans="1:2" ht="16.149999999999999" customHeight="1" x14ac:dyDescent="0.25">
      <c r="A3686" s="265">
        <v>37246</v>
      </c>
      <c r="B3686" s="268">
        <v>2306.88</v>
      </c>
    </row>
    <row r="3687" spans="1:2" ht="16.149999999999999" customHeight="1" x14ac:dyDescent="0.25">
      <c r="A3687" s="265">
        <v>37247</v>
      </c>
      <c r="B3687" s="266">
        <v>2303.15</v>
      </c>
    </row>
    <row r="3688" spans="1:2" ht="16.149999999999999" customHeight="1" x14ac:dyDescent="0.25">
      <c r="A3688" s="265">
        <v>37248</v>
      </c>
      <c r="B3688" s="268">
        <v>2303.15</v>
      </c>
    </row>
    <row r="3689" spans="1:2" ht="16.149999999999999" customHeight="1" x14ac:dyDescent="0.25">
      <c r="A3689" s="265">
        <v>37249</v>
      </c>
      <c r="B3689" s="266">
        <v>2303.15</v>
      </c>
    </row>
    <row r="3690" spans="1:2" ht="16.149999999999999" customHeight="1" x14ac:dyDescent="0.25">
      <c r="A3690" s="265">
        <v>37250</v>
      </c>
      <c r="B3690" s="268">
        <v>2297.59</v>
      </c>
    </row>
    <row r="3691" spans="1:2" ht="16.149999999999999" customHeight="1" x14ac:dyDescent="0.25">
      <c r="A3691" s="265">
        <v>37251</v>
      </c>
      <c r="B3691" s="266">
        <v>2297.59</v>
      </c>
    </row>
    <row r="3692" spans="1:2" ht="16.149999999999999" customHeight="1" x14ac:dyDescent="0.25">
      <c r="A3692" s="265">
        <v>37252</v>
      </c>
      <c r="B3692" s="268">
        <v>2297.17</v>
      </c>
    </row>
    <row r="3693" spans="1:2" ht="16.149999999999999" customHeight="1" x14ac:dyDescent="0.25">
      <c r="A3693" s="265">
        <v>37253</v>
      </c>
      <c r="B3693" s="266">
        <v>2301.33</v>
      </c>
    </row>
    <row r="3694" spans="1:2" ht="16.149999999999999" customHeight="1" x14ac:dyDescent="0.25">
      <c r="A3694" s="265">
        <v>37254</v>
      </c>
      <c r="B3694" s="268">
        <v>2291.1799999999998</v>
      </c>
    </row>
    <row r="3695" spans="1:2" ht="16.149999999999999" customHeight="1" x14ac:dyDescent="0.25">
      <c r="A3695" s="265">
        <v>37255</v>
      </c>
      <c r="B3695" s="266">
        <v>2291.1799999999998</v>
      </c>
    </row>
    <row r="3696" spans="1:2" ht="16.149999999999999" customHeight="1" x14ac:dyDescent="0.25">
      <c r="A3696" s="265">
        <v>37256</v>
      </c>
      <c r="B3696" s="268">
        <v>2291.1799999999998</v>
      </c>
    </row>
    <row r="3697" spans="1:2" ht="16.149999999999999" customHeight="1" x14ac:dyDescent="0.25">
      <c r="A3697" s="265">
        <v>37257</v>
      </c>
      <c r="B3697" s="266">
        <v>2291.1799999999998</v>
      </c>
    </row>
    <row r="3698" spans="1:2" ht="16.149999999999999" customHeight="1" x14ac:dyDescent="0.25">
      <c r="A3698" s="265">
        <v>37258</v>
      </c>
      <c r="B3698" s="268">
        <v>2291.1799999999998</v>
      </c>
    </row>
    <row r="3699" spans="1:2" ht="16.149999999999999" customHeight="1" x14ac:dyDescent="0.25">
      <c r="A3699" s="265">
        <v>37259</v>
      </c>
      <c r="B3699" s="266">
        <v>2289.42</v>
      </c>
    </row>
    <row r="3700" spans="1:2" ht="16.149999999999999" customHeight="1" x14ac:dyDescent="0.25">
      <c r="A3700" s="265">
        <v>37260</v>
      </c>
      <c r="B3700" s="268">
        <v>2289.91</v>
      </c>
    </row>
    <row r="3701" spans="1:2" ht="16.149999999999999" customHeight="1" x14ac:dyDescent="0.25">
      <c r="A3701" s="265">
        <v>37261</v>
      </c>
      <c r="B3701" s="266">
        <v>2295.59</v>
      </c>
    </row>
    <row r="3702" spans="1:2" ht="16.149999999999999" customHeight="1" x14ac:dyDescent="0.25">
      <c r="A3702" s="265">
        <v>37262</v>
      </c>
      <c r="B3702" s="268">
        <v>2295.59</v>
      </c>
    </row>
    <row r="3703" spans="1:2" ht="16.149999999999999" customHeight="1" x14ac:dyDescent="0.25">
      <c r="A3703" s="265">
        <v>37263</v>
      </c>
      <c r="B3703" s="266">
        <v>2295.59</v>
      </c>
    </row>
    <row r="3704" spans="1:2" ht="16.149999999999999" customHeight="1" x14ac:dyDescent="0.25">
      <c r="A3704" s="265">
        <v>37264</v>
      </c>
      <c r="B3704" s="268">
        <v>2295.59</v>
      </c>
    </row>
    <row r="3705" spans="1:2" ht="16.149999999999999" customHeight="1" x14ac:dyDescent="0.25">
      <c r="A3705" s="265">
        <v>37265</v>
      </c>
      <c r="B3705" s="266">
        <v>2306.31</v>
      </c>
    </row>
    <row r="3706" spans="1:2" ht="16.149999999999999" customHeight="1" x14ac:dyDescent="0.25">
      <c r="A3706" s="265">
        <v>37266</v>
      </c>
      <c r="B3706" s="268">
        <v>2306.35</v>
      </c>
    </row>
    <row r="3707" spans="1:2" ht="16.149999999999999" customHeight="1" x14ac:dyDescent="0.25">
      <c r="A3707" s="265">
        <v>37267</v>
      </c>
      <c r="B3707" s="266">
        <v>2311.5700000000002</v>
      </c>
    </row>
    <row r="3708" spans="1:2" ht="16.149999999999999" customHeight="1" x14ac:dyDescent="0.25">
      <c r="A3708" s="265">
        <v>37268</v>
      </c>
      <c r="B3708" s="268">
        <v>2304.54</v>
      </c>
    </row>
    <row r="3709" spans="1:2" ht="16.149999999999999" customHeight="1" x14ac:dyDescent="0.25">
      <c r="A3709" s="265">
        <v>37269</v>
      </c>
      <c r="B3709" s="266">
        <v>2304.54</v>
      </c>
    </row>
    <row r="3710" spans="1:2" ht="16.149999999999999" customHeight="1" x14ac:dyDescent="0.25">
      <c r="A3710" s="265">
        <v>37270</v>
      </c>
      <c r="B3710" s="268">
        <v>2304.54</v>
      </c>
    </row>
    <row r="3711" spans="1:2" ht="16.149999999999999" customHeight="1" x14ac:dyDescent="0.25">
      <c r="A3711" s="265">
        <v>37271</v>
      </c>
      <c r="B3711" s="266">
        <v>2297.31</v>
      </c>
    </row>
    <row r="3712" spans="1:2" ht="16.149999999999999" customHeight="1" x14ac:dyDescent="0.25">
      <c r="A3712" s="265">
        <v>37272</v>
      </c>
      <c r="B3712" s="268">
        <v>2280.73</v>
      </c>
    </row>
    <row r="3713" spans="1:2" ht="16.149999999999999" customHeight="1" x14ac:dyDescent="0.25">
      <c r="A3713" s="265">
        <v>37273</v>
      </c>
      <c r="B3713" s="266">
        <v>2265.66</v>
      </c>
    </row>
    <row r="3714" spans="1:2" ht="16.149999999999999" customHeight="1" x14ac:dyDescent="0.25">
      <c r="A3714" s="265">
        <v>37274</v>
      </c>
      <c r="B3714" s="268">
        <v>2265.0100000000002</v>
      </c>
    </row>
    <row r="3715" spans="1:2" ht="16.149999999999999" customHeight="1" x14ac:dyDescent="0.25">
      <c r="A3715" s="265">
        <v>37275</v>
      </c>
      <c r="B3715" s="266">
        <v>2269.7600000000002</v>
      </c>
    </row>
    <row r="3716" spans="1:2" ht="16.149999999999999" customHeight="1" x14ac:dyDescent="0.25">
      <c r="A3716" s="265">
        <v>37276</v>
      </c>
      <c r="B3716" s="268">
        <v>2269.7600000000002</v>
      </c>
    </row>
    <row r="3717" spans="1:2" ht="16.149999999999999" customHeight="1" x14ac:dyDescent="0.25">
      <c r="A3717" s="265">
        <v>37277</v>
      </c>
      <c r="B3717" s="266">
        <v>2269.7600000000002</v>
      </c>
    </row>
    <row r="3718" spans="1:2" ht="16.149999999999999" customHeight="1" x14ac:dyDescent="0.25">
      <c r="A3718" s="265">
        <v>37278</v>
      </c>
      <c r="B3718" s="268">
        <v>2259.2399999999998</v>
      </c>
    </row>
    <row r="3719" spans="1:2" ht="16.149999999999999" customHeight="1" x14ac:dyDescent="0.25">
      <c r="A3719" s="265">
        <v>37279</v>
      </c>
      <c r="B3719" s="266">
        <v>2247.29</v>
      </c>
    </row>
    <row r="3720" spans="1:2" ht="16.149999999999999" customHeight="1" x14ac:dyDescent="0.25">
      <c r="A3720" s="265">
        <v>37280</v>
      </c>
      <c r="B3720" s="268">
        <v>2239.92</v>
      </c>
    </row>
    <row r="3721" spans="1:2" ht="16.149999999999999" customHeight="1" x14ac:dyDescent="0.25">
      <c r="A3721" s="265">
        <v>37281</v>
      </c>
      <c r="B3721" s="266">
        <v>2231.98</v>
      </c>
    </row>
    <row r="3722" spans="1:2" ht="16.149999999999999" customHeight="1" x14ac:dyDescent="0.25">
      <c r="A3722" s="265">
        <v>37282</v>
      </c>
      <c r="B3722" s="268">
        <v>2242.67</v>
      </c>
    </row>
    <row r="3723" spans="1:2" ht="16.149999999999999" customHeight="1" x14ac:dyDescent="0.25">
      <c r="A3723" s="265">
        <v>37283</v>
      </c>
      <c r="B3723" s="266">
        <v>2242.67</v>
      </c>
    </row>
    <row r="3724" spans="1:2" ht="16.149999999999999" customHeight="1" x14ac:dyDescent="0.25">
      <c r="A3724" s="265">
        <v>37284</v>
      </c>
      <c r="B3724" s="268">
        <v>2242.67</v>
      </c>
    </row>
    <row r="3725" spans="1:2" ht="16.149999999999999" customHeight="1" x14ac:dyDescent="0.25">
      <c r="A3725" s="265">
        <v>37285</v>
      </c>
      <c r="B3725" s="266">
        <v>2252.37</v>
      </c>
    </row>
    <row r="3726" spans="1:2" ht="16.149999999999999" customHeight="1" x14ac:dyDescent="0.25">
      <c r="A3726" s="265">
        <v>37286</v>
      </c>
      <c r="B3726" s="268">
        <v>2262.4499999999998</v>
      </c>
    </row>
    <row r="3727" spans="1:2" ht="16.149999999999999" customHeight="1" x14ac:dyDescent="0.25">
      <c r="A3727" s="265">
        <v>37287</v>
      </c>
      <c r="B3727" s="266">
        <v>2264.8200000000002</v>
      </c>
    </row>
    <row r="3728" spans="1:2" ht="16.149999999999999" customHeight="1" x14ac:dyDescent="0.25">
      <c r="A3728" s="265">
        <v>37288</v>
      </c>
      <c r="B3728" s="268">
        <v>2265.9899999999998</v>
      </c>
    </row>
    <row r="3729" spans="1:2" ht="16.149999999999999" customHeight="1" x14ac:dyDescent="0.25">
      <c r="A3729" s="265">
        <v>37289</v>
      </c>
      <c r="B3729" s="266">
        <v>2267.33</v>
      </c>
    </row>
    <row r="3730" spans="1:2" ht="16.149999999999999" customHeight="1" x14ac:dyDescent="0.25">
      <c r="A3730" s="265">
        <v>37290</v>
      </c>
      <c r="B3730" s="268">
        <v>2267.33</v>
      </c>
    </row>
    <row r="3731" spans="1:2" ht="16.149999999999999" customHeight="1" x14ac:dyDescent="0.25">
      <c r="A3731" s="265">
        <v>37291</v>
      </c>
      <c r="B3731" s="266">
        <v>2267.33</v>
      </c>
    </row>
    <row r="3732" spans="1:2" ht="16.149999999999999" customHeight="1" x14ac:dyDescent="0.25">
      <c r="A3732" s="265">
        <v>37292</v>
      </c>
      <c r="B3732" s="268">
        <v>2266.61</v>
      </c>
    </row>
    <row r="3733" spans="1:2" ht="16.149999999999999" customHeight="1" x14ac:dyDescent="0.25">
      <c r="A3733" s="265">
        <v>37293</v>
      </c>
      <c r="B3733" s="266">
        <v>2259.81</v>
      </c>
    </row>
    <row r="3734" spans="1:2" ht="16.149999999999999" customHeight="1" x14ac:dyDescent="0.25">
      <c r="A3734" s="265">
        <v>37294</v>
      </c>
      <c r="B3734" s="268">
        <v>2254.98</v>
      </c>
    </row>
    <row r="3735" spans="1:2" ht="16.149999999999999" customHeight="1" x14ac:dyDescent="0.25">
      <c r="A3735" s="265">
        <v>37295</v>
      </c>
      <c r="B3735" s="266">
        <v>2260.17</v>
      </c>
    </row>
    <row r="3736" spans="1:2" ht="16.149999999999999" customHeight="1" x14ac:dyDescent="0.25">
      <c r="A3736" s="265">
        <v>37296</v>
      </c>
      <c r="B3736" s="268">
        <v>2272.7600000000002</v>
      </c>
    </row>
    <row r="3737" spans="1:2" ht="16.149999999999999" customHeight="1" x14ac:dyDescent="0.25">
      <c r="A3737" s="265">
        <v>37297</v>
      </c>
      <c r="B3737" s="266">
        <v>2272.7600000000002</v>
      </c>
    </row>
    <row r="3738" spans="1:2" ht="16.149999999999999" customHeight="1" x14ac:dyDescent="0.25">
      <c r="A3738" s="265">
        <v>37298</v>
      </c>
      <c r="B3738" s="268">
        <v>2272.7600000000002</v>
      </c>
    </row>
    <row r="3739" spans="1:2" ht="16.149999999999999" customHeight="1" x14ac:dyDescent="0.25">
      <c r="A3739" s="265">
        <v>37299</v>
      </c>
      <c r="B3739" s="266">
        <v>2283.14</v>
      </c>
    </row>
    <row r="3740" spans="1:2" ht="16.149999999999999" customHeight="1" x14ac:dyDescent="0.25">
      <c r="A3740" s="265">
        <v>37300</v>
      </c>
      <c r="B3740" s="268">
        <v>2290.19</v>
      </c>
    </row>
    <row r="3741" spans="1:2" ht="16.149999999999999" customHeight="1" x14ac:dyDescent="0.25">
      <c r="A3741" s="265">
        <v>37301</v>
      </c>
      <c r="B3741" s="266">
        <v>2309.27</v>
      </c>
    </row>
    <row r="3742" spans="1:2" ht="16.149999999999999" customHeight="1" x14ac:dyDescent="0.25">
      <c r="A3742" s="265">
        <v>37302</v>
      </c>
      <c r="B3742" s="268">
        <v>2312.0300000000002</v>
      </c>
    </row>
    <row r="3743" spans="1:2" ht="16.149999999999999" customHeight="1" x14ac:dyDescent="0.25">
      <c r="A3743" s="265">
        <v>37303</v>
      </c>
      <c r="B3743" s="266">
        <v>2288.54</v>
      </c>
    </row>
    <row r="3744" spans="1:2" ht="16.149999999999999" customHeight="1" x14ac:dyDescent="0.25">
      <c r="A3744" s="265">
        <v>37304</v>
      </c>
      <c r="B3744" s="268">
        <v>2288.54</v>
      </c>
    </row>
    <row r="3745" spans="1:2" ht="16.149999999999999" customHeight="1" x14ac:dyDescent="0.25">
      <c r="A3745" s="265">
        <v>37305</v>
      </c>
      <c r="B3745" s="266">
        <v>2288.54</v>
      </c>
    </row>
    <row r="3746" spans="1:2" ht="16.149999999999999" customHeight="1" x14ac:dyDescent="0.25">
      <c r="A3746" s="265">
        <v>37306</v>
      </c>
      <c r="B3746" s="268">
        <v>2288.98</v>
      </c>
    </row>
    <row r="3747" spans="1:2" ht="16.149999999999999" customHeight="1" x14ac:dyDescent="0.25">
      <c r="A3747" s="265">
        <v>37307</v>
      </c>
      <c r="B3747" s="266">
        <v>2280.98</v>
      </c>
    </row>
    <row r="3748" spans="1:2" ht="16.149999999999999" customHeight="1" x14ac:dyDescent="0.25">
      <c r="A3748" s="265">
        <v>37308</v>
      </c>
      <c r="B3748" s="268">
        <v>2282.94</v>
      </c>
    </row>
    <row r="3749" spans="1:2" ht="16.149999999999999" customHeight="1" x14ac:dyDescent="0.25">
      <c r="A3749" s="265">
        <v>37309</v>
      </c>
      <c r="B3749" s="266">
        <v>2309.4499999999998</v>
      </c>
    </row>
    <row r="3750" spans="1:2" ht="16.149999999999999" customHeight="1" x14ac:dyDescent="0.25">
      <c r="A3750" s="265">
        <v>37310</v>
      </c>
      <c r="B3750" s="268">
        <v>2307.75</v>
      </c>
    </row>
    <row r="3751" spans="1:2" ht="16.149999999999999" customHeight="1" x14ac:dyDescent="0.25">
      <c r="A3751" s="265">
        <v>37311</v>
      </c>
      <c r="B3751" s="266">
        <v>2307.75</v>
      </c>
    </row>
    <row r="3752" spans="1:2" ht="16.149999999999999" customHeight="1" x14ac:dyDescent="0.25">
      <c r="A3752" s="265">
        <v>37312</v>
      </c>
      <c r="B3752" s="268">
        <v>2307.75</v>
      </c>
    </row>
    <row r="3753" spans="1:2" ht="16.149999999999999" customHeight="1" x14ac:dyDescent="0.25">
      <c r="A3753" s="265">
        <v>37313</v>
      </c>
      <c r="B3753" s="266">
        <v>2310.21</v>
      </c>
    </row>
    <row r="3754" spans="1:2" ht="16.149999999999999" customHeight="1" x14ac:dyDescent="0.25">
      <c r="A3754" s="265">
        <v>37314</v>
      </c>
      <c r="B3754" s="268">
        <v>2313.13</v>
      </c>
    </row>
    <row r="3755" spans="1:2" ht="16.149999999999999" customHeight="1" x14ac:dyDescent="0.25">
      <c r="A3755" s="265">
        <v>37315</v>
      </c>
      <c r="B3755" s="266">
        <v>2309.8200000000002</v>
      </c>
    </row>
    <row r="3756" spans="1:2" ht="16.149999999999999" customHeight="1" x14ac:dyDescent="0.25">
      <c r="A3756" s="265">
        <v>37316</v>
      </c>
      <c r="B3756" s="268">
        <v>2306.4499999999998</v>
      </c>
    </row>
    <row r="3757" spans="1:2" ht="16.149999999999999" customHeight="1" x14ac:dyDescent="0.25">
      <c r="A3757" s="265">
        <v>37317</v>
      </c>
      <c r="B3757" s="266">
        <v>2306.33</v>
      </c>
    </row>
    <row r="3758" spans="1:2" ht="16.149999999999999" customHeight="1" x14ac:dyDescent="0.25">
      <c r="A3758" s="265">
        <v>37318</v>
      </c>
      <c r="B3758" s="268">
        <v>2306.33</v>
      </c>
    </row>
    <row r="3759" spans="1:2" ht="16.149999999999999" customHeight="1" x14ac:dyDescent="0.25">
      <c r="A3759" s="265">
        <v>37319</v>
      </c>
      <c r="B3759" s="266">
        <v>2306.33</v>
      </c>
    </row>
    <row r="3760" spans="1:2" ht="16.149999999999999" customHeight="1" x14ac:dyDescent="0.25">
      <c r="A3760" s="265">
        <v>37320</v>
      </c>
      <c r="B3760" s="268">
        <v>2299.15</v>
      </c>
    </row>
    <row r="3761" spans="1:2" ht="16.149999999999999" customHeight="1" x14ac:dyDescent="0.25">
      <c r="A3761" s="265">
        <v>37321</v>
      </c>
      <c r="B3761" s="266">
        <v>2293.6</v>
      </c>
    </row>
    <row r="3762" spans="1:2" ht="16.149999999999999" customHeight="1" x14ac:dyDescent="0.25">
      <c r="A3762" s="265">
        <v>37322</v>
      </c>
      <c r="B3762" s="268">
        <v>2290</v>
      </c>
    </row>
    <row r="3763" spans="1:2" ht="16.149999999999999" customHeight="1" x14ac:dyDescent="0.25">
      <c r="A3763" s="265">
        <v>37323</v>
      </c>
      <c r="B3763" s="266">
        <v>2289.83</v>
      </c>
    </row>
    <row r="3764" spans="1:2" ht="16.149999999999999" customHeight="1" x14ac:dyDescent="0.25">
      <c r="A3764" s="265">
        <v>37324</v>
      </c>
      <c r="B3764" s="268">
        <v>2283.83</v>
      </c>
    </row>
    <row r="3765" spans="1:2" ht="16.149999999999999" customHeight="1" x14ac:dyDescent="0.25">
      <c r="A3765" s="265">
        <v>37325</v>
      </c>
      <c r="B3765" s="266">
        <v>2283.83</v>
      </c>
    </row>
    <row r="3766" spans="1:2" ht="16.149999999999999" customHeight="1" x14ac:dyDescent="0.25">
      <c r="A3766" s="265">
        <v>37326</v>
      </c>
      <c r="B3766" s="268">
        <v>2283.83</v>
      </c>
    </row>
    <row r="3767" spans="1:2" ht="16.149999999999999" customHeight="1" x14ac:dyDescent="0.25">
      <c r="A3767" s="265">
        <v>37327</v>
      </c>
      <c r="B3767" s="266">
        <v>2269.88</v>
      </c>
    </row>
    <row r="3768" spans="1:2" ht="16.149999999999999" customHeight="1" x14ac:dyDescent="0.25">
      <c r="A3768" s="265">
        <v>37328</v>
      </c>
      <c r="B3768" s="268">
        <v>2269.17</v>
      </c>
    </row>
    <row r="3769" spans="1:2" ht="16.149999999999999" customHeight="1" x14ac:dyDescent="0.25">
      <c r="A3769" s="265">
        <v>37329</v>
      </c>
      <c r="B3769" s="266">
        <v>2270.66</v>
      </c>
    </row>
    <row r="3770" spans="1:2" ht="16.149999999999999" customHeight="1" x14ac:dyDescent="0.25">
      <c r="A3770" s="265">
        <v>37330</v>
      </c>
      <c r="B3770" s="268">
        <v>2272.27</v>
      </c>
    </row>
    <row r="3771" spans="1:2" ht="16.149999999999999" customHeight="1" x14ac:dyDescent="0.25">
      <c r="A3771" s="265">
        <v>37331</v>
      </c>
      <c r="B3771" s="266">
        <v>2278.56</v>
      </c>
    </row>
    <row r="3772" spans="1:2" ht="16.149999999999999" customHeight="1" x14ac:dyDescent="0.25">
      <c r="A3772" s="265">
        <v>37332</v>
      </c>
      <c r="B3772" s="268">
        <v>2278.56</v>
      </c>
    </row>
    <row r="3773" spans="1:2" ht="16.149999999999999" customHeight="1" x14ac:dyDescent="0.25">
      <c r="A3773" s="265">
        <v>37333</v>
      </c>
      <c r="B3773" s="266">
        <v>2278.56</v>
      </c>
    </row>
    <row r="3774" spans="1:2" ht="16.149999999999999" customHeight="1" x14ac:dyDescent="0.25">
      <c r="A3774" s="265">
        <v>37334</v>
      </c>
      <c r="B3774" s="268">
        <v>2282.25</v>
      </c>
    </row>
    <row r="3775" spans="1:2" ht="16.149999999999999" customHeight="1" x14ac:dyDescent="0.25">
      <c r="A3775" s="265">
        <v>37335</v>
      </c>
      <c r="B3775" s="266">
        <v>2274.5300000000002</v>
      </c>
    </row>
    <row r="3776" spans="1:2" ht="16.149999999999999" customHeight="1" x14ac:dyDescent="0.25">
      <c r="A3776" s="265">
        <v>37336</v>
      </c>
      <c r="B3776" s="268">
        <v>2279.6</v>
      </c>
    </row>
    <row r="3777" spans="1:2" ht="16.149999999999999" customHeight="1" x14ac:dyDescent="0.25">
      <c r="A3777" s="265">
        <v>37337</v>
      </c>
      <c r="B3777" s="266">
        <v>2280</v>
      </c>
    </row>
    <row r="3778" spans="1:2" ht="16.149999999999999" customHeight="1" x14ac:dyDescent="0.25">
      <c r="A3778" s="265">
        <v>37338</v>
      </c>
      <c r="B3778" s="268">
        <v>2274.4699999999998</v>
      </c>
    </row>
    <row r="3779" spans="1:2" ht="16.149999999999999" customHeight="1" x14ac:dyDescent="0.25">
      <c r="A3779" s="265">
        <v>37339</v>
      </c>
      <c r="B3779" s="266">
        <v>2274.4699999999998</v>
      </c>
    </row>
    <row r="3780" spans="1:2" ht="16.149999999999999" customHeight="1" x14ac:dyDescent="0.25">
      <c r="A3780" s="265">
        <v>37340</v>
      </c>
      <c r="B3780" s="268">
        <v>2274.4699999999998</v>
      </c>
    </row>
    <row r="3781" spans="1:2" ht="16.149999999999999" customHeight="1" x14ac:dyDescent="0.25">
      <c r="A3781" s="265">
        <v>37341</v>
      </c>
      <c r="B3781" s="266">
        <v>2274.4699999999998</v>
      </c>
    </row>
    <row r="3782" spans="1:2" ht="16.149999999999999" customHeight="1" x14ac:dyDescent="0.25">
      <c r="A3782" s="265">
        <v>37342</v>
      </c>
      <c r="B3782" s="268">
        <v>2261.37</v>
      </c>
    </row>
    <row r="3783" spans="1:2" ht="16.149999999999999" customHeight="1" x14ac:dyDescent="0.25">
      <c r="A3783" s="265">
        <v>37343</v>
      </c>
      <c r="B3783" s="266">
        <v>2261.23</v>
      </c>
    </row>
    <row r="3784" spans="1:2" ht="16.149999999999999" customHeight="1" x14ac:dyDescent="0.25">
      <c r="A3784" s="265">
        <v>37344</v>
      </c>
      <c r="B3784" s="268">
        <v>2261.23</v>
      </c>
    </row>
    <row r="3785" spans="1:2" ht="16.149999999999999" customHeight="1" x14ac:dyDescent="0.25">
      <c r="A3785" s="265">
        <v>37345</v>
      </c>
      <c r="B3785" s="266">
        <v>2261.23</v>
      </c>
    </row>
    <row r="3786" spans="1:2" ht="16.149999999999999" customHeight="1" x14ac:dyDescent="0.25">
      <c r="A3786" s="265">
        <v>37346</v>
      </c>
      <c r="B3786" s="268">
        <v>2261.23</v>
      </c>
    </row>
    <row r="3787" spans="1:2" ht="16.149999999999999" customHeight="1" x14ac:dyDescent="0.25">
      <c r="A3787" s="265">
        <v>37347</v>
      </c>
      <c r="B3787" s="266">
        <v>2261.23</v>
      </c>
    </row>
    <row r="3788" spans="1:2" ht="16.149999999999999" customHeight="1" x14ac:dyDescent="0.25">
      <c r="A3788" s="265">
        <v>37348</v>
      </c>
      <c r="B3788" s="268">
        <v>2264.5700000000002</v>
      </c>
    </row>
    <row r="3789" spans="1:2" ht="16.149999999999999" customHeight="1" x14ac:dyDescent="0.25">
      <c r="A3789" s="265">
        <v>37349</v>
      </c>
      <c r="B3789" s="266">
        <v>2257.16</v>
      </c>
    </row>
    <row r="3790" spans="1:2" ht="16.149999999999999" customHeight="1" x14ac:dyDescent="0.25">
      <c r="A3790" s="265">
        <v>37350</v>
      </c>
      <c r="B3790" s="268">
        <v>2267.9899999999998</v>
      </c>
    </row>
    <row r="3791" spans="1:2" ht="16.149999999999999" customHeight="1" x14ac:dyDescent="0.25">
      <c r="A3791" s="265">
        <v>37351</v>
      </c>
      <c r="B3791" s="266">
        <v>2269.35</v>
      </c>
    </row>
    <row r="3792" spans="1:2" ht="16.149999999999999" customHeight="1" x14ac:dyDescent="0.25">
      <c r="A3792" s="265">
        <v>37352</v>
      </c>
      <c r="B3792" s="268">
        <v>2263.0300000000002</v>
      </c>
    </row>
    <row r="3793" spans="1:2" ht="16.149999999999999" customHeight="1" x14ac:dyDescent="0.25">
      <c r="A3793" s="265">
        <v>37353</v>
      </c>
      <c r="B3793" s="266">
        <v>2263.0300000000002</v>
      </c>
    </row>
    <row r="3794" spans="1:2" ht="16.149999999999999" customHeight="1" x14ac:dyDescent="0.25">
      <c r="A3794" s="265">
        <v>37354</v>
      </c>
      <c r="B3794" s="268">
        <v>2263.0300000000002</v>
      </c>
    </row>
    <row r="3795" spans="1:2" ht="16.149999999999999" customHeight="1" x14ac:dyDescent="0.25">
      <c r="A3795" s="265">
        <v>37355</v>
      </c>
      <c r="B3795" s="266">
        <v>2255.02</v>
      </c>
    </row>
    <row r="3796" spans="1:2" ht="16.149999999999999" customHeight="1" x14ac:dyDescent="0.25">
      <c r="A3796" s="265">
        <v>37356</v>
      </c>
      <c r="B3796" s="268">
        <v>2254.4499999999998</v>
      </c>
    </row>
    <row r="3797" spans="1:2" ht="16.149999999999999" customHeight="1" x14ac:dyDescent="0.25">
      <c r="A3797" s="265">
        <v>37357</v>
      </c>
      <c r="B3797" s="266">
        <v>2257.7800000000002</v>
      </c>
    </row>
    <row r="3798" spans="1:2" ht="16.149999999999999" customHeight="1" x14ac:dyDescent="0.25">
      <c r="A3798" s="265">
        <v>37358</v>
      </c>
      <c r="B3798" s="268">
        <v>2261.66</v>
      </c>
    </row>
    <row r="3799" spans="1:2" ht="16.149999999999999" customHeight="1" x14ac:dyDescent="0.25">
      <c r="A3799" s="265">
        <v>37359</v>
      </c>
      <c r="B3799" s="266">
        <v>2264.98</v>
      </c>
    </row>
    <row r="3800" spans="1:2" ht="16.149999999999999" customHeight="1" x14ac:dyDescent="0.25">
      <c r="A3800" s="265">
        <v>37360</v>
      </c>
      <c r="B3800" s="268">
        <v>2264.98</v>
      </c>
    </row>
    <row r="3801" spans="1:2" ht="16.149999999999999" customHeight="1" x14ac:dyDescent="0.25">
      <c r="A3801" s="265">
        <v>37361</v>
      </c>
      <c r="B3801" s="266">
        <v>2264.98</v>
      </c>
    </row>
    <row r="3802" spans="1:2" ht="16.149999999999999" customHeight="1" x14ac:dyDescent="0.25">
      <c r="A3802" s="265">
        <v>37362</v>
      </c>
      <c r="B3802" s="268">
        <v>2266.92</v>
      </c>
    </row>
    <row r="3803" spans="1:2" ht="16.149999999999999" customHeight="1" x14ac:dyDescent="0.25">
      <c r="A3803" s="265">
        <v>37363</v>
      </c>
      <c r="B3803" s="266">
        <v>2262.56</v>
      </c>
    </row>
    <row r="3804" spans="1:2" ht="16.149999999999999" customHeight="1" x14ac:dyDescent="0.25">
      <c r="A3804" s="265">
        <v>37364</v>
      </c>
      <c r="B3804" s="268">
        <v>2261.12</v>
      </c>
    </row>
    <row r="3805" spans="1:2" ht="16.149999999999999" customHeight="1" x14ac:dyDescent="0.25">
      <c r="A3805" s="265">
        <v>37365</v>
      </c>
      <c r="B3805" s="266">
        <v>2256.66</v>
      </c>
    </row>
    <row r="3806" spans="1:2" ht="16.149999999999999" customHeight="1" x14ac:dyDescent="0.25">
      <c r="A3806" s="265">
        <v>37366</v>
      </c>
      <c r="B3806" s="268">
        <v>2260.9</v>
      </c>
    </row>
    <row r="3807" spans="1:2" ht="16.149999999999999" customHeight="1" x14ac:dyDescent="0.25">
      <c r="A3807" s="265">
        <v>37367</v>
      </c>
      <c r="B3807" s="266">
        <v>2260.9</v>
      </c>
    </row>
    <row r="3808" spans="1:2" ht="16.149999999999999" customHeight="1" x14ac:dyDescent="0.25">
      <c r="A3808" s="265">
        <v>37368</v>
      </c>
      <c r="B3808" s="268">
        <v>2260.9</v>
      </c>
    </row>
    <row r="3809" spans="1:2" ht="16.149999999999999" customHeight="1" x14ac:dyDescent="0.25">
      <c r="A3809" s="265">
        <v>37369</v>
      </c>
      <c r="B3809" s="266">
        <v>2259.88</v>
      </c>
    </row>
    <row r="3810" spans="1:2" ht="16.149999999999999" customHeight="1" x14ac:dyDescent="0.25">
      <c r="A3810" s="265">
        <v>37370</v>
      </c>
      <c r="B3810" s="268">
        <v>2263.6799999999998</v>
      </c>
    </row>
    <row r="3811" spans="1:2" ht="16.149999999999999" customHeight="1" x14ac:dyDescent="0.25">
      <c r="A3811" s="265">
        <v>37371</v>
      </c>
      <c r="B3811" s="266">
        <v>2265.6999999999998</v>
      </c>
    </row>
    <row r="3812" spans="1:2" ht="16.149999999999999" customHeight="1" x14ac:dyDescent="0.25">
      <c r="A3812" s="265">
        <v>37372</v>
      </c>
      <c r="B3812" s="268">
        <v>2267.4</v>
      </c>
    </row>
    <row r="3813" spans="1:2" ht="16.149999999999999" customHeight="1" x14ac:dyDescent="0.25">
      <c r="A3813" s="265">
        <v>37373</v>
      </c>
      <c r="B3813" s="266">
        <v>2270.92</v>
      </c>
    </row>
    <row r="3814" spans="1:2" ht="16.149999999999999" customHeight="1" x14ac:dyDescent="0.25">
      <c r="A3814" s="265">
        <v>37374</v>
      </c>
      <c r="B3814" s="268">
        <v>2270.92</v>
      </c>
    </row>
    <row r="3815" spans="1:2" ht="16.149999999999999" customHeight="1" x14ac:dyDescent="0.25">
      <c r="A3815" s="265">
        <v>37375</v>
      </c>
      <c r="B3815" s="266">
        <v>2270.92</v>
      </c>
    </row>
    <row r="3816" spans="1:2" ht="16.149999999999999" customHeight="1" x14ac:dyDescent="0.25">
      <c r="A3816" s="265">
        <v>37376</v>
      </c>
      <c r="B3816" s="268">
        <v>2275.35</v>
      </c>
    </row>
    <row r="3817" spans="1:2" ht="16.149999999999999" customHeight="1" x14ac:dyDescent="0.25">
      <c r="A3817" s="265">
        <v>37377</v>
      </c>
      <c r="B3817" s="266">
        <v>2275.4299999999998</v>
      </c>
    </row>
    <row r="3818" spans="1:2" ht="16.149999999999999" customHeight="1" x14ac:dyDescent="0.25">
      <c r="A3818" s="265">
        <v>37378</v>
      </c>
      <c r="B3818" s="268">
        <v>2275.4299999999998</v>
      </c>
    </row>
    <row r="3819" spans="1:2" ht="16.149999999999999" customHeight="1" x14ac:dyDescent="0.25">
      <c r="A3819" s="265">
        <v>37379</v>
      </c>
      <c r="B3819" s="266">
        <v>2279.56</v>
      </c>
    </row>
    <row r="3820" spans="1:2" ht="16.149999999999999" customHeight="1" x14ac:dyDescent="0.25">
      <c r="A3820" s="265">
        <v>37380</v>
      </c>
      <c r="B3820" s="268">
        <v>2286.39</v>
      </c>
    </row>
    <row r="3821" spans="1:2" ht="16.149999999999999" customHeight="1" x14ac:dyDescent="0.25">
      <c r="A3821" s="265">
        <v>37381</v>
      </c>
      <c r="B3821" s="266">
        <v>2286.39</v>
      </c>
    </row>
    <row r="3822" spans="1:2" ht="16.149999999999999" customHeight="1" x14ac:dyDescent="0.25">
      <c r="A3822" s="265">
        <v>37382</v>
      </c>
      <c r="B3822" s="268">
        <v>2286.39</v>
      </c>
    </row>
    <row r="3823" spans="1:2" ht="16.149999999999999" customHeight="1" x14ac:dyDescent="0.25">
      <c r="A3823" s="265">
        <v>37383</v>
      </c>
      <c r="B3823" s="266">
        <v>2285.64</v>
      </c>
    </row>
    <row r="3824" spans="1:2" ht="16.149999999999999" customHeight="1" x14ac:dyDescent="0.25">
      <c r="A3824" s="265">
        <v>37384</v>
      </c>
      <c r="B3824" s="268">
        <v>2286.6</v>
      </c>
    </row>
    <row r="3825" spans="1:2" ht="16.149999999999999" customHeight="1" x14ac:dyDescent="0.25">
      <c r="A3825" s="265">
        <v>37385</v>
      </c>
      <c r="B3825" s="266">
        <v>2284.9299999999998</v>
      </c>
    </row>
    <row r="3826" spans="1:2" ht="16.149999999999999" customHeight="1" x14ac:dyDescent="0.25">
      <c r="A3826" s="265">
        <v>37386</v>
      </c>
      <c r="B3826" s="268">
        <v>2289.17</v>
      </c>
    </row>
    <row r="3827" spans="1:2" ht="16.149999999999999" customHeight="1" x14ac:dyDescent="0.25">
      <c r="A3827" s="265">
        <v>37387</v>
      </c>
      <c r="B3827" s="266">
        <v>2292</v>
      </c>
    </row>
    <row r="3828" spans="1:2" ht="16.149999999999999" customHeight="1" x14ac:dyDescent="0.25">
      <c r="A3828" s="265">
        <v>37388</v>
      </c>
      <c r="B3828" s="268">
        <v>2292</v>
      </c>
    </row>
    <row r="3829" spans="1:2" ht="16.149999999999999" customHeight="1" x14ac:dyDescent="0.25">
      <c r="A3829" s="265">
        <v>37389</v>
      </c>
      <c r="B3829" s="266">
        <v>2292</v>
      </c>
    </row>
    <row r="3830" spans="1:2" ht="16.149999999999999" customHeight="1" x14ac:dyDescent="0.25">
      <c r="A3830" s="265">
        <v>37390</v>
      </c>
      <c r="B3830" s="268">
        <v>2292</v>
      </c>
    </row>
    <row r="3831" spans="1:2" ht="16.149999999999999" customHeight="1" x14ac:dyDescent="0.25">
      <c r="A3831" s="265">
        <v>37391</v>
      </c>
      <c r="B3831" s="266">
        <v>2293</v>
      </c>
    </row>
    <row r="3832" spans="1:2" ht="16.149999999999999" customHeight="1" x14ac:dyDescent="0.25">
      <c r="A3832" s="265">
        <v>37392</v>
      </c>
      <c r="B3832" s="268">
        <v>2300.02</v>
      </c>
    </row>
    <row r="3833" spans="1:2" ht="16.149999999999999" customHeight="1" x14ac:dyDescent="0.25">
      <c r="A3833" s="265">
        <v>37393</v>
      </c>
      <c r="B3833" s="266">
        <v>2314.21</v>
      </c>
    </row>
    <row r="3834" spans="1:2" ht="16.149999999999999" customHeight="1" x14ac:dyDescent="0.25">
      <c r="A3834" s="265">
        <v>37394</v>
      </c>
      <c r="B3834" s="268">
        <v>2332.6799999999998</v>
      </c>
    </row>
    <row r="3835" spans="1:2" ht="16.149999999999999" customHeight="1" x14ac:dyDescent="0.25">
      <c r="A3835" s="265">
        <v>37395</v>
      </c>
      <c r="B3835" s="266">
        <v>2332.6799999999998</v>
      </c>
    </row>
    <row r="3836" spans="1:2" ht="16.149999999999999" customHeight="1" x14ac:dyDescent="0.25">
      <c r="A3836" s="265">
        <v>37396</v>
      </c>
      <c r="B3836" s="268">
        <v>2332.6799999999998</v>
      </c>
    </row>
    <row r="3837" spans="1:2" ht="16.149999999999999" customHeight="1" x14ac:dyDescent="0.25">
      <c r="A3837" s="265">
        <v>37397</v>
      </c>
      <c r="B3837" s="266">
        <v>2350.1999999999998</v>
      </c>
    </row>
    <row r="3838" spans="1:2" ht="16.149999999999999" customHeight="1" x14ac:dyDescent="0.25">
      <c r="A3838" s="265">
        <v>37398</v>
      </c>
      <c r="B3838" s="268">
        <v>2363.2800000000002</v>
      </c>
    </row>
    <row r="3839" spans="1:2" ht="16.149999999999999" customHeight="1" x14ac:dyDescent="0.25">
      <c r="A3839" s="265">
        <v>37399</v>
      </c>
      <c r="B3839" s="266">
        <v>2349.8000000000002</v>
      </c>
    </row>
    <row r="3840" spans="1:2" ht="16.149999999999999" customHeight="1" x14ac:dyDescent="0.25">
      <c r="A3840" s="265">
        <v>37400</v>
      </c>
      <c r="B3840" s="268">
        <v>2338.5500000000002</v>
      </c>
    </row>
    <row r="3841" spans="1:2" ht="16.149999999999999" customHeight="1" x14ac:dyDescent="0.25">
      <c r="A3841" s="265">
        <v>37401</v>
      </c>
      <c r="B3841" s="266">
        <v>2331.0700000000002</v>
      </c>
    </row>
    <row r="3842" spans="1:2" ht="16.149999999999999" customHeight="1" x14ac:dyDescent="0.25">
      <c r="A3842" s="265">
        <v>37402</v>
      </c>
      <c r="B3842" s="268">
        <v>2331.0700000000002</v>
      </c>
    </row>
    <row r="3843" spans="1:2" ht="16.149999999999999" customHeight="1" x14ac:dyDescent="0.25">
      <c r="A3843" s="265">
        <v>37403</v>
      </c>
      <c r="B3843" s="266">
        <v>2331.0700000000002</v>
      </c>
    </row>
    <row r="3844" spans="1:2" ht="16.149999999999999" customHeight="1" x14ac:dyDescent="0.25">
      <c r="A3844" s="265">
        <v>37404</v>
      </c>
      <c r="B3844" s="268">
        <v>2309.85</v>
      </c>
    </row>
    <row r="3845" spans="1:2" ht="16.149999999999999" customHeight="1" x14ac:dyDescent="0.25">
      <c r="A3845" s="265">
        <v>37405</v>
      </c>
      <c r="B3845" s="266">
        <v>2314.3000000000002</v>
      </c>
    </row>
    <row r="3846" spans="1:2" ht="16.149999999999999" customHeight="1" x14ac:dyDescent="0.25">
      <c r="A3846" s="265">
        <v>37406</v>
      </c>
      <c r="B3846" s="268">
        <v>2317.12</v>
      </c>
    </row>
    <row r="3847" spans="1:2" ht="16.149999999999999" customHeight="1" x14ac:dyDescent="0.25">
      <c r="A3847" s="265">
        <v>37407</v>
      </c>
      <c r="B3847" s="266">
        <v>2321.16</v>
      </c>
    </row>
    <row r="3848" spans="1:2" ht="16.149999999999999" customHeight="1" x14ac:dyDescent="0.25">
      <c r="A3848" s="265">
        <v>37408</v>
      </c>
      <c r="B3848" s="268">
        <v>2321.6799999999998</v>
      </c>
    </row>
    <row r="3849" spans="1:2" ht="16.149999999999999" customHeight="1" x14ac:dyDescent="0.25">
      <c r="A3849" s="265">
        <v>37409</v>
      </c>
      <c r="B3849" s="266">
        <v>2321.6799999999998</v>
      </c>
    </row>
    <row r="3850" spans="1:2" ht="16.149999999999999" customHeight="1" x14ac:dyDescent="0.25">
      <c r="A3850" s="265">
        <v>37410</v>
      </c>
      <c r="B3850" s="268">
        <v>2321.6799999999998</v>
      </c>
    </row>
    <row r="3851" spans="1:2" ht="16.149999999999999" customHeight="1" x14ac:dyDescent="0.25">
      <c r="A3851" s="265">
        <v>37411</v>
      </c>
      <c r="B3851" s="266">
        <v>2321.6799999999998</v>
      </c>
    </row>
    <row r="3852" spans="1:2" ht="16.149999999999999" customHeight="1" x14ac:dyDescent="0.25">
      <c r="A3852" s="265">
        <v>37412</v>
      </c>
      <c r="B3852" s="268">
        <v>2324.54</v>
      </c>
    </row>
    <row r="3853" spans="1:2" ht="16.149999999999999" customHeight="1" x14ac:dyDescent="0.25">
      <c r="A3853" s="265">
        <v>37413</v>
      </c>
      <c r="B3853" s="266">
        <v>2331.69</v>
      </c>
    </row>
    <row r="3854" spans="1:2" ht="16.149999999999999" customHeight="1" x14ac:dyDescent="0.25">
      <c r="A3854" s="265">
        <v>37414</v>
      </c>
      <c r="B3854" s="268">
        <v>2335.3000000000002</v>
      </c>
    </row>
    <row r="3855" spans="1:2" ht="16.149999999999999" customHeight="1" x14ac:dyDescent="0.25">
      <c r="A3855" s="265">
        <v>37415</v>
      </c>
      <c r="B3855" s="266">
        <v>2336.11</v>
      </c>
    </row>
    <row r="3856" spans="1:2" ht="16.149999999999999" customHeight="1" x14ac:dyDescent="0.25">
      <c r="A3856" s="265">
        <v>37416</v>
      </c>
      <c r="B3856" s="268">
        <v>2336.11</v>
      </c>
    </row>
    <row r="3857" spans="1:2" ht="16.149999999999999" customHeight="1" x14ac:dyDescent="0.25">
      <c r="A3857" s="265">
        <v>37417</v>
      </c>
      <c r="B3857" s="266">
        <v>2336.11</v>
      </c>
    </row>
    <row r="3858" spans="1:2" ht="16.149999999999999" customHeight="1" x14ac:dyDescent="0.25">
      <c r="A3858" s="265">
        <v>37418</v>
      </c>
      <c r="B3858" s="268">
        <v>2336.11</v>
      </c>
    </row>
    <row r="3859" spans="1:2" ht="16.149999999999999" customHeight="1" x14ac:dyDescent="0.25">
      <c r="A3859" s="265">
        <v>37419</v>
      </c>
      <c r="B3859" s="266">
        <v>2340.36</v>
      </c>
    </row>
    <row r="3860" spans="1:2" ht="16.149999999999999" customHeight="1" x14ac:dyDescent="0.25">
      <c r="A3860" s="265">
        <v>37420</v>
      </c>
      <c r="B3860" s="268">
        <v>2347.6799999999998</v>
      </c>
    </row>
    <row r="3861" spans="1:2" ht="16.149999999999999" customHeight="1" x14ac:dyDescent="0.25">
      <c r="A3861" s="265">
        <v>37421</v>
      </c>
      <c r="B3861" s="266">
        <v>2357.14</v>
      </c>
    </row>
    <row r="3862" spans="1:2" ht="16.149999999999999" customHeight="1" x14ac:dyDescent="0.25">
      <c r="A3862" s="265">
        <v>37422</v>
      </c>
      <c r="B3862" s="268">
        <v>2369.12</v>
      </c>
    </row>
    <row r="3863" spans="1:2" ht="16.149999999999999" customHeight="1" x14ac:dyDescent="0.25">
      <c r="A3863" s="265">
        <v>37423</v>
      </c>
      <c r="B3863" s="266">
        <v>2369.12</v>
      </c>
    </row>
    <row r="3864" spans="1:2" ht="16.149999999999999" customHeight="1" x14ac:dyDescent="0.25">
      <c r="A3864" s="265">
        <v>37424</v>
      </c>
      <c r="B3864" s="268">
        <v>2369.12</v>
      </c>
    </row>
    <row r="3865" spans="1:2" ht="16.149999999999999" customHeight="1" x14ac:dyDescent="0.25">
      <c r="A3865" s="265">
        <v>37425</v>
      </c>
      <c r="B3865" s="266">
        <v>2379.92</v>
      </c>
    </row>
    <row r="3866" spans="1:2" ht="16.149999999999999" customHeight="1" x14ac:dyDescent="0.25">
      <c r="A3866" s="265">
        <v>37426</v>
      </c>
      <c r="B3866" s="268">
        <v>2383.31</v>
      </c>
    </row>
    <row r="3867" spans="1:2" ht="16.149999999999999" customHeight="1" x14ac:dyDescent="0.25">
      <c r="A3867" s="265">
        <v>37427</v>
      </c>
      <c r="B3867" s="266">
        <v>2393.87</v>
      </c>
    </row>
    <row r="3868" spans="1:2" ht="16.149999999999999" customHeight="1" x14ac:dyDescent="0.25">
      <c r="A3868" s="265">
        <v>37428</v>
      </c>
      <c r="B3868" s="268">
        <v>2391.65</v>
      </c>
    </row>
    <row r="3869" spans="1:2" ht="16.149999999999999" customHeight="1" x14ac:dyDescent="0.25">
      <c r="A3869" s="265">
        <v>37429</v>
      </c>
      <c r="B3869" s="266">
        <v>2384.2199999999998</v>
      </c>
    </row>
    <row r="3870" spans="1:2" ht="16.149999999999999" customHeight="1" x14ac:dyDescent="0.25">
      <c r="A3870" s="265">
        <v>37430</v>
      </c>
      <c r="B3870" s="268">
        <v>2384.2199999999998</v>
      </c>
    </row>
    <row r="3871" spans="1:2" ht="16.149999999999999" customHeight="1" x14ac:dyDescent="0.25">
      <c r="A3871" s="265">
        <v>37431</v>
      </c>
      <c r="B3871" s="266">
        <v>2384.2199999999998</v>
      </c>
    </row>
    <row r="3872" spans="1:2" ht="16.149999999999999" customHeight="1" x14ac:dyDescent="0.25">
      <c r="A3872" s="265">
        <v>37432</v>
      </c>
      <c r="B3872" s="268">
        <v>2383.41</v>
      </c>
    </row>
    <row r="3873" spans="1:2" ht="16.149999999999999" customHeight="1" x14ac:dyDescent="0.25">
      <c r="A3873" s="265">
        <v>37433</v>
      </c>
      <c r="B3873" s="266">
        <v>2386.1799999999998</v>
      </c>
    </row>
    <row r="3874" spans="1:2" ht="16.149999999999999" customHeight="1" x14ac:dyDescent="0.25">
      <c r="A3874" s="265">
        <v>37434</v>
      </c>
      <c r="B3874" s="268">
        <v>2392.13</v>
      </c>
    </row>
    <row r="3875" spans="1:2" ht="16.149999999999999" customHeight="1" x14ac:dyDescent="0.25">
      <c r="A3875" s="265">
        <v>37435</v>
      </c>
      <c r="B3875" s="266">
        <v>2398.14</v>
      </c>
    </row>
    <row r="3876" spans="1:2" ht="16.149999999999999" customHeight="1" x14ac:dyDescent="0.25">
      <c r="A3876" s="265">
        <v>37436</v>
      </c>
      <c r="B3876" s="268">
        <v>2398.8200000000002</v>
      </c>
    </row>
    <row r="3877" spans="1:2" ht="16.149999999999999" customHeight="1" x14ac:dyDescent="0.25">
      <c r="A3877" s="265">
        <v>37437</v>
      </c>
      <c r="B3877" s="266">
        <v>2398.8200000000002</v>
      </c>
    </row>
    <row r="3878" spans="1:2" ht="16.149999999999999" customHeight="1" x14ac:dyDescent="0.25">
      <c r="A3878" s="265">
        <v>37438</v>
      </c>
      <c r="B3878" s="268">
        <v>2398.8200000000002</v>
      </c>
    </row>
    <row r="3879" spans="1:2" ht="16.149999999999999" customHeight="1" x14ac:dyDescent="0.25">
      <c r="A3879" s="265">
        <v>37439</v>
      </c>
      <c r="B3879" s="266">
        <v>2398.8200000000002</v>
      </c>
    </row>
    <row r="3880" spans="1:2" ht="16.149999999999999" customHeight="1" x14ac:dyDescent="0.25">
      <c r="A3880" s="265">
        <v>37440</v>
      </c>
      <c r="B3880" s="268">
        <v>2410.54</v>
      </c>
    </row>
    <row r="3881" spans="1:2" ht="16.149999999999999" customHeight="1" x14ac:dyDescent="0.25">
      <c r="A3881" s="265">
        <v>37441</v>
      </c>
      <c r="B3881" s="266">
        <v>2425.42</v>
      </c>
    </row>
    <row r="3882" spans="1:2" ht="16.149999999999999" customHeight="1" x14ac:dyDescent="0.25">
      <c r="A3882" s="265">
        <v>37442</v>
      </c>
      <c r="B3882" s="268">
        <v>2426.4</v>
      </c>
    </row>
    <row r="3883" spans="1:2" ht="16.149999999999999" customHeight="1" x14ac:dyDescent="0.25">
      <c r="A3883" s="265">
        <v>37443</v>
      </c>
      <c r="B3883" s="266">
        <v>2434.3200000000002</v>
      </c>
    </row>
    <row r="3884" spans="1:2" ht="16.149999999999999" customHeight="1" x14ac:dyDescent="0.25">
      <c r="A3884" s="265">
        <v>37444</v>
      </c>
      <c r="B3884" s="268">
        <v>2434.3200000000002</v>
      </c>
    </row>
    <row r="3885" spans="1:2" ht="16.149999999999999" customHeight="1" x14ac:dyDescent="0.25">
      <c r="A3885" s="265">
        <v>37445</v>
      </c>
      <c r="B3885" s="266">
        <v>2434.3200000000002</v>
      </c>
    </row>
    <row r="3886" spans="1:2" ht="16.149999999999999" customHeight="1" x14ac:dyDescent="0.25">
      <c r="A3886" s="265">
        <v>37446</v>
      </c>
      <c r="B3886" s="268">
        <v>2457.39</v>
      </c>
    </row>
    <row r="3887" spans="1:2" ht="16.149999999999999" customHeight="1" x14ac:dyDescent="0.25">
      <c r="A3887" s="265">
        <v>37447</v>
      </c>
      <c r="B3887" s="266">
        <v>2462.1799999999998</v>
      </c>
    </row>
    <row r="3888" spans="1:2" ht="16.149999999999999" customHeight="1" x14ac:dyDescent="0.25">
      <c r="A3888" s="265">
        <v>37448</v>
      </c>
      <c r="B3888" s="268">
        <v>2482.21</v>
      </c>
    </row>
    <row r="3889" spans="1:2" ht="16.149999999999999" customHeight="1" x14ac:dyDescent="0.25">
      <c r="A3889" s="265">
        <v>37449</v>
      </c>
      <c r="B3889" s="266">
        <v>2506.84</v>
      </c>
    </row>
    <row r="3890" spans="1:2" ht="16.149999999999999" customHeight="1" x14ac:dyDescent="0.25">
      <c r="A3890" s="265">
        <v>37450</v>
      </c>
      <c r="B3890" s="268">
        <v>2513.9899999999998</v>
      </c>
    </row>
    <row r="3891" spans="1:2" ht="16.149999999999999" customHeight="1" x14ac:dyDescent="0.25">
      <c r="A3891" s="265">
        <v>37451</v>
      </c>
      <c r="B3891" s="266">
        <v>2513.9899999999998</v>
      </c>
    </row>
    <row r="3892" spans="1:2" ht="16.149999999999999" customHeight="1" x14ac:dyDescent="0.25">
      <c r="A3892" s="265">
        <v>37452</v>
      </c>
      <c r="B3892" s="268">
        <v>2513.9899999999998</v>
      </c>
    </row>
    <row r="3893" spans="1:2" ht="16.149999999999999" customHeight="1" x14ac:dyDescent="0.25">
      <c r="A3893" s="265">
        <v>37453</v>
      </c>
      <c r="B3893" s="266">
        <v>2507.21</v>
      </c>
    </row>
    <row r="3894" spans="1:2" ht="16.149999999999999" customHeight="1" x14ac:dyDescent="0.25">
      <c r="A3894" s="265">
        <v>37454</v>
      </c>
      <c r="B3894" s="268">
        <v>2499.92</v>
      </c>
    </row>
    <row r="3895" spans="1:2" ht="16.149999999999999" customHeight="1" x14ac:dyDescent="0.25">
      <c r="A3895" s="265">
        <v>37455</v>
      </c>
      <c r="B3895" s="266">
        <v>2524.7600000000002</v>
      </c>
    </row>
    <row r="3896" spans="1:2" ht="16.149999999999999" customHeight="1" x14ac:dyDescent="0.25">
      <c r="A3896" s="265">
        <v>37456</v>
      </c>
      <c r="B3896" s="268">
        <v>2538.4699999999998</v>
      </c>
    </row>
    <row r="3897" spans="1:2" ht="16.149999999999999" customHeight="1" x14ac:dyDescent="0.25">
      <c r="A3897" s="265">
        <v>37457</v>
      </c>
      <c r="B3897" s="266">
        <v>2529.5700000000002</v>
      </c>
    </row>
    <row r="3898" spans="1:2" ht="16.149999999999999" customHeight="1" x14ac:dyDescent="0.25">
      <c r="A3898" s="265">
        <v>37458</v>
      </c>
      <c r="B3898" s="268">
        <v>2529.5700000000002</v>
      </c>
    </row>
    <row r="3899" spans="1:2" ht="16.149999999999999" customHeight="1" x14ac:dyDescent="0.25">
      <c r="A3899" s="265">
        <v>37459</v>
      </c>
      <c r="B3899" s="266">
        <v>2529.5700000000002</v>
      </c>
    </row>
    <row r="3900" spans="1:2" ht="16.149999999999999" customHeight="1" x14ac:dyDescent="0.25">
      <c r="A3900" s="265">
        <v>37460</v>
      </c>
      <c r="B3900" s="268">
        <v>2517.42</v>
      </c>
    </row>
    <row r="3901" spans="1:2" ht="16.149999999999999" customHeight="1" x14ac:dyDescent="0.25">
      <c r="A3901" s="265">
        <v>37461</v>
      </c>
      <c r="B3901" s="266">
        <v>2539</v>
      </c>
    </row>
    <row r="3902" spans="1:2" ht="16.149999999999999" customHeight="1" x14ac:dyDescent="0.25">
      <c r="A3902" s="265">
        <v>37462</v>
      </c>
      <c r="B3902" s="268">
        <v>2572.42</v>
      </c>
    </row>
    <row r="3903" spans="1:2" ht="16.149999999999999" customHeight="1" x14ac:dyDescent="0.25">
      <c r="A3903" s="265">
        <v>37463</v>
      </c>
      <c r="B3903" s="266">
        <v>2580.15</v>
      </c>
    </row>
    <row r="3904" spans="1:2" ht="16.149999999999999" customHeight="1" x14ac:dyDescent="0.25">
      <c r="A3904" s="265">
        <v>37464</v>
      </c>
      <c r="B3904" s="268">
        <v>2596.2600000000002</v>
      </c>
    </row>
    <row r="3905" spans="1:2" ht="16.149999999999999" customHeight="1" x14ac:dyDescent="0.25">
      <c r="A3905" s="265">
        <v>37465</v>
      </c>
      <c r="B3905" s="266">
        <v>2596.2600000000002</v>
      </c>
    </row>
    <row r="3906" spans="1:2" ht="16.149999999999999" customHeight="1" x14ac:dyDescent="0.25">
      <c r="A3906" s="265">
        <v>37466</v>
      </c>
      <c r="B3906" s="268">
        <v>2596.2600000000002</v>
      </c>
    </row>
    <row r="3907" spans="1:2" ht="16.149999999999999" customHeight="1" x14ac:dyDescent="0.25">
      <c r="A3907" s="265">
        <v>37467</v>
      </c>
      <c r="B3907" s="266">
        <v>2599.5700000000002</v>
      </c>
    </row>
    <row r="3908" spans="1:2" ht="16.149999999999999" customHeight="1" x14ac:dyDescent="0.25">
      <c r="A3908" s="265">
        <v>37468</v>
      </c>
      <c r="B3908" s="268">
        <v>2625.06</v>
      </c>
    </row>
    <row r="3909" spans="1:2" ht="16.149999999999999" customHeight="1" x14ac:dyDescent="0.25">
      <c r="A3909" s="265">
        <v>37469</v>
      </c>
      <c r="B3909" s="266">
        <v>2636.3</v>
      </c>
    </row>
    <row r="3910" spans="1:2" ht="16.149999999999999" customHeight="1" x14ac:dyDescent="0.25">
      <c r="A3910" s="265">
        <v>37470</v>
      </c>
      <c r="B3910" s="268">
        <v>2640.35</v>
      </c>
    </row>
    <row r="3911" spans="1:2" ht="16.149999999999999" customHeight="1" x14ac:dyDescent="0.25">
      <c r="A3911" s="265">
        <v>37471</v>
      </c>
      <c r="B3911" s="266">
        <v>2643.03</v>
      </c>
    </row>
    <row r="3912" spans="1:2" ht="16.149999999999999" customHeight="1" x14ac:dyDescent="0.25">
      <c r="A3912" s="265">
        <v>37472</v>
      </c>
      <c r="B3912" s="268">
        <v>2643.03</v>
      </c>
    </row>
    <row r="3913" spans="1:2" ht="16.149999999999999" customHeight="1" x14ac:dyDescent="0.25">
      <c r="A3913" s="265">
        <v>37473</v>
      </c>
      <c r="B3913" s="266">
        <v>2643.03</v>
      </c>
    </row>
    <row r="3914" spans="1:2" ht="16.149999999999999" customHeight="1" x14ac:dyDescent="0.25">
      <c r="A3914" s="265">
        <v>37474</v>
      </c>
      <c r="B3914" s="268">
        <v>2663.81</v>
      </c>
    </row>
    <row r="3915" spans="1:2" ht="16.149999999999999" customHeight="1" x14ac:dyDescent="0.25">
      <c r="A3915" s="265">
        <v>37475</v>
      </c>
      <c r="B3915" s="266">
        <v>2670.61</v>
      </c>
    </row>
    <row r="3916" spans="1:2" ht="16.149999999999999" customHeight="1" x14ac:dyDescent="0.25">
      <c r="A3916" s="265">
        <v>37476</v>
      </c>
      <c r="B3916" s="268">
        <v>2670.61</v>
      </c>
    </row>
    <row r="3917" spans="1:2" ht="16.149999999999999" customHeight="1" x14ac:dyDescent="0.25">
      <c r="A3917" s="265">
        <v>37477</v>
      </c>
      <c r="B3917" s="266">
        <v>2649.32</v>
      </c>
    </row>
    <row r="3918" spans="1:2" ht="16.149999999999999" customHeight="1" x14ac:dyDescent="0.25">
      <c r="A3918" s="265">
        <v>37478</v>
      </c>
      <c r="B3918" s="268">
        <v>2568.8000000000002</v>
      </c>
    </row>
    <row r="3919" spans="1:2" ht="16.149999999999999" customHeight="1" x14ac:dyDescent="0.25">
      <c r="A3919" s="265">
        <v>37479</v>
      </c>
      <c r="B3919" s="266">
        <v>2568.8000000000002</v>
      </c>
    </row>
    <row r="3920" spans="1:2" ht="16.149999999999999" customHeight="1" x14ac:dyDescent="0.25">
      <c r="A3920" s="265">
        <v>37480</v>
      </c>
      <c r="B3920" s="268">
        <v>2568.8000000000002</v>
      </c>
    </row>
    <row r="3921" spans="1:2" ht="16.149999999999999" customHeight="1" x14ac:dyDescent="0.25">
      <c r="A3921" s="265">
        <v>37481</v>
      </c>
      <c r="B3921" s="266">
        <v>2595.8000000000002</v>
      </c>
    </row>
    <row r="3922" spans="1:2" ht="16.149999999999999" customHeight="1" x14ac:dyDescent="0.25">
      <c r="A3922" s="265">
        <v>37482</v>
      </c>
      <c r="B3922" s="268">
        <v>2657.98</v>
      </c>
    </row>
    <row r="3923" spans="1:2" ht="16.149999999999999" customHeight="1" x14ac:dyDescent="0.25">
      <c r="A3923" s="265">
        <v>37483</v>
      </c>
      <c r="B3923" s="266">
        <v>2635.87</v>
      </c>
    </row>
    <row r="3924" spans="1:2" ht="16.149999999999999" customHeight="1" x14ac:dyDescent="0.25">
      <c r="A3924" s="265">
        <v>37484</v>
      </c>
      <c r="B3924" s="268">
        <v>2648.77</v>
      </c>
    </row>
    <row r="3925" spans="1:2" ht="16.149999999999999" customHeight="1" x14ac:dyDescent="0.25">
      <c r="A3925" s="265">
        <v>37485</v>
      </c>
      <c r="B3925" s="266">
        <v>2663.61</v>
      </c>
    </row>
    <row r="3926" spans="1:2" ht="16.149999999999999" customHeight="1" x14ac:dyDescent="0.25">
      <c r="A3926" s="265">
        <v>37486</v>
      </c>
      <c r="B3926" s="268">
        <v>2663.61</v>
      </c>
    </row>
    <row r="3927" spans="1:2" ht="16.149999999999999" customHeight="1" x14ac:dyDescent="0.25">
      <c r="A3927" s="265">
        <v>37487</v>
      </c>
      <c r="B3927" s="266">
        <v>2663.61</v>
      </c>
    </row>
    <row r="3928" spans="1:2" ht="16.149999999999999" customHeight="1" x14ac:dyDescent="0.25">
      <c r="A3928" s="265">
        <v>37488</v>
      </c>
      <c r="B3928" s="268">
        <v>2663.61</v>
      </c>
    </row>
    <row r="3929" spans="1:2" ht="16.149999999999999" customHeight="1" x14ac:dyDescent="0.25">
      <c r="A3929" s="265">
        <v>37489</v>
      </c>
      <c r="B3929" s="266">
        <v>2620.91</v>
      </c>
    </row>
    <row r="3930" spans="1:2" ht="16.149999999999999" customHeight="1" x14ac:dyDescent="0.25">
      <c r="A3930" s="265">
        <v>37490</v>
      </c>
      <c r="B3930" s="268">
        <v>2626.17</v>
      </c>
    </row>
    <row r="3931" spans="1:2" ht="16.149999999999999" customHeight="1" x14ac:dyDescent="0.25">
      <c r="A3931" s="265">
        <v>37491</v>
      </c>
      <c r="B3931" s="266">
        <v>2652.96</v>
      </c>
    </row>
    <row r="3932" spans="1:2" ht="16.149999999999999" customHeight="1" x14ac:dyDescent="0.25">
      <c r="A3932" s="265">
        <v>37492</v>
      </c>
      <c r="B3932" s="268">
        <v>2643.37</v>
      </c>
    </row>
    <row r="3933" spans="1:2" ht="16.149999999999999" customHeight="1" x14ac:dyDescent="0.25">
      <c r="A3933" s="265">
        <v>37493</v>
      </c>
      <c r="B3933" s="266">
        <v>2643.37</v>
      </c>
    </row>
    <row r="3934" spans="1:2" ht="16.149999999999999" customHeight="1" x14ac:dyDescent="0.25">
      <c r="A3934" s="265">
        <v>37494</v>
      </c>
      <c r="B3934" s="268">
        <v>2643.37</v>
      </c>
    </row>
    <row r="3935" spans="1:2" ht="16.149999999999999" customHeight="1" x14ac:dyDescent="0.25">
      <c r="A3935" s="265">
        <v>37495</v>
      </c>
      <c r="B3935" s="266">
        <v>2653.29</v>
      </c>
    </row>
    <row r="3936" spans="1:2" ht="16.149999999999999" customHeight="1" x14ac:dyDescent="0.25">
      <c r="A3936" s="265">
        <v>37496</v>
      </c>
      <c r="B3936" s="268">
        <v>2672.25</v>
      </c>
    </row>
    <row r="3937" spans="1:2" ht="16.149999999999999" customHeight="1" x14ac:dyDescent="0.25">
      <c r="A3937" s="265">
        <v>37497</v>
      </c>
      <c r="B3937" s="266">
        <v>2688.64</v>
      </c>
    </row>
    <row r="3938" spans="1:2" ht="16.149999999999999" customHeight="1" x14ac:dyDescent="0.25">
      <c r="A3938" s="265">
        <v>37498</v>
      </c>
      <c r="B3938" s="268">
        <v>2712.46</v>
      </c>
    </row>
    <row r="3939" spans="1:2" ht="16.149999999999999" customHeight="1" x14ac:dyDescent="0.25">
      <c r="A3939" s="265">
        <v>37499</v>
      </c>
      <c r="B3939" s="266">
        <v>2703.55</v>
      </c>
    </row>
    <row r="3940" spans="1:2" ht="16.149999999999999" customHeight="1" x14ac:dyDescent="0.25">
      <c r="A3940" s="265">
        <v>37500</v>
      </c>
      <c r="B3940" s="268">
        <v>2703.55</v>
      </c>
    </row>
    <row r="3941" spans="1:2" ht="16.149999999999999" customHeight="1" x14ac:dyDescent="0.25">
      <c r="A3941" s="265">
        <v>37501</v>
      </c>
      <c r="B3941" s="266">
        <v>2703.55</v>
      </c>
    </row>
    <row r="3942" spans="1:2" ht="16.149999999999999" customHeight="1" x14ac:dyDescent="0.25">
      <c r="A3942" s="265">
        <v>37502</v>
      </c>
      <c r="B3942" s="268">
        <v>2679.51</v>
      </c>
    </row>
    <row r="3943" spans="1:2" ht="16.149999999999999" customHeight="1" x14ac:dyDescent="0.25">
      <c r="A3943" s="265">
        <v>37503</v>
      </c>
      <c r="B3943" s="266">
        <v>2677.39</v>
      </c>
    </row>
    <row r="3944" spans="1:2" ht="16.149999999999999" customHeight="1" x14ac:dyDescent="0.25">
      <c r="A3944" s="265">
        <v>37504</v>
      </c>
      <c r="B3944" s="268">
        <v>2694.51</v>
      </c>
    </row>
    <row r="3945" spans="1:2" ht="16.149999999999999" customHeight="1" x14ac:dyDescent="0.25">
      <c r="A3945" s="265">
        <v>37505</v>
      </c>
      <c r="B3945" s="266">
        <v>2714.77</v>
      </c>
    </row>
    <row r="3946" spans="1:2" ht="16.149999999999999" customHeight="1" x14ac:dyDescent="0.25">
      <c r="A3946" s="265">
        <v>37506</v>
      </c>
      <c r="B3946" s="268">
        <v>2712.14</v>
      </c>
    </row>
    <row r="3947" spans="1:2" ht="16.149999999999999" customHeight="1" x14ac:dyDescent="0.25">
      <c r="A3947" s="265">
        <v>37507</v>
      </c>
      <c r="B3947" s="266">
        <v>2712.14</v>
      </c>
    </row>
    <row r="3948" spans="1:2" ht="16.149999999999999" customHeight="1" x14ac:dyDescent="0.25">
      <c r="A3948" s="265">
        <v>37508</v>
      </c>
      <c r="B3948" s="268">
        <v>2712.14</v>
      </c>
    </row>
    <row r="3949" spans="1:2" ht="16.149999999999999" customHeight="1" x14ac:dyDescent="0.25">
      <c r="A3949" s="265">
        <v>37509</v>
      </c>
      <c r="B3949" s="266">
        <v>2703.63</v>
      </c>
    </row>
    <row r="3950" spans="1:2" ht="16.149999999999999" customHeight="1" x14ac:dyDescent="0.25">
      <c r="A3950" s="265">
        <v>37510</v>
      </c>
      <c r="B3950" s="268">
        <v>2707.58</v>
      </c>
    </row>
    <row r="3951" spans="1:2" ht="16.149999999999999" customHeight="1" x14ac:dyDescent="0.25">
      <c r="A3951" s="265">
        <v>37511</v>
      </c>
      <c r="B3951" s="266">
        <v>2718.85</v>
      </c>
    </row>
    <row r="3952" spans="1:2" ht="16.149999999999999" customHeight="1" x14ac:dyDescent="0.25">
      <c r="A3952" s="265">
        <v>37512</v>
      </c>
      <c r="B3952" s="268">
        <v>2730.91</v>
      </c>
    </row>
    <row r="3953" spans="1:2" ht="16.149999999999999" customHeight="1" x14ac:dyDescent="0.25">
      <c r="A3953" s="265">
        <v>37513</v>
      </c>
      <c r="B3953" s="266">
        <v>2741.29</v>
      </c>
    </row>
    <row r="3954" spans="1:2" ht="16.149999999999999" customHeight="1" x14ac:dyDescent="0.25">
      <c r="A3954" s="265">
        <v>37514</v>
      </c>
      <c r="B3954" s="268">
        <v>2741.29</v>
      </c>
    </row>
    <row r="3955" spans="1:2" ht="16.149999999999999" customHeight="1" x14ac:dyDescent="0.25">
      <c r="A3955" s="265">
        <v>37515</v>
      </c>
      <c r="B3955" s="266">
        <v>2741.29</v>
      </c>
    </row>
    <row r="3956" spans="1:2" ht="16.149999999999999" customHeight="1" x14ac:dyDescent="0.25">
      <c r="A3956" s="265">
        <v>37516</v>
      </c>
      <c r="B3956" s="268">
        <v>2758.95</v>
      </c>
    </row>
    <row r="3957" spans="1:2" ht="16.149999999999999" customHeight="1" x14ac:dyDescent="0.25">
      <c r="A3957" s="265">
        <v>37517</v>
      </c>
      <c r="B3957" s="266">
        <v>2783.44</v>
      </c>
    </row>
    <row r="3958" spans="1:2" ht="16.149999999999999" customHeight="1" x14ac:dyDescent="0.25">
      <c r="A3958" s="265">
        <v>37518</v>
      </c>
      <c r="B3958" s="268">
        <v>2785.81</v>
      </c>
    </row>
    <row r="3959" spans="1:2" ht="16.149999999999999" customHeight="1" x14ac:dyDescent="0.25">
      <c r="A3959" s="265">
        <v>37519</v>
      </c>
      <c r="B3959" s="266">
        <v>2789.01</v>
      </c>
    </row>
    <row r="3960" spans="1:2" ht="16.149999999999999" customHeight="1" x14ac:dyDescent="0.25">
      <c r="A3960" s="265">
        <v>37520</v>
      </c>
      <c r="B3960" s="268">
        <v>2815.05</v>
      </c>
    </row>
    <row r="3961" spans="1:2" ht="16.149999999999999" customHeight="1" x14ac:dyDescent="0.25">
      <c r="A3961" s="265">
        <v>37521</v>
      </c>
      <c r="B3961" s="266">
        <v>2815.05</v>
      </c>
    </row>
    <row r="3962" spans="1:2" ht="16.149999999999999" customHeight="1" x14ac:dyDescent="0.25">
      <c r="A3962" s="265">
        <v>37522</v>
      </c>
      <c r="B3962" s="268">
        <v>2815.05</v>
      </c>
    </row>
    <row r="3963" spans="1:2" ht="16.149999999999999" customHeight="1" x14ac:dyDescent="0.25">
      <c r="A3963" s="265">
        <v>37523</v>
      </c>
      <c r="B3963" s="266">
        <v>2793.36</v>
      </c>
    </row>
    <row r="3964" spans="1:2" ht="16.149999999999999" customHeight="1" x14ac:dyDescent="0.25">
      <c r="A3964" s="265">
        <v>37524</v>
      </c>
      <c r="B3964" s="268">
        <v>2810.46</v>
      </c>
    </row>
    <row r="3965" spans="1:2" ht="16.149999999999999" customHeight="1" x14ac:dyDescent="0.25">
      <c r="A3965" s="265">
        <v>37525</v>
      </c>
      <c r="B3965" s="266">
        <v>2802.32</v>
      </c>
    </row>
    <row r="3966" spans="1:2" ht="16.149999999999999" customHeight="1" x14ac:dyDescent="0.25">
      <c r="A3966" s="265">
        <v>37526</v>
      </c>
      <c r="B3966" s="268">
        <v>2825.32</v>
      </c>
    </row>
    <row r="3967" spans="1:2" ht="16.149999999999999" customHeight="1" x14ac:dyDescent="0.25">
      <c r="A3967" s="265">
        <v>37527</v>
      </c>
      <c r="B3967" s="266">
        <v>2828.08</v>
      </c>
    </row>
    <row r="3968" spans="1:2" ht="16.149999999999999" customHeight="1" x14ac:dyDescent="0.25">
      <c r="A3968" s="265">
        <v>37528</v>
      </c>
      <c r="B3968" s="268">
        <v>2828.08</v>
      </c>
    </row>
    <row r="3969" spans="1:2" ht="16.149999999999999" customHeight="1" x14ac:dyDescent="0.25">
      <c r="A3969" s="265">
        <v>37529</v>
      </c>
      <c r="B3969" s="266">
        <v>2828.08</v>
      </c>
    </row>
    <row r="3970" spans="1:2" ht="16.149999999999999" customHeight="1" x14ac:dyDescent="0.25">
      <c r="A3970" s="265">
        <v>37530</v>
      </c>
      <c r="B3970" s="268">
        <v>2850.65</v>
      </c>
    </row>
    <row r="3971" spans="1:2" ht="16.149999999999999" customHeight="1" x14ac:dyDescent="0.25">
      <c r="A3971" s="265">
        <v>37531</v>
      </c>
      <c r="B3971" s="266">
        <v>2885.48</v>
      </c>
    </row>
    <row r="3972" spans="1:2" ht="16.149999999999999" customHeight="1" x14ac:dyDescent="0.25">
      <c r="A3972" s="265">
        <v>37532</v>
      </c>
      <c r="B3972" s="268">
        <v>2888.23</v>
      </c>
    </row>
    <row r="3973" spans="1:2" ht="16.149999999999999" customHeight="1" x14ac:dyDescent="0.25">
      <c r="A3973" s="265">
        <v>37533</v>
      </c>
      <c r="B3973" s="266">
        <v>2881.78</v>
      </c>
    </row>
    <row r="3974" spans="1:2" ht="16.149999999999999" customHeight="1" x14ac:dyDescent="0.25">
      <c r="A3974" s="265">
        <v>37534</v>
      </c>
      <c r="B3974" s="268">
        <v>2876.4</v>
      </c>
    </row>
    <row r="3975" spans="1:2" ht="16.149999999999999" customHeight="1" x14ac:dyDescent="0.25">
      <c r="A3975" s="265">
        <v>37535</v>
      </c>
      <c r="B3975" s="266">
        <v>2876.4</v>
      </c>
    </row>
    <row r="3976" spans="1:2" ht="16.149999999999999" customHeight="1" x14ac:dyDescent="0.25">
      <c r="A3976" s="265">
        <v>37536</v>
      </c>
      <c r="B3976" s="268">
        <v>2876.4</v>
      </c>
    </row>
    <row r="3977" spans="1:2" ht="16.149999999999999" customHeight="1" x14ac:dyDescent="0.25">
      <c r="A3977" s="265">
        <v>37537</v>
      </c>
      <c r="B3977" s="266">
        <v>2869.73</v>
      </c>
    </row>
    <row r="3978" spans="1:2" ht="16.149999999999999" customHeight="1" x14ac:dyDescent="0.25">
      <c r="A3978" s="265">
        <v>37538</v>
      </c>
      <c r="B3978" s="268">
        <v>2850.98</v>
      </c>
    </row>
    <row r="3979" spans="1:2" ht="16.149999999999999" customHeight="1" x14ac:dyDescent="0.25">
      <c r="A3979" s="265">
        <v>37539</v>
      </c>
      <c r="B3979" s="266">
        <v>2854.04</v>
      </c>
    </row>
    <row r="3980" spans="1:2" ht="16.149999999999999" customHeight="1" x14ac:dyDescent="0.25">
      <c r="A3980" s="265">
        <v>37540</v>
      </c>
      <c r="B3980" s="268">
        <v>2870.63</v>
      </c>
    </row>
    <row r="3981" spans="1:2" ht="16.149999999999999" customHeight="1" x14ac:dyDescent="0.25">
      <c r="A3981" s="265">
        <v>37541</v>
      </c>
      <c r="B3981" s="266">
        <v>2861.16</v>
      </c>
    </row>
    <row r="3982" spans="1:2" ht="16.149999999999999" customHeight="1" x14ac:dyDescent="0.25">
      <c r="A3982" s="265">
        <v>37542</v>
      </c>
      <c r="B3982" s="268">
        <v>2861.16</v>
      </c>
    </row>
    <row r="3983" spans="1:2" ht="16.149999999999999" customHeight="1" x14ac:dyDescent="0.25">
      <c r="A3983" s="265">
        <v>37543</v>
      </c>
      <c r="B3983" s="266">
        <v>2861.16</v>
      </c>
    </row>
    <row r="3984" spans="1:2" ht="16.149999999999999" customHeight="1" x14ac:dyDescent="0.25">
      <c r="A3984" s="265">
        <v>37544</v>
      </c>
      <c r="B3984" s="268">
        <v>2861.16</v>
      </c>
    </row>
    <row r="3985" spans="1:2" ht="16.149999999999999" customHeight="1" x14ac:dyDescent="0.25">
      <c r="A3985" s="265">
        <v>37545</v>
      </c>
      <c r="B3985" s="266">
        <v>2852.99</v>
      </c>
    </row>
    <row r="3986" spans="1:2" ht="16.149999999999999" customHeight="1" x14ac:dyDescent="0.25">
      <c r="A3986" s="265">
        <v>37546</v>
      </c>
      <c r="B3986" s="268">
        <v>2857.13</v>
      </c>
    </row>
    <row r="3987" spans="1:2" ht="16.149999999999999" customHeight="1" x14ac:dyDescent="0.25">
      <c r="A3987" s="265">
        <v>37547</v>
      </c>
      <c r="B3987" s="266">
        <v>2853.9</v>
      </c>
    </row>
    <row r="3988" spans="1:2" ht="16.149999999999999" customHeight="1" x14ac:dyDescent="0.25">
      <c r="A3988" s="265">
        <v>37548</v>
      </c>
      <c r="B3988" s="268">
        <v>2836.34</v>
      </c>
    </row>
    <row r="3989" spans="1:2" ht="16.149999999999999" customHeight="1" x14ac:dyDescent="0.25">
      <c r="A3989" s="265">
        <v>37549</v>
      </c>
      <c r="B3989" s="266">
        <v>2836.34</v>
      </c>
    </row>
    <row r="3990" spans="1:2" ht="16.149999999999999" customHeight="1" x14ac:dyDescent="0.25">
      <c r="A3990" s="265">
        <v>37550</v>
      </c>
      <c r="B3990" s="268">
        <v>2836.34</v>
      </c>
    </row>
    <row r="3991" spans="1:2" ht="16.149999999999999" customHeight="1" x14ac:dyDescent="0.25">
      <c r="A3991" s="265">
        <v>37551</v>
      </c>
      <c r="B3991" s="266">
        <v>2791.46</v>
      </c>
    </row>
    <row r="3992" spans="1:2" ht="16.149999999999999" customHeight="1" x14ac:dyDescent="0.25">
      <c r="A3992" s="265">
        <v>37552</v>
      </c>
      <c r="B3992" s="268">
        <v>2758.76</v>
      </c>
    </row>
    <row r="3993" spans="1:2" ht="16.149999999999999" customHeight="1" x14ac:dyDescent="0.25">
      <c r="A3993" s="265">
        <v>37553</v>
      </c>
      <c r="B3993" s="266">
        <v>2744.32</v>
      </c>
    </row>
    <row r="3994" spans="1:2" ht="16.149999999999999" customHeight="1" x14ac:dyDescent="0.25">
      <c r="A3994" s="265">
        <v>37554</v>
      </c>
      <c r="B3994" s="268">
        <v>2747.07</v>
      </c>
    </row>
    <row r="3995" spans="1:2" ht="16.149999999999999" customHeight="1" x14ac:dyDescent="0.25">
      <c r="A3995" s="265">
        <v>37555</v>
      </c>
      <c r="B3995" s="266">
        <v>2755.69</v>
      </c>
    </row>
    <row r="3996" spans="1:2" ht="16.149999999999999" customHeight="1" x14ac:dyDescent="0.25">
      <c r="A3996" s="265">
        <v>37556</v>
      </c>
      <c r="B3996" s="268">
        <v>2755.69</v>
      </c>
    </row>
    <row r="3997" spans="1:2" ht="16.149999999999999" customHeight="1" x14ac:dyDescent="0.25">
      <c r="A3997" s="265">
        <v>37557</v>
      </c>
      <c r="B3997" s="266">
        <v>2755.69</v>
      </c>
    </row>
    <row r="3998" spans="1:2" ht="16.149999999999999" customHeight="1" x14ac:dyDescent="0.25">
      <c r="A3998" s="265">
        <v>37558</v>
      </c>
      <c r="B3998" s="268">
        <v>2770.73</v>
      </c>
    </row>
    <row r="3999" spans="1:2" ht="16.149999999999999" customHeight="1" x14ac:dyDescent="0.25">
      <c r="A3999" s="265">
        <v>37559</v>
      </c>
      <c r="B3999" s="266">
        <v>2781.72</v>
      </c>
    </row>
    <row r="4000" spans="1:2" ht="16.149999999999999" customHeight="1" x14ac:dyDescent="0.25">
      <c r="A4000" s="265">
        <v>37560</v>
      </c>
      <c r="B4000" s="268">
        <v>2773.73</v>
      </c>
    </row>
    <row r="4001" spans="1:2" ht="16.149999999999999" customHeight="1" x14ac:dyDescent="0.25">
      <c r="A4001" s="265">
        <v>37561</v>
      </c>
      <c r="B4001" s="266">
        <v>2778.6</v>
      </c>
    </row>
    <row r="4002" spans="1:2" ht="16.149999999999999" customHeight="1" x14ac:dyDescent="0.25">
      <c r="A4002" s="265">
        <v>37562</v>
      </c>
      <c r="B4002" s="268">
        <v>2778.47</v>
      </c>
    </row>
    <row r="4003" spans="1:2" ht="16.149999999999999" customHeight="1" x14ac:dyDescent="0.25">
      <c r="A4003" s="265">
        <v>37563</v>
      </c>
      <c r="B4003" s="266">
        <v>2778.47</v>
      </c>
    </row>
    <row r="4004" spans="1:2" ht="16.149999999999999" customHeight="1" x14ac:dyDescent="0.25">
      <c r="A4004" s="265">
        <v>37564</v>
      </c>
      <c r="B4004" s="268">
        <v>2778.47</v>
      </c>
    </row>
    <row r="4005" spans="1:2" ht="16.149999999999999" customHeight="1" x14ac:dyDescent="0.25">
      <c r="A4005" s="265">
        <v>37565</v>
      </c>
      <c r="B4005" s="266">
        <v>2778.47</v>
      </c>
    </row>
    <row r="4006" spans="1:2" ht="16.149999999999999" customHeight="1" x14ac:dyDescent="0.25">
      <c r="A4006" s="265">
        <v>37566</v>
      </c>
      <c r="B4006" s="268">
        <v>2774.58</v>
      </c>
    </row>
    <row r="4007" spans="1:2" ht="16.149999999999999" customHeight="1" x14ac:dyDescent="0.25">
      <c r="A4007" s="265">
        <v>37567</v>
      </c>
      <c r="B4007" s="266">
        <v>2761.99</v>
      </c>
    </row>
    <row r="4008" spans="1:2" ht="16.149999999999999" customHeight="1" x14ac:dyDescent="0.25">
      <c r="A4008" s="265">
        <v>37568</v>
      </c>
      <c r="B4008" s="268">
        <v>2743</v>
      </c>
    </row>
    <row r="4009" spans="1:2" ht="16.149999999999999" customHeight="1" x14ac:dyDescent="0.25">
      <c r="A4009" s="265">
        <v>37569</v>
      </c>
      <c r="B4009" s="266">
        <v>2743.92</v>
      </c>
    </row>
    <row r="4010" spans="1:2" ht="16.149999999999999" customHeight="1" x14ac:dyDescent="0.25">
      <c r="A4010" s="265">
        <v>37570</v>
      </c>
      <c r="B4010" s="268">
        <v>2743.92</v>
      </c>
    </row>
    <row r="4011" spans="1:2" ht="16.149999999999999" customHeight="1" x14ac:dyDescent="0.25">
      <c r="A4011" s="265">
        <v>37571</v>
      </c>
      <c r="B4011" s="266">
        <v>2743.92</v>
      </c>
    </row>
    <row r="4012" spans="1:2" ht="16.149999999999999" customHeight="1" x14ac:dyDescent="0.25">
      <c r="A4012" s="265">
        <v>37572</v>
      </c>
      <c r="B4012" s="268">
        <v>2743.92</v>
      </c>
    </row>
    <row r="4013" spans="1:2" ht="16.149999999999999" customHeight="1" x14ac:dyDescent="0.25">
      <c r="A4013" s="265">
        <v>37573</v>
      </c>
      <c r="B4013" s="266">
        <v>2727.05</v>
      </c>
    </row>
    <row r="4014" spans="1:2" ht="16.149999999999999" customHeight="1" x14ac:dyDescent="0.25">
      <c r="A4014" s="265">
        <v>37574</v>
      </c>
      <c r="B4014" s="268">
        <v>2717.89</v>
      </c>
    </row>
    <row r="4015" spans="1:2" ht="16.149999999999999" customHeight="1" x14ac:dyDescent="0.25">
      <c r="A4015" s="265">
        <v>37575</v>
      </c>
      <c r="B4015" s="266">
        <v>2724.04</v>
      </c>
    </row>
    <row r="4016" spans="1:2" ht="16.149999999999999" customHeight="1" x14ac:dyDescent="0.25">
      <c r="A4016" s="265">
        <v>37576</v>
      </c>
      <c r="B4016" s="268">
        <v>2703.75</v>
      </c>
    </row>
    <row r="4017" spans="1:2" ht="16.149999999999999" customHeight="1" x14ac:dyDescent="0.25">
      <c r="A4017" s="265">
        <v>37577</v>
      </c>
      <c r="B4017" s="266">
        <v>2703.75</v>
      </c>
    </row>
    <row r="4018" spans="1:2" ht="16.149999999999999" customHeight="1" x14ac:dyDescent="0.25">
      <c r="A4018" s="265">
        <v>37578</v>
      </c>
      <c r="B4018" s="268">
        <v>2703.75</v>
      </c>
    </row>
    <row r="4019" spans="1:2" ht="16.149999999999999" customHeight="1" x14ac:dyDescent="0.25">
      <c r="A4019" s="265">
        <v>37579</v>
      </c>
      <c r="B4019" s="266">
        <v>2679.96</v>
      </c>
    </row>
    <row r="4020" spans="1:2" ht="16.149999999999999" customHeight="1" x14ac:dyDescent="0.25">
      <c r="A4020" s="265">
        <v>37580</v>
      </c>
      <c r="B4020" s="268">
        <v>2683.04</v>
      </c>
    </row>
    <row r="4021" spans="1:2" ht="16.149999999999999" customHeight="1" x14ac:dyDescent="0.25">
      <c r="A4021" s="265">
        <v>37581</v>
      </c>
      <c r="B4021" s="266">
        <v>2671.7</v>
      </c>
    </row>
    <row r="4022" spans="1:2" ht="16.149999999999999" customHeight="1" x14ac:dyDescent="0.25">
      <c r="A4022" s="265">
        <v>37582</v>
      </c>
      <c r="B4022" s="268">
        <v>2666.41</v>
      </c>
    </row>
    <row r="4023" spans="1:2" ht="16.149999999999999" customHeight="1" x14ac:dyDescent="0.25">
      <c r="A4023" s="265">
        <v>37583</v>
      </c>
      <c r="B4023" s="266">
        <v>2687.25</v>
      </c>
    </row>
    <row r="4024" spans="1:2" ht="16.149999999999999" customHeight="1" x14ac:dyDescent="0.25">
      <c r="A4024" s="265">
        <v>37584</v>
      </c>
      <c r="B4024" s="268">
        <v>2687.25</v>
      </c>
    </row>
    <row r="4025" spans="1:2" ht="16.149999999999999" customHeight="1" x14ac:dyDescent="0.25">
      <c r="A4025" s="265">
        <v>37585</v>
      </c>
      <c r="B4025" s="266">
        <v>2687.25</v>
      </c>
    </row>
    <row r="4026" spans="1:2" ht="16.149999999999999" customHeight="1" x14ac:dyDescent="0.25">
      <c r="A4026" s="265">
        <v>37586</v>
      </c>
      <c r="B4026" s="268">
        <v>2716.95</v>
      </c>
    </row>
    <row r="4027" spans="1:2" ht="16.149999999999999" customHeight="1" x14ac:dyDescent="0.25">
      <c r="A4027" s="265">
        <v>37587</v>
      </c>
      <c r="B4027" s="266">
        <v>2735.04</v>
      </c>
    </row>
    <row r="4028" spans="1:2" ht="16.149999999999999" customHeight="1" x14ac:dyDescent="0.25">
      <c r="A4028" s="265">
        <v>37588</v>
      </c>
      <c r="B4028" s="268">
        <v>2754.67</v>
      </c>
    </row>
    <row r="4029" spans="1:2" ht="16.149999999999999" customHeight="1" x14ac:dyDescent="0.25">
      <c r="A4029" s="265">
        <v>37589</v>
      </c>
      <c r="B4029" s="266">
        <v>2758.28</v>
      </c>
    </row>
    <row r="4030" spans="1:2" ht="16.149999999999999" customHeight="1" x14ac:dyDescent="0.25">
      <c r="A4030" s="265">
        <v>37590</v>
      </c>
      <c r="B4030" s="268">
        <v>2784.21</v>
      </c>
    </row>
    <row r="4031" spans="1:2" ht="16.149999999999999" customHeight="1" x14ac:dyDescent="0.25">
      <c r="A4031" s="265">
        <v>37591</v>
      </c>
      <c r="B4031" s="266">
        <v>2784.21</v>
      </c>
    </row>
    <row r="4032" spans="1:2" ht="16.149999999999999" customHeight="1" x14ac:dyDescent="0.25">
      <c r="A4032" s="265">
        <v>37592</v>
      </c>
      <c r="B4032" s="268">
        <v>2784.21</v>
      </c>
    </row>
    <row r="4033" spans="1:2" ht="16.149999999999999" customHeight="1" x14ac:dyDescent="0.25">
      <c r="A4033" s="265">
        <v>37593</v>
      </c>
      <c r="B4033" s="266">
        <v>2812.94</v>
      </c>
    </row>
    <row r="4034" spans="1:2" ht="16.149999999999999" customHeight="1" x14ac:dyDescent="0.25">
      <c r="A4034" s="265">
        <v>37594</v>
      </c>
      <c r="B4034" s="268">
        <v>2826.1</v>
      </c>
    </row>
    <row r="4035" spans="1:2" ht="16.149999999999999" customHeight="1" x14ac:dyDescent="0.25">
      <c r="A4035" s="265">
        <v>37595</v>
      </c>
      <c r="B4035" s="266">
        <v>2806.63</v>
      </c>
    </row>
    <row r="4036" spans="1:2" ht="16.149999999999999" customHeight="1" x14ac:dyDescent="0.25">
      <c r="A4036" s="265">
        <v>37596</v>
      </c>
      <c r="B4036" s="268">
        <v>2788.72</v>
      </c>
    </row>
    <row r="4037" spans="1:2" ht="16.149999999999999" customHeight="1" x14ac:dyDescent="0.25">
      <c r="A4037" s="265">
        <v>37597</v>
      </c>
      <c r="B4037" s="266">
        <v>2782.4</v>
      </c>
    </row>
    <row r="4038" spans="1:2" ht="16.149999999999999" customHeight="1" x14ac:dyDescent="0.25">
      <c r="A4038" s="265">
        <v>37598</v>
      </c>
      <c r="B4038" s="268">
        <v>2782.4</v>
      </c>
    </row>
    <row r="4039" spans="1:2" ht="16.149999999999999" customHeight="1" x14ac:dyDescent="0.25">
      <c r="A4039" s="265">
        <v>37599</v>
      </c>
      <c r="B4039" s="266">
        <v>2782.4</v>
      </c>
    </row>
    <row r="4040" spans="1:2" ht="16.149999999999999" customHeight="1" x14ac:dyDescent="0.25">
      <c r="A4040" s="265">
        <v>37600</v>
      </c>
      <c r="B4040" s="268">
        <v>2815</v>
      </c>
    </row>
    <row r="4041" spans="1:2" ht="16.149999999999999" customHeight="1" x14ac:dyDescent="0.25">
      <c r="A4041" s="265">
        <v>37601</v>
      </c>
      <c r="B4041" s="266">
        <v>2816.42</v>
      </c>
    </row>
    <row r="4042" spans="1:2" ht="16.149999999999999" customHeight="1" x14ac:dyDescent="0.25">
      <c r="A4042" s="265">
        <v>37602</v>
      </c>
      <c r="B4042" s="268">
        <v>2801.01</v>
      </c>
    </row>
    <row r="4043" spans="1:2" ht="16.149999999999999" customHeight="1" x14ac:dyDescent="0.25">
      <c r="A4043" s="265">
        <v>37603</v>
      </c>
      <c r="B4043" s="266">
        <v>2793.16</v>
      </c>
    </row>
    <row r="4044" spans="1:2" ht="16.149999999999999" customHeight="1" x14ac:dyDescent="0.25">
      <c r="A4044" s="265">
        <v>37604</v>
      </c>
      <c r="B4044" s="268">
        <v>2808.16</v>
      </c>
    </row>
    <row r="4045" spans="1:2" ht="16.149999999999999" customHeight="1" x14ac:dyDescent="0.25">
      <c r="A4045" s="265">
        <v>37605</v>
      </c>
      <c r="B4045" s="266">
        <v>2808.16</v>
      </c>
    </row>
    <row r="4046" spans="1:2" ht="16.149999999999999" customHeight="1" x14ac:dyDescent="0.25">
      <c r="A4046" s="265">
        <v>37606</v>
      </c>
      <c r="B4046" s="268">
        <v>2808.16</v>
      </c>
    </row>
    <row r="4047" spans="1:2" ht="16.149999999999999" customHeight="1" x14ac:dyDescent="0.25">
      <c r="A4047" s="265">
        <v>37607</v>
      </c>
      <c r="B4047" s="266">
        <v>2807.61</v>
      </c>
    </row>
    <row r="4048" spans="1:2" ht="16.149999999999999" customHeight="1" x14ac:dyDescent="0.25">
      <c r="A4048" s="265">
        <v>37608</v>
      </c>
      <c r="B4048" s="268">
        <v>2805.55</v>
      </c>
    </row>
    <row r="4049" spans="1:2" ht="16.149999999999999" customHeight="1" x14ac:dyDescent="0.25">
      <c r="A4049" s="265">
        <v>37609</v>
      </c>
      <c r="B4049" s="266">
        <v>2818.81</v>
      </c>
    </row>
    <row r="4050" spans="1:2" ht="16.149999999999999" customHeight="1" x14ac:dyDescent="0.25">
      <c r="A4050" s="265">
        <v>37610</v>
      </c>
      <c r="B4050" s="268">
        <v>2818.54</v>
      </c>
    </row>
    <row r="4051" spans="1:2" ht="16.149999999999999" customHeight="1" x14ac:dyDescent="0.25">
      <c r="A4051" s="265">
        <v>37611</v>
      </c>
      <c r="B4051" s="266">
        <v>2814.71</v>
      </c>
    </row>
    <row r="4052" spans="1:2" ht="16.149999999999999" customHeight="1" x14ac:dyDescent="0.25">
      <c r="A4052" s="265">
        <v>37612</v>
      </c>
      <c r="B4052" s="268">
        <v>2814.71</v>
      </c>
    </row>
    <row r="4053" spans="1:2" ht="16.149999999999999" customHeight="1" x14ac:dyDescent="0.25">
      <c r="A4053" s="265">
        <v>37613</v>
      </c>
      <c r="B4053" s="266">
        <v>2814.71</v>
      </c>
    </row>
    <row r="4054" spans="1:2" ht="16.149999999999999" customHeight="1" x14ac:dyDescent="0.25">
      <c r="A4054" s="265">
        <v>37614</v>
      </c>
      <c r="B4054" s="268">
        <v>2826.04</v>
      </c>
    </row>
    <row r="4055" spans="1:2" ht="16.149999999999999" customHeight="1" x14ac:dyDescent="0.25">
      <c r="A4055" s="265">
        <v>37615</v>
      </c>
      <c r="B4055" s="266">
        <v>2823.95</v>
      </c>
    </row>
    <row r="4056" spans="1:2" ht="16.149999999999999" customHeight="1" x14ac:dyDescent="0.25">
      <c r="A4056" s="265">
        <v>37616</v>
      </c>
      <c r="B4056" s="268">
        <v>2823.95</v>
      </c>
    </row>
    <row r="4057" spans="1:2" ht="16.149999999999999" customHeight="1" x14ac:dyDescent="0.25">
      <c r="A4057" s="265">
        <v>37617</v>
      </c>
      <c r="B4057" s="266">
        <v>2843.57</v>
      </c>
    </row>
    <row r="4058" spans="1:2" ht="16.149999999999999" customHeight="1" x14ac:dyDescent="0.25">
      <c r="A4058" s="265">
        <v>37618</v>
      </c>
      <c r="B4058" s="268">
        <v>2854.29</v>
      </c>
    </row>
    <row r="4059" spans="1:2" ht="16.149999999999999" customHeight="1" x14ac:dyDescent="0.25">
      <c r="A4059" s="265">
        <v>37619</v>
      </c>
      <c r="B4059" s="266">
        <v>2854.29</v>
      </c>
    </row>
    <row r="4060" spans="1:2" ht="16.149999999999999" customHeight="1" x14ac:dyDescent="0.25">
      <c r="A4060" s="265">
        <v>37620</v>
      </c>
      <c r="B4060" s="268">
        <v>2854.29</v>
      </c>
    </row>
    <row r="4061" spans="1:2" ht="16.149999999999999" customHeight="1" x14ac:dyDescent="0.25">
      <c r="A4061" s="265">
        <v>37621</v>
      </c>
      <c r="B4061" s="266">
        <v>2864.79</v>
      </c>
    </row>
    <row r="4062" spans="1:2" ht="16.149999999999999" customHeight="1" x14ac:dyDescent="0.25">
      <c r="A4062" s="265">
        <v>37622</v>
      </c>
      <c r="B4062" s="268">
        <v>2864.79</v>
      </c>
    </row>
    <row r="4063" spans="1:2" ht="16.149999999999999" customHeight="1" x14ac:dyDescent="0.25">
      <c r="A4063" s="265">
        <v>37623</v>
      </c>
      <c r="B4063" s="266">
        <v>2864.79</v>
      </c>
    </row>
    <row r="4064" spans="1:2" ht="16.149999999999999" customHeight="1" x14ac:dyDescent="0.25">
      <c r="A4064" s="265">
        <v>37624</v>
      </c>
      <c r="B4064" s="268">
        <v>2844.82</v>
      </c>
    </row>
    <row r="4065" spans="1:2" ht="16.149999999999999" customHeight="1" x14ac:dyDescent="0.25">
      <c r="A4065" s="265">
        <v>37625</v>
      </c>
      <c r="B4065" s="266">
        <v>2841.56</v>
      </c>
    </row>
    <row r="4066" spans="1:2" ht="16.149999999999999" customHeight="1" x14ac:dyDescent="0.25">
      <c r="A4066" s="265">
        <v>37626</v>
      </c>
      <c r="B4066" s="268">
        <v>2841.56</v>
      </c>
    </row>
    <row r="4067" spans="1:2" ht="16.149999999999999" customHeight="1" x14ac:dyDescent="0.25">
      <c r="A4067" s="265">
        <v>37627</v>
      </c>
      <c r="B4067" s="266">
        <v>2841.56</v>
      </c>
    </row>
    <row r="4068" spans="1:2" ht="16.149999999999999" customHeight="1" x14ac:dyDescent="0.25">
      <c r="A4068" s="265">
        <v>37628</v>
      </c>
      <c r="B4068" s="268">
        <v>2841.56</v>
      </c>
    </row>
    <row r="4069" spans="1:2" ht="16.149999999999999" customHeight="1" x14ac:dyDescent="0.25">
      <c r="A4069" s="265">
        <v>37629</v>
      </c>
      <c r="B4069" s="266">
        <v>2881.83</v>
      </c>
    </row>
    <row r="4070" spans="1:2" ht="16.149999999999999" customHeight="1" x14ac:dyDescent="0.25">
      <c r="A4070" s="265">
        <v>37630</v>
      </c>
      <c r="B4070" s="268">
        <v>2902.92</v>
      </c>
    </row>
    <row r="4071" spans="1:2" ht="16.149999999999999" customHeight="1" x14ac:dyDescent="0.25">
      <c r="A4071" s="265">
        <v>37631</v>
      </c>
      <c r="B4071" s="266">
        <v>2915.01</v>
      </c>
    </row>
    <row r="4072" spans="1:2" ht="16.149999999999999" customHeight="1" x14ac:dyDescent="0.25">
      <c r="A4072" s="265">
        <v>37632</v>
      </c>
      <c r="B4072" s="268">
        <v>2905.77</v>
      </c>
    </row>
    <row r="4073" spans="1:2" ht="16.149999999999999" customHeight="1" x14ac:dyDescent="0.25">
      <c r="A4073" s="265">
        <v>37633</v>
      </c>
      <c r="B4073" s="266">
        <v>2905.77</v>
      </c>
    </row>
    <row r="4074" spans="1:2" ht="16.149999999999999" customHeight="1" x14ac:dyDescent="0.25">
      <c r="A4074" s="265">
        <v>37634</v>
      </c>
      <c r="B4074" s="268">
        <v>2905.77</v>
      </c>
    </row>
    <row r="4075" spans="1:2" ht="16.149999999999999" customHeight="1" x14ac:dyDescent="0.25">
      <c r="A4075" s="265">
        <v>37635</v>
      </c>
      <c r="B4075" s="266">
        <v>2906.49</v>
      </c>
    </row>
    <row r="4076" spans="1:2" ht="16.149999999999999" customHeight="1" x14ac:dyDescent="0.25">
      <c r="A4076" s="265">
        <v>37636</v>
      </c>
      <c r="B4076" s="268">
        <v>2903.05</v>
      </c>
    </row>
    <row r="4077" spans="1:2" ht="16.149999999999999" customHeight="1" x14ac:dyDescent="0.25">
      <c r="A4077" s="265">
        <v>37637</v>
      </c>
      <c r="B4077" s="266">
        <v>2905.41</v>
      </c>
    </row>
    <row r="4078" spans="1:2" ht="16.149999999999999" customHeight="1" x14ac:dyDescent="0.25">
      <c r="A4078" s="265">
        <v>37638</v>
      </c>
      <c r="B4078" s="268">
        <v>2928.19</v>
      </c>
    </row>
    <row r="4079" spans="1:2" ht="16.149999999999999" customHeight="1" x14ac:dyDescent="0.25">
      <c r="A4079" s="265">
        <v>37639</v>
      </c>
      <c r="B4079" s="266">
        <v>2923.58</v>
      </c>
    </row>
    <row r="4080" spans="1:2" ht="16.149999999999999" customHeight="1" x14ac:dyDescent="0.25">
      <c r="A4080" s="265">
        <v>37640</v>
      </c>
      <c r="B4080" s="268">
        <v>2923.58</v>
      </c>
    </row>
    <row r="4081" spans="1:2" ht="16.149999999999999" customHeight="1" x14ac:dyDescent="0.25">
      <c r="A4081" s="265">
        <v>37641</v>
      </c>
      <c r="B4081" s="266">
        <v>2923.58</v>
      </c>
    </row>
    <row r="4082" spans="1:2" ht="16.149999999999999" customHeight="1" x14ac:dyDescent="0.25">
      <c r="A4082" s="265">
        <v>37642</v>
      </c>
      <c r="B4082" s="268">
        <v>2926.06</v>
      </c>
    </row>
    <row r="4083" spans="1:2" ht="16.149999999999999" customHeight="1" x14ac:dyDescent="0.25">
      <c r="A4083" s="265">
        <v>37643</v>
      </c>
      <c r="B4083" s="266">
        <v>2933.81</v>
      </c>
    </row>
    <row r="4084" spans="1:2" ht="16.149999999999999" customHeight="1" x14ac:dyDescent="0.25">
      <c r="A4084" s="265">
        <v>37644</v>
      </c>
      <c r="B4084" s="268">
        <v>2947.05</v>
      </c>
    </row>
    <row r="4085" spans="1:2" ht="16.149999999999999" customHeight="1" x14ac:dyDescent="0.25">
      <c r="A4085" s="265">
        <v>37645</v>
      </c>
      <c r="B4085" s="266">
        <v>2926.88</v>
      </c>
    </row>
    <row r="4086" spans="1:2" ht="16.149999999999999" customHeight="1" x14ac:dyDescent="0.25">
      <c r="A4086" s="265">
        <v>37646</v>
      </c>
      <c r="B4086" s="268">
        <v>2924.73</v>
      </c>
    </row>
    <row r="4087" spans="1:2" ht="16.149999999999999" customHeight="1" x14ac:dyDescent="0.25">
      <c r="A4087" s="265">
        <v>37647</v>
      </c>
      <c r="B4087" s="266">
        <v>2924.73</v>
      </c>
    </row>
    <row r="4088" spans="1:2" ht="16.149999999999999" customHeight="1" x14ac:dyDescent="0.25">
      <c r="A4088" s="265">
        <v>37648</v>
      </c>
      <c r="B4088" s="268">
        <v>2924.73</v>
      </c>
    </row>
    <row r="4089" spans="1:2" ht="16.149999999999999" customHeight="1" x14ac:dyDescent="0.25">
      <c r="A4089" s="265">
        <v>37649</v>
      </c>
      <c r="B4089" s="266">
        <v>2948.3</v>
      </c>
    </row>
    <row r="4090" spans="1:2" ht="16.149999999999999" customHeight="1" x14ac:dyDescent="0.25">
      <c r="A4090" s="265">
        <v>37650</v>
      </c>
      <c r="B4090" s="268">
        <v>2965.6</v>
      </c>
    </row>
    <row r="4091" spans="1:2" ht="16.149999999999999" customHeight="1" x14ac:dyDescent="0.25">
      <c r="A4091" s="265">
        <v>37651</v>
      </c>
      <c r="B4091" s="266">
        <v>2950.71</v>
      </c>
    </row>
    <row r="4092" spans="1:2" ht="16.149999999999999" customHeight="1" x14ac:dyDescent="0.25">
      <c r="A4092" s="265">
        <v>37652</v>
      </c>
      <c r="B4092" s="268">
        <v>2926.46</v>
      </c>
    </row>
    <row r="4093" spans="1:2" ht="16.149999999999999" customHeight="1" x14ac:dyDescent="0.25">
      <c r="A4093" s="265">
        <v>37653</v>
      </c>
      <c r="B4093" s="266">
        <v>2940.26</v>
      </c>
    </row>
    <row r="4094" spans="1:2" ht="16.149999999999999" customHeight="1" x14ac:dyDescent="0.25">
      <c r="A4094" s="265">
        <v>37654</v>
      </c>
      <c r="B4094" s="268">
        <v>2940.26</v>
      </c>
    </row>
    <row r="4095" spans="1:2" ht="16.149999999999999" customHeight="1" x14ac:dyDescent="0.25">
      <c r="A4095" s="265">
        <v>37655</v>
      </c>
      <c r="B4095" s="266">
        <v>2940.26</v>
      </c>
    </row>
    <row r="4096" spans="1:2" ht="16.149999999999999" customHeight="1" x14ac:dyDescent="0.25">
      <c r="A4096" s="265">
        <v>37656</v>
      </c>
      <c r="B4096" s="268">
        <v>2957.4</v>
      </c>
    </row>
    <row r="4097" spans="1:2" ht="16.149999999999999" customHeight="1" x14ac:dyDescent="0.25">
      <c r="A4097" s="265">
        <v>37657</v>
      </c>
      <c r="B4097" s="266">
        <v>2966.78</v>
      </c>
    </row>
    <row r="4098" spans="1:2" ht="16.149999999999999" customHeight="1" x14ac:dyDescent="0.25">
      <c r="A4098" s="265">
        <v>37658</v>
      </c>
      <c r="B4098" s="268">
        <v>2961.29</v>
      </c>
    </row>
    <row r="4099" spans="1:2" ht="16.149999999999999" customHeight="1" x14ac:dyDescent="0.25">
      <c r="A4099" s="265">
        <v>37659</v>
      </c>
      <c r="B4099" s="266">
        <v>2963.28</v>
      </c>
    </row>
    <row r="4100" spans="1:2" ht="16.149999999999999" customHeight="1" x14ac:dyDescent="0.25">
      <c r="A4100" s="265">
        <v>37660</v>
      </c>
      <c r="B4100" s="268">
        <v>2954.03</v>
      </c>
    </row>
    <row r="4101" spans="1:2" ht="16.149999999999999" customHeight="1" x14ac:dyDescent="0.25">
      <c r="A4101" s="265">
        <v>37661</v>
      </c>
      <c r="B4101" s="266">
        <v>2954.03</v>
      </c>
    </row>
    <row r="4102" spans="1:2" ht="16.149999999999999" customHeight="1" x14ac:dyDescent="0.25">
      <c r="A4102" s="265">
        <v>37662</v>
      </c>
      <c r="B4102" s="268">
        <v>2954.03</v>
      </c>
    </row>
    <row r="4103" spans="1:2" ht="16.149999999999999" customHeight="1" x14ac:dyDescent="0.25">
      <c r="A4103" s="265">
        <v>37663</v>
      </c>
      <c r="B4103" s="266">
        <v>2968.88</v>
      </c>
    </row>
    <row r="4104" spans="1:2" ht="16.149999999999999" customHeight="1" x14ac:dyDescent="0.25">
      <c r="A4104" s="265">
        <v>37664</v>
      </c>
      <c r="B4104" s="268">
        <v>2963.21</v>
      </c>
    </row>
    <row r="4105" spans="1:2" ht="16.149999999999999" customHeight="1" x14ac:dyDescent="0.25">
      <c r="A4105" s="265">
        <v>37665</v>
      </c>
      <c r="B4105" s="266">
        <v>2960.77</v>
      </c>
    </row>
    <row r="4106" spans="1:2" ht="16.149999999999999" customHeight="1" x14ac:dyDescent="0.25">
      <c r="A4106" s="265">
        <v>37666</v>
      </c>
      <c r="B4106" s="268">
        <v>2959.75</v>
      </c>
    </row>
    <row r="4107" spans="1:2" ht="16.149999999999999" customHeight="1" x14ac:dyDescent="0.25">
      <c r="A4107" s="265">
        <v>37667</v>
      </c>
      <c r="B4107" s="266">
        <v>2954.76</v>
      </c>
    </row>
    <row r="4108" spans="1:2" ht="16.149999999999999" customHeight="1" x14ac:dyDescent="0.25">
      <c r="A4108" s="265">
        <v>37668</v>
      </c>
      <c r="B4108" s="268">
        <v>2954.76</v>
      </c>
    </row>
    <row r="4109" spans="1:2" ht="16.149999999999999" customHeight="1" x14ac:dyDescent="0.25">
      <c r="A4109" s="265">
        <v>37669</v>
      </c>
      <c r="B4109" s="266">
        <v>2954.76</v>
      </c>
    </row>
    <row r="4110" spans="1:2" ht="16.149999999999999" customHeight="1" x14ac:dyDescent="0.25">
      <c r="A4110" s="265">
        <v>37670</v>
      </c>
      <c r="B4110" s="268">
        <v>2934.58</v>
      </c>
    </row>
    <row r="4111" spans="1:2" ht="16.149999999999999" customHeight="1" x14ac:dyDescent="0.25">
      <c r="A4111" s="265">
        <v>37671</v>
      </c>
      <c r="B4111" s="266">
        <v>2929.64</v>
      </c>
    </row>
    <row r="4112" spans="1:2" ht="16.149999999999999" customHeight="1" x14ac:dyDescent="0.25">
      <c r="A4112" s="265">
        <v>37672</v>
      </c>
      <c r="B4112" s="268">
        <v>2937.44</v>
      </c>
    </row>
    <row r="4113" spans="1:2" ht="16.149999999999999" customHeight="1" x14ac:dyDescent="0.25">
      <c r="A4113" s="265">
        <v>37673</v>
      </c>
      <c r="B4113" s="266">
        <v>2938.23</v>
      </c>
    </row>
    <row r="4114" spans="1:2" ht="16.149999999999999" customHeight="1" x14ac:dyDescent="0.25">
      <c r="A4114" s="265">
        <v>37674</v>
      </c>
      <c r="B4114" s="268">
        <v>2939.92</v>
      </c>
    </row>
    <row r="4115" spans="1:2" ht="16.149999999999999" customHeight="1" x14ac:dyDescent="0.25">
      <c r="A4115" s="265">
        <v>37675</v>
      </c>
      <c r="B4115" s="266">
        <v>2939.92</v>
      </c>
    </row>
    <row r="4116" spans="1:2" ht="16.149999999999999" customHeight="1" x14ac:dyDescent="0.25">
      <c r="A4116" s="265">
        <v>37676</v>
      </c>
      <c r="B4116" s="268">
        <v>2939.92</v>
      </c>
    </row>
    <row r="4117" spans="1:2" ht="16.149999999999999" customHeight="1" x14ac:dyDescent="0.25">
      <c r="A4117" s="265">
        <v>37677</v>
      </c>
      <c r="B4117" s="266">
        <v>2949.05</v>
      </c>
    </row>
    <row r="4118" spans="1:2" ht="16.149999999999999" customHeight="1" x14ac:dyDescent="0.25">
      <c r="A4118" s="265">
        <v>37678</v>
      </c>
      <c r="B4118" s="268">
        <v>2951.81</v>
      </c>
    </row>
    <row r="4119" spans="1:2" ht="16.149999999999999" customHeight="1" x14ac:dyDescent="0.25">
      <c r="A4119" s="265">
        <v>37679</v>
      </c>
      <c r="B4119" s="266">
        <v>2949.85</v>
      </c>
    </row>
    <row r="4120" spans="1:2" ht="16.149999999999999" customHeight="1" x14ac:dyDescent="0.25">
      <c r="A4120" s="265">
        <v>37680</v>
      </c>
      <c r="B4120" s="268">
        <v>2956.31</v>
      </c>
    </row>
    <row r="4121" spans="1:2" ht="16.149999999999999" customHeight="1" x14ac:dyDescent="0.25">
      <c r="A4121" s="265">
        <v>37681</v>
      </c>
      <c r="B4121" s="266">
        <v>2957.87</v>
      </c>
    </row>
    <row r="4122" spans="1:2" ht="16.149999999999999" customHeight="1" x14ac:dyDescent="0.25">
      <c r="A4122" s="265">
        <v>37682</v>
      </c>
      <c r="B4122" s="268">
        <v>2957.87</v>
      </c>
    </row>
    <row r="4123" spans="1:2" ht="16.149999999999999" customHeight="1" x14ac:dyDescent="0.25">
      <c r="A4123" s="265">
        <v>37683</v>
      </c>
      <c r="B4123" s="266">
        <v>2957.87</v>
      </c>
    </row>
    <row r="4124" spans="1:2" ht="16.149999999999999" customHeight="1" x14ac:dyDescent="0.25">
      <c r="A4124" s="265">
        <v>37684</v>
      </c>
      <c r="B4124" s="268">
        <v>2959.97</v>
      </c>
    </row>
    <row r="4125" spans="1:2" ht="16.149999999999999" customHeight="1" x14ac:dyDescent="0.25">
      <c r="A4125" s="265">
        <v>37685</v>
      </c>
      <c r="B4125" s="266">
        <v>2962.06</v>
      </c>
    </row>
    <row r="4126" spans="1:2" ht="16.149999999999999" customHeight="1" x14ac:dyDescent="0.25">
      <c r="A4126" s="265">
        <v>37686</v>
      </c>
      <c r="B4126" s="268">
        <v>2960.77</v>
      </c>
    </row>
    <row r="4127" spans="1:2" ht="16.149999999999999" customHeight="1" x14ac:dyDescent="0.25">
      <c r="A4127" s="265">
        <v>37687</v>
      </c>
      <c r="B4127" s="266">
        <v>2960.11</v>
      </c>
    </row>
    <row r="4128" spans="1:2" ht="16.149999999999999" customHeight="1" x14ac:dyDescent="0.25">
      <c r="A4128" s="265">
        <v>37688</v>
      </c>
      <c r="B4128" s="268">
        <v>2959.75</v>
      </c>
    </row>
    <row r="4129" spans="1:2" ht="16.149999999999999" customHeight="1" x14ac:dyDescent="0.25">
      <c r="A4129" s="265">
        <v>37689</v>
      </c>
      <c r="B4129" s="266">
        <v>2959.75</v>
      </c>
    </row>
    <row r="4130" spans="1:2" ht="16.149999999999999" customHeight="1" x14ac:dyDescent="0.25">
      <c r="A4130" s="265">
        <v>37690</v>
      </c>
      <c r="B4130" s="268">
        <v>2959.75</v>
      </c>
    </row>
    <row r="4131" spans="1:2" ht="16.149999999999999" customHeight="1" x14ac:dyDescent="0.25">
      <c r="A4131" s="265">
        <v>37691</v>
      </c>
      <c r="B4131" s="266">
        <v>2961.93</v>
      </c>
    </row>
    <row r="4132" spans="1:2" ht="16.149999999999999" customHeight="1" x14ac:dyDescent="0.25">
      <c r="A4132" s="265">
        <v>37692</v>
      </c>
      <c r="B4132" s="268">
        <v>2962.76</v>
      </c>
    </row>
    <row r="4133" spans="1:2" ht="16.149999999999999" customHeight="1" x14ac:dyDescent="0.25">
      <c r="A4133" s="265">
        <v>37693</v>
      </c>
      <c r="B4133" s="266">
        <v>2961.99</v>
      </c>
    </row>
    <row r="4134" spans="1:2" ht="16.149999999999999" customHeight="1" x14ac:dyDescent="0.25">
      <c r="A4134" s="265">
        <v>37694</v>
      </c>
      <c r="B4134" s="268">
        <v>2959.39</v>
      </c>
    </row>
    <row r="4135" spans="1:2" ht="16.149999999999999" customHeight="1" x14ac:dyDescent="0.25">
      <c r="A4135" s="265">
        <v>37695</v>
      </c>
      <c r="B4135" s="266">
        <v>2958.86</v>
      </c>
    </row>
    <row r="4136" spans="1:2" ht="16.149999999999999" customHeight="1" x14ac:dyDescent="0.25">
      <c r="A4136" s="265">
        <v>37696</v>
      </c>
      <c r="B4136" s="268">
        <v>2958.86</v>
      </c>
    </row>
    <row r="4137" spans="1:2" ht="16.149999999999999" customHeight="1" x14ac:dyDescent="0.25">
      <c r="A4137" s="265">
        <v>37697</v>
      </c>
      <c r="B4137" s="266">
        <v>2958.86</v>
      </c>
    </row>
    <row r="4138" spans="1:2" ht="16.149999999999999" customHeight="1" x14ac:dyDescent="0.25">
      <c r="A4138" s="265">
        <v>37698</v>
      </c>
      <c r="B4138" s="268">
        <v>2956.47</v>
      </c>
    </row>
    <row r="4139" spans="1:2" ht="16.149999999999999" customHeight="1" x14ac:dyDescent="0.25">
      <c r="A4139" s="265">
        <v>37699</v>
      </c>
      <c r="B4139" s="266">
        <v>2955.84</v>
      </c>
    </row>
    <row r="4140" spans="1:2" ht="16.149999999999999" customHeight="1" x14ac:dyDescent="0.25">
      <c r="A4140" s="265">
        <v>37700</v>
      </c>
      <c r="B4140" s="268">
        <v>2955.64</v>
      </c>
    </row>
    <row r="4141" spans="1:2" ht="16.149999999999999" customHeight="1" x14ac:dyDescent="0.25">
      <c r="A4141" s="265">
        <v>37701</v>
      </c>
      <c r="B4141" s="266">
        <v>2954.62</v>
      </c>
    </row>
    <row r="4142" spans="1:2" ht="16.149999999999999" customHeight="1" x14ac:dyDescent="0.25">
      <c r="A4142" s="265">
        <v>37702</v>
      </c>
      <c r="B4142" s="268">
        <v>2956.06</v>
      </c>
    </row>
    <row r="4143" spans="1:2" ht="16.149999999999999" customHeight="1" x14ac:dyDescent="0.25">
      <c r="A4143" s="265">
        <v>37703</v>
      </c>
      <c r="B4143" s="266">
        <v>2956.06</v>
      </c>
    </row>
    <row r="4144" spans="1:2" ht="16.149999999999999" customHeight="1" x14ac:dyDescent="0.25">
      <c r="A4144" s="265">
        <v>37704</v>
      </c>
      <c r="B4144" s="268">
        <v>2956.06</v>
      </c>
    </row>
    <row r="4145" spans="1:2" ht="16.149999999999999" customHeight="1" x14ac:dyDescent="0.25">
      <c r="A4145" s="265">
        <v>37705</v>
      </c>
      <c r="B4145" s="266">
        <v>2956.06</v>
      </c>
    </row>
    <row r="4146" spans="1:2" ht="16.149999999999999" customHeight="1" x14ac:dyDescent="0.25">
      <c r="A4146" s="265">
        <v>37706</v>
      </c>
      <c r="B4146" s="268">
        <v>2959.26</v>
      </c>
    </row>
    <row r="4147" spans="1:2" ht="16.149999999999999" customHeight="1" x14ac:dyDescent="0.25">
      <c r="A4147" s="265">
        <v>37707</v>
      </c>
      <c r="B4147" s="266">
        <v>2959.84</v>
      </c>
    </row>
    <row r="4148" spans="1:2" ht="16.149999999999999" customHeight="1" x14ac:dyDescent="0.25">
      <c r="A4148" s="265">
        <v>37708</v>
      </c>
      <c r="B4148" s="268">
        <v>2958.73</v>
      </c>
    </row>
    <row r="4149" spans="1:2" ht="16.149999999999999" customHeight="1" x14ac:dyDescent="0.25">
      <c r="A4149" s="265">
        <v>37709</v>
      </c>
      <c r="B4149" s="266">
        <v>2958.25</v>
      </c>
    </row>
    <row r="4150" spans="1:2" ht="16.149999999999999" customHeight="1" x14ac:dyDescent="0.25">
      <c r="A4150" s="265">
        <v>37710</v>
      </c>
      <c r="B4150" s="268">
        <v>2958.25</v>
      </c>
    </row>
    <row r="4151" spans="1:2" ht="16.149999999999999" customHeight="1" x14ac:dyDescent="0.25">
      <c r="A4151" s="265">
        <v>37711</v>
      </c>
      <c r="B4151" s="266">
        <v>2958.25</v>
      </c>
    </row>
    <row r="4152" spans="1:2" ht="16.149999999999999" customHeight="1" x14ac:dyDescent="0.25">
      <c r="A4152" s="265">
        <v>37712</v>
      </c>
      <c r="B4152" s="268">
        <v>2958.15</v>
      </c>
    </row>
    <row r="4153" spans="1:2" ht="16.149999999999999" customHeight="1" x14ac:dyDescent="0.25">
      <c r="A4153" s="265">
        <v>37713</v>
      </c>
      <c r="B4153" s="266">
        <v>2958.56</v>
      </c>
    </row>
    <row r="4154" spans="1:2" ht="16.149999999999999" customHeight="1" x14ac:dyDescent="0.25">
      <c r="A4154" s="265">
        <v>37714</v>
      </c>
      <c r="B4154" s="268">
        <v>2956.5</v>
      </c>
    </row>
    <row r="4155" spans="1:2" ht="16.149999999999999" customHeight="1" x14ac:dyDescent="0.25">
      <c r="A4155" s="265">
        <v>37715</v>
      </c>
      <c r="B4155" s="266">
        <v>2951.14</v>
      </c>
    </row>
    <row r="4156" spans="1:2" ht="16.149999999999999" customHeight="1" x14ac:dyDescent="0.25">
      <c r="A4156" s="265">
        <v>37716</v>
      </c>
      <c r="B4156" s="268">
        <v>2946.79</v>
      </c>
    </row>
    <row r="4157" spans="1:2" ht="16.149999999999999" customHeight="1" x14ac:dyDescent="0.25">
      <c r="A4157" s="265">
        <v>37717</v>
      </c>
      <c r="B4157" s="266">
        <v>2946.79</v>
      </c>
    </row>
    <row r="4158" spans="1:2" ht="16.149999999999999" customHeight="1" x14ac:dyDescent="0.25">
      <c r="A4158" s="265">
        <v>37718</v>
      </c>
      <c r="B4158" s="268">
        <v>2946.79</v>
      </c>
    </row>
    <row r="4159" spans="1:2" ht="16.149999999999999" customHeight="1" x14ac:dyDescent="0.25">
      <c r="A4159" s="265">
        <v>37719</v>
      </c>
      <c r="B4159" s="266">
        <v>2942.41</v>
      </c>
    </row>
    <row r="4160" spans="1:2" ht="16.149999999999999" customHeight="1" x14ac:dyDescent="0.25">
      <c r="A4160" s="265">
        <v>37720</v>
      </c>
      <c r="B4160" s="268">
        <v>2938.32</v>
      </c>
    </row>
    <row r="4161" spans="1:2" ht="16.149999999999999" customHeight="1" x14ac:dyDescent="0.25">
      <c r="A4161" s="265">
        <v>37721</v>
      </c>
      <c r="B4161" s="266">
        <v>2920.4</v>
      </c>
    </row>
    <row r="4162" spans="1:2" ht="16.149999999999999" customHeight="1" x14ac:dyDescent="0.25">
      <c r="A4162" s="265">
        <v>37722</v>
      </c>
      <c r="B4162" s="268">
        <v>2911.74</v>
      </c>
    </row>
    <row r="4163" spans="1:2" ht="16.149999999999999" customHeight="1" x14ac:dyDescent="0.25">
      <c r="A4163" s="265">
        <v>37723</v>
      </c>
      <c r="B4163" s="266">
        <v>2923.07</v>
      </c>
    </row>
    <row r="4164" spans="1:2" ht="16.149999999999999" customHeight="1" x14ac:dyDescent="0.25">
      <c r="A4164" s="265">
        <v>37724</v>
      </c>
      <c r="B4164" s="268">
        <v>2923.07</v>
      </c>
    </row>
    <row r="4165" spans="1:2" ht="16.149999999999999" customHeight="1" x14ac:dyDescent="0.25">
      <c r="A4165" s="265">
        <v>37725</v>
      </c>
      <c r="B4165" s="266">
        <v>2923.07</v>
      </c>
    </row>
    <row r="4166" spans="1:2" ht="16.149999999999999" customHeight="1" x14ac:dyDescent="0.25">
      <c r="A4166" s="265">
        <v>37726</v>
      </c>
      <c r="B4166" s="268">
        <v>2931.69</v>
      </c>
    </row>
    <row r="4167" spans="1:2" ht="16.149999999999999" customHeight="1" x14ac:dyDescent="0.25">
      <c r="A4167" s="265">
        <v>37727</v>
      </c>
      <c r="B4167" s="266">
        <v>2919.58</v>
      </c>
    </row>
    <row r="4168" spans="1:2" ht="16.149999999999999" customHeight="1" x14ac:dyDescent="0.25">
      <c r="A4168" s="265">
        <v>37728</v>
      </c>
      <c r="B4168" s="268">
        <v>2918.01</v>
      </c>
    </row>
    <row r="4169" spans="1:2" ht="16.149999999999999" customHeight="1" x14ac:dyDescent="0.25">
      <c r="A4169" s="265">
        <v>37729</v>
      </c>
      <c r="B4169" s="266">
        <v>2918.01</v>
      </c>
    </row>
    <row r="4170" spans="1:2" ht="16.149999999999999" customHeight="1" x14ac:dyDescent="0.25">
      <c r="A4170" s="265">
        <v>37730</v>
      </c>
      <c r="B4170" s="268">
        <v>2918.01</v>
      </c>
    </row>
    <row r="4171" spans="1:2" ht="16.149999999999999" customHeight="1" x14ac:dyDescent="0.25">
      <c r="A4171" s="265">
        <v>37731</v>
      </c>
      <c r="B4171" s="266">
        <v>2918.01</v>
      </c>
    </row>
    <row r="4172" spans="1:2" ht="16.149999999999999" customHeight="1" x14ac:dyDescent="0.25">
      <c r="A4172" s="265">
        <v>37732</v>
      </c>
      <c r="B4172" s="268">
        <v>2918.01</v>
      </c>
    </row>
    <row r="4173" spans="1:2" ht="16.149999999999999" customHeight="1" x14ac:dyDescent="0.25">
      <c r="A4173" s="265">
        <v>37733</v>
      </c>
      <c r="B4173" s="266">
        <v>2920.04</v>
      </c>
    </row>
    <row r="4174" spans="1:2" ht="16.149999999999999" customHeight="1" x14ac:dyDescent="0.25">
      <c r="A4174" s="265">
        <v>37734</v>
      </c>
      <c r="B4174" s="268">
        <v>2916.03</v>
      </c>
    </row>
    <row r="4175" spans="1:2" ht="16.149999999999999" customHeight="1" x14ac:dyDescent="0.25">
      <c r="A4175" s="265">
        <v>37735</v>
      </c>
      <c r="B4175" s="266">
        <v>2911</v>
      </c>
    </row>
    <row r="4176" spans="1:2" ht="16.149999999999999" customHeight="1" x14ac:dyDescent="0.25">
      <c r="A4176" s="265">
        <v>37736</v>
      </c>
      <c r="B4176" s="268">
        <v>2908.25</v>
      </c>
    </row>
    <row r="4177" spans="1:2" ht="16.149999999999999" customHeight="1" x14ac:dyDescent="0.25">
      <c r="A4177" s="265">
        <v>37737</v>
      </c>
      <c r="B4177" s="266">
        <v>2912.83</v>
      </c>
    </row>
    <row r="4178" spans="1:2" ht="16.149999999999999" customHeight="1" x14ac:dyDescent="0.25">
      <c r="A4178" s="265">
        <v>37738</v>
      </c>
      <c r="B4178" s="268">
        <v>2912.83</v>
      </c>
    </row>
    <row r="4179" spans="1:2" ht="16.149999999999999" customHeight="1" x14ac:dyDescent="0.25">
      <c r="A4179" s="265">
        <v>37739</v>
      </c>
      <c r="B4179" s="266">
        <v>2912.83</v>
      </c>
    </row>
    <row r="4180" spans="1:2" ht="16.149999999999999" customHeight="1" x14ac:dyDescent="0.25">
      <c r="A4180" s="265">
        <v>37740</v>
      </c>
      <c r="B4180" s="268">
        <v>2900</v>
      </c>
    </row>
    <row r="4181" spans="1:2" ht="16.149999999999999" customHeight="1" x14ac:dyDescent="0.25">
      <c r="A4181" s="265">
        <v>37741</v>
      </c>
      <c r="B4181" s="266">
        <v>2887.82</v>
      </c>
    </row>
    <row r="4182" spans="1:2" ht="16.149999999999999" customHeight="1" x14ac:dyDescent="0.25">
      <c r="A4182" s="265">
        <v>37742</v>
      </c>
      <c r="B4182" s="268">
        <v>2868.43</v>
      </c>
    </row>
    <row r="4183" spans="1:2" ht="16.149999999999999" customHeight="1" x14ac:dyDescent="0.25">
      <c r="A4183" s="265">
        <v>37743</v>
      </c>
      <c r="B4183" s="266">
        <v>2868.43</v>
      </c>
    </row>
    <row r="4184" spans="1:2" ht="16.149999999999999" customHeight="1" x14ac:dyDescent="0.25">
      <c r="A4184" s="265">
        <v>37744</v>
      </c>
      <c r="B4184" s="268">
        <v>2865.94</v>
      </c>
    </row>
    <row r="4185" spans="1:2" ht="16.149999999999999" customHeight="1" x14ac:dyDescent="0.25">
      <c r="A4185" s="265">
        <v>37745</v>
      </c>
      <c r="B4185" s="266">
        <v>2865.94</v>
      </c>
    </row>
    <row r="4186" spans="1:2" ht="16.149999999999999" customHeight="1" x14ac:dyDescent="0.25">
      <c r="A4186" s="265">
        <v>37746</v>
      </c>
      <c r="B4186" s="268">
        <v>2865.94</v>
      </c>
    </row>
    <row r="4187" spans="1:2" ht="16.149999999999999" customHeight="1" x14ac:dyDescent="0.25">
      <c r="A4187" s="265">
        <v>37747</v>
      </c>
      <c r="B4187" s="266">
        <v>2858.37</v>
      </c>
    </row>
    <row r="4188" spans="1:2" ht="16.149999999999999" customHeight="1" x14ac:dyDescent="0.25">
      <c r="A4188" s="265">
        <v>37748</v>
      </c>
      <c r="B4188" s="268">
        <v>2856.98</v>
      </c>
    </row>
    <row r="4189" spans="1:2" ht="16.149999999999999" customHeight="1" x14ac:dyDescent="0.25">
      <c r="A4189" s="265">
        <v>37749</v>
      </c>
      <c r="B4189" s="266">
        <v>2866.06</v>
      </c>
    </row>
    <row r="4190" spans="1:2" ht="16.149999999999999" customHeight="1" x14ac:dyDescent="0.25">
      <c r="A4190" s="265">
        <v>37750</v>
      </c>
      <c r="B4190" s="268">
        <v>2848.41</v>
      </c>
    </row>
    <row r="4191" spans="1:2" ht="16.149999999999999" customHeight="1" x14ac:dyDescent="0.25">
      <c r="A4191" s="265">
        <v>37751</v>
      </c>
      <c r="B4191" s="266">
        <v>2840.04</v>
      </c>
    </row>
    <row r="4192" spans="1:2" ht="16.149999999999999" customHeight="1" x14ac:dyDescent="0.25">
      <c r="A4192" s="265">
        <v>37752</v>
      </c>
      <c r="B4192" s="268">
        <v>2840.04</v>
      </c>
    </row>
    <row r="4193" spans="1:2" ht="16.149999999999999" customHeight="1" x14ac:dyDescent="0.25">
      <c r="A4193" s="265">
        <v>37753</v>
      </c>
      <c r="B4193" s="266">
        <v>2840.04</v>
      </c>
    </row>
    <row r="4194" spans="1:2" ht="16.149999999999999" customHeight="1" x14ac:dyDescent="0.25">
      <c r="A4194" s="265">
        <v>37754</v>
      </c>
      <c r="B4194" s="268">
        <v>2833.86</v>
      </c>
    </row>
    <row r="4195" spans="1:2" ht="16.149999999999999" customHeight="1" x14ac:dyDescent="0.25">
      <c r="A4195" s="265">
        <v>37755</v>
      </c>
      <c r="B4195" s="266">
        <v>2813.6</v>
      </c>
    </row>
    <row r="4196" spans="1:2" ht="16.149999999999999" customHeight="1" x14ac:dyDescent="0.25">
      <c r="A4196" s="265">
        <v>37756</v>
      </c>
      <c r="B4196" s="268">
        <v>2821.08</v>
      </c>
    </row>
    <row r="4197" spans="1:2" ht="16.149999999999999" customHeight="1" x14ac:dyDescent="0.25">
      <c r="A4197" s="265">
        <v>37757</v>
      </c>
      <c r="B4197" s="266">
        <v>2827.99</v>
      </c>
    </row>
    <row r="4198" spans="1:2" ht="16.149999999999999" customHeight="1" x14ac:dyDescent="0.25">
      <c r="A4198" s="265">
        <v>37758</v>
      </c>
      <c r="B4198" s="268">
        <v>2816.46</v>
      </c>
    </row>
    <row r="4199" spans="1:2" ht="16.149999999999999" customHeight="1" x14ac:dyDescent="0.25">
      <c r="A4199" s="265">
        <v>37759</v>
      </c>
      <c r="B4199" s="266">
        <v>2816.46</v>
      </c>
    </row>
    <row r="4200" spans="1:2" ht="16.149999999999999" customHeight="1" x14ac:dyDescent="0.25">
      <c r="A4200" s="265">
        <v>37760</v>
      </c>
      <c r="B4200" s="268">
        <v>2816.46</v>
      </c>
    </row>
    <row r="4201" spans="1:2" ht="16.149999999999999" customHeight="1" x14ac:dyDescent="0.25">
      <c r="A4201" s="265">
        <v>37761</v>
      </c>
      <c r="B4201" s="266">
        <v>2874.77</v>
      </c>
    </row>
    <row r="4202" spans="1:2" ht="16.149999999999999" customHeight="1" x14ac:dyDescent="0.25">
      <c r="A4202" s="265">
        <v>37762</v>
      </c>
      <c r="B4202" s="268">
        <v>2909.83</v>
      </c>
    </row>
    <row r="4203" spans="1:2" ht="16.149999999999999" customHeight="1" x14ac:dyDescent="0.25">
      <c r="A4203" s="265">
        <v>37763</v>
      </c>
      <c r="B4203" s="266">
        <v>2912.46</v>
      </c>
    </row>
    <row r="4204" spans="1:2" ht="16.149999999999999" customHeight="1" x14ac:dyDescent="0.25">
      <c r="A4204" s="265">
        <v>37764</v>
      </c>
      <c r="B4204" s="268">
        <v>2905.91</v>
      </c>
    </row>
    <row r="4205" spans="1:2" ht="16.149999999999999" customHeight="1" x14ac:dyDescent="0.25">
      <c r="A4205" s="265">
        <v>37765</v>
      </c>
      <c r="B4205" s="266">
        <v>2868.37</v>
      </c>
    </row>
    <row r="4206" spans="1:2" ht="16.149999999999999" customHeight="1" x14ac:dyDescent="0.25">
      <c r="A4206" s="265">
        <v>37766</v>
      </c>
      <c r="B4206" s="268">
        <v>2868.37</v>
      </c>
    </row>
    <row r="4207" spans="1:2" ht="16.149999999999999" customHeight="1" x14ac:dyDescent="0.25">
      <c r="A4207" s="265">
        <v>37767</v>
      </c>
      <c r="B4207" s="266">
        <v>2868.37</v>
      </c>
    </row>
    <row r="4208" spans="1:2" ht="16.149999999999999" customHeight="1" x14ac:dyDescent="0.25">
      <c r="A4208" s="265">
        <v>37768</v>
      </c>
      <c r="B4208" s="268">
        <v>2868.37</v>
      </c>
    </row>
    <row r="4209" spans="1:2" ht="16.149999999999999" customHeight="1" x14ac:dyDescent="0.25">
      <c r="A4209" s="265">
        <v>37769</v>
      </c>
      <c r="B4209" s="266">
        <v>2850.03</v>
      </c>
    </row>
    <row r="4210" spans="1:2" ht="16.149999999999999" customHeight="1" x14ac:dyDescent="0.25">
      <c r="A4210" s="265">
        <v>37770</v>
      </c>
      <c r="B4210" s="268">
        <v>2874.91</v>
      </c>
    </row>
    <row r="4211" spans="1:2" ht="16.149999999999999" customHeight="1" x14ac:dyDescent="0.25">
      <c r="A4211" s="265">
        <v>37771</v>
      </c>
      <c r="B4211" s="266">
        <v>2855.88</v>
      </c>
    </row>
    <row r="4212" spans="1:2" ht="16.149999999999999" customHeight="1" x14ac:dyDescent="0.25">
      <c r="A4212" s="265">
        <v>37772</v>
      </c>
      <c r="B4212" s="268">
        <v>2853.33</v>
      </c>
    </row>
    <row r="4213" spans="1:2" ht="16.149999999999999" customHeight="1" x14ac:dyDescent="0.25">
      <c r="A4213" s="265">
        <v>37773</v>
      </c>
      <c r="B4213" s="266">
        <v>2853.33</v>
      </c>
    </row>
    <row r="4214" spans="1:2" ht="16.149999999999999" customHeight="1" x14ac:dyDescent="0.25">
      <c r="A4214" s="265">
        <v>37774</v>
      </c>
      <c r="B4214" s="268">
        <v>2853.33</v>
      </c>
    </row>
    <row r="4215" spans="1:2" ht="16.149999999999999" customHeight="1" x14ac:dyDescent="0.25">
      <c r="A4215" s="265">
        <v>37775</v>
      </c>
      <c r="B4215" s="266">
        <v>2853.33</v>
      </c>
    </row>
    <row r="4216" spans="1:2" ht="16.149999999999999" customHeight="1" x14ac:dyDescent="0.25">
      <c r="A4216" s="265">
        <v>37776</v>
      </c>
      <c r="B4216" s="268">
        <v>2846.16</v>
      </c>
    </row>
    <row r="4217" spans="1:2" ht="16.149999999999999" customHeight="1" x14ac:dyDescent="0.25">
      <c r="A4217" s="265">
        <v>37777</v>
      </c>
      <c r="B4217" s="266">
        <v>2849.71</v>
      </c>
    </row>
    <row r="4218" spans="1:2" ht="16.149999999999999" customHeight="1" x14ac:dyDescent="0.25">
      <c r="A4218" s="265">
        <v>37778</v>
      </c>
      <c r="B4218" s="268">
        <v>2839.21</v>
      </c>
    </row>
    <row r="4219" spans="1:2" ht="16.149999999999999" customHeight="1" x14ac:dyDescent="0.25">
      <c r="A4219" s="265">
        <v>37779</v>
      </c>
      <c r="B4219" s="266">
        <v>2828.2</v>
      </c>
    </row>
    <row r="4220" spans="1:2" ht="16.149999999999999" customHeight="1" x14ac:dyDescent="0.25">
      <c r="A4220" s="265">
        <v>37780</v>
      </c>
      <c r="B4220" s="268">
        <v>2828.2</v>
      </c>
    </row>
    <row r="4221" spans="1:2" ht="16.149999999999999" customHeight="1" x14ac:dyDescent="0.25">
      <c r="A4221" s="265">
        <v>37781</v>
      </c>
      <c r="B4221" s="266">
        <v>2828.2</v>
      </c>
    </row>
    <row r="4222" spans="1:2" ht="16.149999999999999" customHeight="1" x14ac:dyDescent="0.25">
      <c r="A4222" s="265">
        <v>37782</v>
      </c>
      <c r="B4222" s="268">
        <v>2818.5</v>
      </c>
    </row>
    <row r="4223" spans="1:2" ht="16.149999999999999" customHeight="1" x14ac:dyDescent="0.25">
      <c r="A4223" s="265">
        <v>37783</v>
      </c>
      <c r="B4223" s="266">
        <v>2809.63</v>
      </c>
    </row>
    <row r="4224" spans="1:2" ht="16.149999999999999" customHeight="1" x14ac:dyDescent="0.25">
      <c r="A4224" s="265">
        <v>37784</v>
      </c>
      <c r="B4224" s="268">
        <v>2821.27</v>
      </c>
    </row>
    <row r="4225" spans="1:2" ht="16.149999999999999" customHeight="1" x14ac:dyDescent="0.25">
      <c r="A4225" s="265">
        <v>37785</v>
      </c>
      <c r="B4225" s="266">
        <v>2832.2</v>
      </c>
    </row>
    <row r="4226" spans="1:2" ht="16.149999999999999" customHeight="1" x14ac:dyDescent="0.25">
      <c r="A4226" s="265">
        <v>37786</v>
      </c>
      <c r="B4226" s="268">
        <v>2821.61</v>
      </c>
    </row>
    <row r="4227" spans="1:2" ht="16.149999999999999" customHeight="1" x14ac:dyDescent="0.25">
      <c r="A4227" s="265">
        <v>37787</v>
      </c>
      <c r="B4227" s="266">
        <v>2821.61</v>
      </c>
    </row>
    <row r="4228" spans="1:2" ht="16.149999999999999" customHeight="1" x14ac:dyDescent="0.25">
      <c r="A4228" s="265">
        <v>37788</v>
      </c>
      <c r="B4228" s="268">
        <v>2821.61</v>
      </c>
    </row>
    <row r="4229" spans="1:2" ht="16.149999999999999" customHeight="1" x14ac:dyDescent="0.25">
      <c r="A4229" s="265">
        <v>37789</v>
      </c>
      <c r="B4229" s="266">
        <v>2818.62</v>
      </c>
    </row>
    <row r="4230" spans="1:2" ht="16.149999999999999" customHeight="1" x14ac:dyDescent="0.25">
      <c r="A4230" s="265">
        <v>37790</v>
      </c>
      <c r="B4230" s="268">
        <v>2828.96</v>
      </c>
    </row>
    <row r="4231" spans="1:2" ht="16.149999999999999" customHeight="1" x14ac:dyDescent="0.25">
      <c r="A4231" s="265">
        <v>37791</v>
      </c>
      <c r="B4231" s="266">
        <v>2829.42</v>
      </c>
    </row>
    <row r="4232" spans="1:2" ht="16.149999999999999" customHeight="1" x14ac:dyDescent="0.25">
      <c r="A4232" s="265">
        <v>37792</v>
      </c>
      <c r="B4232" s="268">
        <v>2827.4</v>
      </c>
    </row>
    <row r="4233" spans="1:2" ht="16.149999999999999" customHeight="1" x14ac:dyDescent="0.25">
      <c r="A4233" s="265">
        <v>37793</v>
      </c>
      <c r="B4233" s="266">
        <v>2826.36</v>
      </c>
    </row>
    <row r="4234" spans="1:2" ht="16.149999999999999" customHeight="1" x14ac:dyDescent="0.25">
      <c r="A4234" s="265">
        <v>37794</v>
      </c>
      <c r="B4234" s="268">
        <v>2826.36</v>
      </c>
    </row>
    <row r="4235" spans="1:2" ht="16.149999999999999" customHeight="1" x14ac:dyDescent="0.25">
      <c r="A4235" s="265">
        <v>37795</v>
      </c>
      <c r="B4235" s="266">
        <v>2826.36</v>
      </c>
    </row>
    <row r="4236" spans="1:2" ht="16.149999999999999" customHeight="1" x14ac:dyDescent="0.25">
      <c r="A4236" s="265">
        <v>37796</v>
      </c>
      <c r="B4236" s="268">
        <v>2826.36</v>
      </c>
    </row>
    <row r="4237" spans="1:2" ht="16.149999999999999" customHeight="1" x14ac:dyDescent="0.25">
      <c r="A4237" s="265">
        <v>37797</v>
      </c>
      <c r="B4237" s="266">
        <v>2815.26</v>
      </c>
    </row>
    <row r="4238" spans="1:2" ht="16.149999999999999" customHeight="1" x14ac:dyDescent="0.25">
      <c r="A4238" s="265">
        <v>37798</v>
      </c>
      <c r="B4238" s="268">
        <v>2806.96</v>
      </c>
    </row>
    <row r="4239" spans="1:2" ht="16.149999999999999" customHeight="1" x14ac:dyDescent="0.25">
      <c r="A4239" s="265">
        <v>37799</v>
      </c>
      <c r="B4239" s="266">
        <v>2812.28</v>
      </c>
    </row>
    <row r="4240" spans="1:2" ht="16.149999999999999" customHeight="1" x14ac:dyDescent="0.25">
      <c r="A4240" s="265">
        <v>37800</v>
      </c>
      <c r="B4240" s="268">
        <v>2817.32</v>
      </c>
    </row>
    <row r="4241" spans="1:2" ht="16.149999999999999" customHeight="1" x14ac:dyDescent="0.25">
      <c r="A4241" s="265">
        <v>37801</v>
      </c>
      <c r="B4241" s="266">
        <v>2817.32</v>
      </c>
    </row>
    <row r="4242" spans="1:2" ht="16.149999999999999" customHeight="1" x14ac:dyDescent="0.25">
      <c r="A4242" s="265">
        <v>37802</v>
      </c>
      <c r="B4242" s="268">
        <v>2817.32</v>
      </c>
    </row>
    <row r="4243" spans="1:2" ht="16.149999999999999" customHeight="1" x14ac:dyDescent="0.25">
      <c r="A4243" s="265">
        <v>37803</v>
      </c>
      <c r="B4243" s="266">
        <v>2817.32</v>
      </c>
    </row>
    <row r="4244" spans="1:2" ht="16.149999999999999" customHeight="1" x14ac:dyDescent="0.25">
      <c r="A4244" s="265">
        <v>37804</v>
      </c>
      <c r="B4244" s="268">
        <v>2817.63</v>
      </c>
    </row>
    <row r="4245" spans="1:2" ht="16.149999999999999" customHeight="1" x14ac:dyDescent="0.25">
      <c r="A4245" s="265">
        <v>37805</v>
      </c>
      <c r="B4245" s="266">
        <v>2812.4</v>
      </c>
    </row>
    <row r="4246" spans="1:2" ht="16.149999999999999" customHeight="1" x14ac:dyDescent="0.25">
      <c r="A4246" s="265">
        <v>37806</v>
      </c>
      <c r="B4246" s="268">
        <v>2815.14</v>
      </c>
    </row>
    <row r="4247" spans="1:2" ht="16.149999999999999" customHeight="1" x14ac:dyDescent="0.25">
      <c r="A4247" s="265">
        <v>37807</v>
      </c>
      <c r="B4247" s="266">
        <v>2815.14</v>
      </c>
    </row>
    <row r="4248" spans="1:2" ht="16.149999999999999" customHeight="1" x14ac:dyDescent="0.25">
      <c r="A4248" s="265">
        <v>37808</v>
      </c>
      <c r="B4248" s="268">
        <v>2815.14</v>
      </c>
    </row>
    <row r="4249" spans="1:2" ht="16.149999999999999" customHeight="1" x14ac:dyDescent="0.25">
      <c r="A4249" s="265">
        <v>37809</v>
      </c>
      <c r="B4249" s="266">
        <v>2815.14</v>
      </c>
    </row>
    <row r="4250" spans="1:2" ht="16.149999999999999" customHeight="1" x14ac:dyDescent="0.25">
      <c r="A4250" s="265">
        <v>37810</v>
      </c>
      <c r="B4250" s="268">
        <v>2820.85</v>
      </c>
    </row>
    <row r="4251" spans="1:2" ht="16.149999999999999" customHeight="1" x14ac:dyDescent="0.25">
      <c r="A4251" s="265">
        <v>37811</v>
      </c>
      <c r="B4251" s="266">
        <v>2838.88</v>
      </c>
    </row>
    <row r="4252" spans="1:2" ht="16.149999999999999" customHeight="1" x14ac:dyDescent="0.25">
      <c r="A4252" s="265">
        <v>37812</v>
      </c>
      <c r="B4252" s="268">
        <v>2846.89</v>
      </c>
    </row>
    <row r="4253" spans="1:2" ht="16.149999999999999" customHeight="1" x14ac:dyDescent="0.25">
      <c r="A4253" s="265">
        <v>37813</v>
      </c>
      <c r="B4253" s="266">
        <v>2855.41</v>
      </c>
    </row>
    <row r="4254" spans="1:2" ht="16.149999999999999" customHeight="1" x14ac:dyDescent="0.25">
      <c r="A4254" s="265">
        <v>37814</v>
      </c>
      <c r="B4254" s="268">
        <v>2856.96</v>
      </c>
    </row>
    <row r="4255" spans="1:2" ht="16.149999999999999" customHeight="1" x14ac:dyDescent="0.25">
      <c r="A4255" s="265">
        <v>37815</v>
      </c>
      <c r="B4255" s="266">
        <v>2856.96</v>
      </c>
    </row>
    <row r="4256" spans="1:2" ht="16.149999999999999" customHeight="1" x14ac:dyDescent="0.25">
      <c r="A4256" s="265">
        <v>37816</v>
      </c>
      <c r="B4256" s="268">
        <v>2856.96</v>
      </c>
    </row>
    <row r="4257" spans="1:2" ht="16.149999999999999" customHeight="1" x14ac:dyDescent="0.25">
      <c r="A4257" s="265">
        <v>37817</v>
      </c>
      <c r="B4257" s="266">
        <v>2871.88</v>
      </c>
    </row>
    <row r="4258" spans="1:2" ht="16.149999999999999" customHeight="1" x14ac:dyDescent="0.25">
      <c r="A4258" s="265">
        <v>37818</v>
      </c>
      <c r="B4258" s="268">
        <v>2879.37</v>
      </c>
    </row>
    <row r="4259" spans="1:2" ht="16.149999999999999" customHeight="1" x14ac:dyDescent="0.25">
      <c r="A4259" s="265">
        <v>37819</v>
      </c>
      <c r="B4259" s="266">
        <v>2888.57</v>
      </c>
    </row>
    <row r="4260" spans="1:2" ht="16.149999999999999" customHeight="1" x14ac:dyDescent="0.25">
      <c r="A4260" s="265">
        <v>37820</v>
      </c>
      <c r="B4260" s="268">
        <v>2883.9</v>
      </c>
    </row>
    <row r="4261" spans="1:2" ht="16.149999999999999" customHeight="1" x14ac:dyDescent="0.25">
      <c r="A4261" s="265">
        <v>37821</v>
      </c>
      <c r="B4261" s="266">
        <v>2880.69</v>
      </c>
    </row>
    <row r="4262" spans="1:2" ht="16.149999999999999" customHeight="1" x14ac:dyDescent="0.25">
      <c r="A4262" s="265">
        <v>37822</v>
      </c>
      <c r="B4262" s="268">
        <v>2880.69</v>
      </c>
    </row>
    <row r="4263" spans="1:2" ht="16.149999999999999" customHeight="1" x14ac:dyDescent="0.25">
      <c r="A4263" s="265">
        <v>37823</v>
      </c>
      <c r="B4263" s="266">
        <v>2880.69</v>
      </c>
    </row>
    <row r="4264" spans="1:2" ht="16.149999999999999" customHeight="1" x14ac:dyDescent="0.25">
      <c r="A4264" s="265">
        <v>37824</v>
      </c>
      <c r="B4264" s="268">
        <v>2878.33</v>
      </c>
    </row>
    <row r="4265" spans="1:2" ht="16.149999999999999" customHeight="1" x14ac:dyDescent="0.25">
      <c r="A4265" s="265">
        <v>37825</v>
      </c>
      <c r="B4265" s="266">
        <v>2878.56</v>
      </c>
    </row>
    <row r="4266" spans="1:2" ht="16.149999999999999" customHeight="1" x14ac:dyDescent="0.25">
      <c r="A4266" s="265">
        <v>37826</v>
      </c>
      <c r="B4266" s="268">
        <v>2882.7</v>
      </c>
    </row>
    <row r="4267" spans="1:2" ht="16.149999999999999" customHeight="1" x14ac:dyDescent="0.25">
      <c r="A4267" s="265">
        <v>37827</v>
      </c>
      <c r="B4267" s="266">
        <v>2887.31</v>
      </c>
    </row>
    <row r="4268" spans="1:2" ht="16.149999999999999" customHeight="1" x14ac:dyDescent="0.25">
      <c r="A4268" s="265">
        <v>37828</v>
      </c>
      <c r="B4268" s="268">
        <v>2888.32</v>
      </c>
    </row>
    <row r="4269" spans="1:2" ht="16.149999999999999" customHeight="1" x14ac:dyDescent="0.25">
      <c r="A4269" s="265">
        <v>37829</v>
      </c>
      <c r="B4269" s="266">
        <v>2888.32</v>
      </c>
    </row>
    <row r="4270" spans="1:2" ht="16.149999999999999" customHeight="1" x14ac:dyDescent="0.25">
      <c r="A4270" s="265">
        <v>37830</v>
      </c>
      <c r="B4270" s="268">
        <v>2888.32</v>
      </c>
    </row>
    <row r="4271" spans="1:2" ht="16.149999999999999" customHeight="1" x14ac:dyDescent="0.25">
      <c r="A4271" s="265">
        <v>37831</v>
      </c>
      <c r="B4271" s="266">
        <v>2883.15</v>
      </c>
    </row>
    <row r="4272" spans="1:2" ht="16.149999999999999" customHeight="1" x14ac:dyDescent="0.25">
      <c r="A4272" s="265">
        <v>37832</v>
      </c>
      <c r="B4272" s="268">
        <v>2873.17</v>
      </c>
    </row>
    <row r="4273" spans="1:2" ht="16.149999999999999" customHeight="1" x14ac:dyDescent="0.25">
      <c r="A4273" s="265">
        <v>37833</v>
      </c>
      <c r="B4273" s="266">
        <v>2880.4</v>
      </c>
    </row>
    <row r="4274" spans="1:2" ht="16.149999999999999" customHeight="1" x14ac:dyDescent="0.25">
      <c r="A4274" s="265">
        <v>37834</v>
      </c>
      <c r="B4274" s="268">
        <v>2879.6</v>
      </c>
    </row>
    <row r="4275" spans="1:2" ht="16.149999999999999" customHeight="1" x14ac:dyDescent="0.25">
      <c r="A4275" s="265">
        <v>37835</v>
      </c>
      <c r="B4275" s="266">
        <v>2886.87</v>
      </c>
    </row>
    <row r="4276" spans="1:2" ht="16.149999999999999" customHeight="1" x14ac:dyDescent="0.25">
      <c r="A4276" s="265">
        <v>37836</v>
      </c>
      <c r="B4276" s="268">
        <v>2886.87</v>
      </c>
    </row>
    <row r="4277" spans="1:2" ht="16.149999999999999" customHeight="1" x14ac:dyDescent="0.25">
      <c r="A4277" s="265">
        <v>37837</v>
      </c>
      <c r="B4277" s="266">
        <v>2886.87</v>
      </c>
    </row>
    <row r="4278" spans="1:2" ht="16.149999999999999" customHeight="1" x14ac:dyDescent="0.25">
      <c r="A4278" s="265">
        <v>37838</v>
      </c>
      <c r="B4278" s="268">
        <v>2894.58</v>
      </c>
    </row>
    <row r="4279" spans="1:2" ht="16.149999999999999" customHeight="1" x14ac:dyDescent="0.25">
      <c r="A4279" s="265">
        <v>37839</v>
      </c>
      <c r="B4279" s="266">
        <v>2901.09</v>
      </c>
    </row>
    <row r="4280" spans="1:2" ht="16.149999999999999" customHeight="1" x14ac:dyDescent="0.25">
      <c r="A4280" s="265">
        <v>37840</v>
      </c>
      <c r="B4280" s="268">
        <v>2887.05</v>
      </c>
    </row>
    <row r="4281" spans="1:2" ht="16.149999999999999" customHeight="1" x14ac:dyDescent="0.25">
      <c r="A4281" s="265">
        <v>37841</v>
      </c>
      <c r="B4281" s="266">
        <v>2887.05</v>
      </c>
    </row>
    <row r="4282" spans="1:2" ht="16.149999999999999" customHeight="1" x14ac:dyDescent="0.25">
      <c r="A4282" s="265">
        <v>37842</v>
      </c>
      <c r="B4282" s="268">
        <v>2875.18</v>
      </c>
    </row>
    <row r="4283" spans="1:2" ht="16.149999999999999" customHeight="1" x14ac:dyDescent="0.25">
      <c r="A4283" s="265">
        <v>37843</v>
      </c>
      <c r="B4283" s="266">
        <v>2875.18</v>
      </c>
    </row>
    <row r="4284" spans="1:2" ht="16.149999999999999" customHeight="1" x14ac:dyDescent="0.25">
      <c r="A4284" s="265">
        <v>37844</v>
      </c>
      <c r="B4284" s="268">
        <v>2875.18</v>
      </c>
    </row>
    <row r="4285" spans="1:2" ht="16.149999999999999" customHeight="1" x14ac:dyDescent="0.25">
      <c r="A4285" s="265">
        <v>37845</v>
      </c>
      <c r="B4285" s="266">
        <v>2873.51</v>
      </c>
    </row>
    <row r="4286" spans="1:2" ht="16.149999999999999" customHeight="1" x14ac:dyDescent="0.25">
      <c r="A4286" s="265">
        <v>37846</v>
      </c>
      <c r="B4286" s="268">
        <v>2868.5</v>
      </c>
    </row>
    <row r="4287" spans="1:2" ht="16.149999999999999" customHeight="1" x14ac:dyDescent="0.25">
      <c r="A4287" s="265">
        <v>37847</v>
      </c>
      <c r="B4287" s="266">
        <v>2870.67</v>
      </c>
    </row>
    <row r="4288" spans="1:2" ht="16.149999999999999" customHeight="1" x14ac:dyDescent="0.25">
      <c r="A4288" s="265">
        <v>37848</v>
      </c>
      <c r="B4288" s="268">
        <v>2864.81</v>
      </c>
    </row>
    <row r="4289" spans="1:2" ht="16.149999999999999" customHeight="1" x14ac:dyDescent="0.25">
      <c r="A4289" s="265">
        <v>37849</v>
      </c>
      <c r="B4289" s="266">
        <v>2861.34</v>
      </c>
    </row>
    <row r="4290" spans="1:2" ht="16.149999999999999" customHeight="1" x14ac:dyDescent="0.25">
      <c r="A4290" s="265">
        <v>37850</v>
      </c>
      <c r="B4290" s="268">
        <v>2861.34</v>
      </c>
    </row>
    <row r="4291" spans="1:2" ht="16.149999999999999" customHeight="1" x14ac:dyDescent="0.25">
      <c r="A4291" s="265">
        <v>37851</v>
      </c>
      <c r="B4291" s="266">
        <v>2861.34</v>
      </c>
    </row>
    <row r="4292" spans="1:2" ht="16.149999999999999" customHeight="1" x14ac:dyDescent="0.25">
      <c r="A4292" s="265">
        <v>37852</v>
      </c>
      <c r="B4292" s="268">
        <v>2861.34</v>
      </c>
    </row>
    <row r="4293" spans="1:2" ht="16.149999999999999" customHeight="1" x14ac:dyDescent="0.25">
      <c r="A4293" s="265">
        <v>37853</v>
      </c>
      <c r="B4293" s="266">
        <v>2869.29</v>
      </c>
    </row>
    <row r="4294" spans="1:2" ht="16.149999999999999" customHeight="1" x14ac:dyDescent="0.25">
      <c r="A4294" s="265">
        <v>37854</v>
      </c>
      <c r="B4294" s="268">
        <v>2861.63</v>
      </c>
    </row>
    <row r="4295" spans="1:2" ht="16.149999999999999" customHeight="1" x14ac:dyDescent="0.25">
      <c r="A4295" s="265">
        <v>37855</v>
      </c>
      <c r="B4295" s="266">
        <v>2853.56</v>
      </c>
    </row>
    <row r="4296" spans="1:2" ht="16.149999999999999" customHeight="1" x14ac:dyDescent="0.25">
      <c r="A4296" s="265">
        <v>37856</v>
      </c>
      <c r="B4296" s="268">
        <v>2841.25</v>
      </c>
    </row>
    <row r="4297" spans="1:2" ht="16.149999999999999" customHeight="1" x14ac:dyDescent="0.25">
      <c r="A4297" s="265">
        <v>37857</v>
      </c>
      <c r="B4297" s="266">
        <v>2841.25</v>
      </c>
    </row>
    <row r="4298" spans="1:2" ht="16.149999999999999" customHeight="1" x14ac:dyDescent="0.25">
      <c r="A4298" s="265">
        <v>37858</v>
      </c>
      <c r="B4298" s="268">
        <v>2841.25</v>
      </c>
    </row>
    <row r="4299" spans="1:2" ht="16.149999999999999" customHeight="1" x14ac:dyDescent="0.25">
      <c r="A4299" s="265">
        <v>37859</v>
      </c>
      <c r="B4299" s="266">
        <v>2843.66</v>
      </c>
    </row>
    <row r="4300" spans="1:2" ht="16.149999999999999" customHeight="1" x14ac:dyDescent="0.25">
      <c r="A4300" s="265">
        <v>37860</v>
      </c>
      <c r="B4300" s="268">
        <v>2848.86</v>
      </c>
    </row>
    <row r="4301" spans="1:2" ht="16.149999999999999" customHeight="1" x14ac:dyDescent="0.25">
      <c r="A4301" s="265">
        <v>37861</v>
      </c>
      <c r="B4301" s="266">
        <v>2850.89</v>
      </c>
    </row>
    <row r="4302" spans="1:2" ht="16.149999999999999" customHeight="1" x14ac:dyDescent="0.25">
      <c r="A4302" s="265">
        <v>37862</v>
      </c>
      <c r="B4302" s="268">
        <v>2846.26</v>
      </c>
    </row>
    <row r="4303" spans="1:2" ht="16.149999999999999" customHeight="1" x14ac:dyDescent="0.25">
      <c r="A4303" s="265">
        <v>37863</v>
      </c>
      <c r="B4303" s="266">
        <v>2832.94</v>
      </c>
    </row>
    <row r="4304" spans="1:2" ht="16.149999999999999" customHeight="1" x14ac:dyDescent="0.25">
      <c r="A4304" s="265">
        <v>37864</v>
      </c>
      <c r="B4304" s="268">
        <v>2832.94</v>
      </c>
    </row>
    <row r="4305" spans="1:2" ht="16.149999999999999" customHeight="1" x14ac:dyDescent="0.25">
      <c r="A4305" s="265">
        <v>37865</v>
      </c>
      <c r="B4305" s="266">
        <v>2832.94</v>
      </c>
    </row>
    <row r="4306" spans="1:2" ht="16.149999999999999" customHeight="1" x14ac:dyDescent="0.25">
      <c r="A4306" s="265">
        <v>37866</v>
      </c>
      <c r="B4306" s="268">
        <v>2832.94</v>
      </c>
    </row>
    <row r="4307" spans="1:2" ht="16.149999999999999" customHeight="1" x14ac:dyDescent="0.25">
      <c r="A4307" s="265">
        <v>37867</v>
      </c>
      <c r="B4307" s="266">
        <v>2841.02</v>
      </c>
    </row>
    <row r="4308" spans="1:2" ht="16.149999999999999" customHeight="1" x14ac:dyDescent="0.25">
      <c r="A4308" s="265">
        <v>37868</v>
      </c>
      <c r="B4308" s="268">
        <v>2826.46</v>
      </c>
    </row>
    <row r="4309" spans="1:2" ht="16.149999999999999" customHeight="1" x14ac:dyDescent="0.25">
      <c r="A4309" s="265">
        <v>37869</v>
      </c>
      <c r="B4309" s="266">
        <v>2816.74</v>
      </c>
    </row>
    <row r="4310" spans="1:2" ht="16.149999999999999" customHeight="1" x14ac:dyDescent="0.25">
      <c r="A4310" s="265">
        <v>37870</v>
      </c>
      <c r="B4310" s="268">
        <v>2820.46</v>
      </c>
    </row>
    <row r="4311" spans="1:2" ht="16.149999999999999" customHeight="1" x14ac:dyDescent="0.25">
      <c r="A4311" s="265">
        <v>37871</v>
      </c>
      <c r="B4311" s="266">
        <v>2820.46</v>
      </c>
    </row>
    <row r="4312" spans="1:2" ht="16.149999999999999" customHeight="1" x14ac:dyDescent="0.25">
      <c r="A4312" s="265">
        <v>37872</v>
      </c>
      <c r="B4312" s="268">
        <v>2820.46</v>
      </c>
    </row>
    <row r="4313" spans="1:2" ht="16.149999999999999" customHeight="1" x14ac:dyDescent="0.25">
      <c r="A4313" s="265">
        <v>37873</v>
      </c>
      <c r="B4313" s="266">
        <v>2822.85</v>
      </c>
    </row>
    <row r="4314" spans="1:2" ht="16.149999999999999" customHeight="1" x14ac:dyDescent="0.25">
      <c r="A4314" s="265">
        <v>37874</v>
      </c>
      <c r="B4314" s="268">
        <v>2820.2</v>
      </c>
    </row>
    <row r="4315" spans="1:2" ht="16.149999999999999" customHeight="1" x14ac:dyDescent="0.25">
      <c r="A4315" s="265">
        <v>37875</v>
      </c>
      <c r="B4315" s="266">
        <v>2825.28</v>
      </c>
    </row>
    <row r="4316" spans="1:2" ht="16.149999999999999" customHeight="1" x14ac:dyDescent="0.25">
      <c r="A4316" s="265">
        <v>37876</v>
      </c>
      <c r="B4316" s="268">
        <v>2829.82</v>
      </c>
    </row>
    <row r="4317" spans="1:2" ht="16.149999999999999" customHeight="1" x14ac:dyDescent="0.25">
      <c r="A4317" s="265">
        <v>37877</v>
      </c>
      <c r="B4317" s="266">
        <v>2824.88</v>
      </c>
    </row>
    <row r="4318" spans="1:2" ht="16.149999999999999" customHeight="1" x14ac:dyDescent="0.25">
      <c r="A4318" s="265">
        <v>37878</v>
      </c>
      <c r="B4318" s="268">
        <v>2824.88</v>
      </c>
    </row>
    <row r="4319" spans="1:2" ht="16.149999999999999" customHeight="1" x14ac:dyDescent="0.25">
      <c r="A4319" s="265">
        <v>37879</v>
      </c>
      <c r="B4319" s="266">
        <v>2824.88</v>
      </c>
    </row>
    <row r="4320" spans="1:2" ht="16.149999999999999" customHeight="1" x14ac:dyDescent="0.25">
      <c r="A4320" s="265">
        <v>37880</v>
      </c>
      <c r="B4320" s="268">
        <v>2824.53</v>
      </c>
    </row>
    <row r="4321" spans="1:2" ht="16.149999999999999" customHeight="1" x14ac:dyDescent="0.25">
      <c r="A4321" s="265">
        <v>37881</v>
      </c>
      <c r="B4321" s="266">
        <v>2823.79</v>
      </c>
    </row>
    <row r="4322" spans="1:2" ht="16.149999999999999" customHeight="1" x14ac:dyDescent="0.25">
      <c r="A4322" s="265">
        <v>37882</v>
      </c>
      <c r="B4322" s="268">
        <v>2823.28</v>
      </c>
    </row>
    <row r="4323" spans="1:2" ht="16.149999999999999" customHeight="1" x14ac:dyDescent="0.25">
      <c r="A4323" s="265">
        <v>37883</v>
      </c>
      <c r="B4323" s="266">
        <v>2833.64</v>
      </c>
    </row>
    <row r="4324" spans="1:2" ht="16.149999999999999" customHeight="1" x14ac:dyDescent="0.25">
      <c r="A4324" s="265">
        <v>37884</v>
      </c>
      <c r="B4324" s="268">
        <v>2844.64</v>
      </c>
    </row>
    <row r="4325" spans="1:2" ht="16.149999999999999" customHeight="1" x14ac:dyDescent="0.25">
      <c r="A4325" s="265">
        <v>37885</v>
      </c>
      <c r="B4325" s="266">
        <v>2844.64</v>
      </c>
    </row>
    <row r="4326" spans="1:2" ht="16.149999999999999" customHeight="1" x14ac:dyDescent="0.25">
      <c r="A4326" s="265">
        <v>37886</v>
      </c>
      <c r="B4326" s="268">
        <v>2844.64</v>
      </c>
    </row>
    <row r="4327" spans="1:2" ht="16.149999999999999" customHeight="1" x14ac:dyDescent="0.25">
      <c r="A4327" s="265">
        <v>37887</v>
      </c>
      <c r="B4327" s="266">
        <v>2859.37</v>
      </c>
    </row>
    <row r="4328" spans="1:2" ht="16.149999999999999" customHeight="1" x14ac:dyDescent="0.25">
      <c r="A4328" s="265">
        <v>37888</v>
      </c>
      <c r="B4328" s="268">
        <v>2866.42</v>
      </c>
    </row>
    <row r="4329" spans="1:2" ht="16.149999999999999" customHeight="1" x14ac:dyDescent="0.25">
      <c r="A4329" s="265">
        <v>37889</v>
      </c>
      <c r="B4329" s="266">
        <v>2872.3</v>
      </c>
    </row>
    <row r="4330" spans="1:2" ht="16.149999999999999" customHeight="1" x14ac:dyDescent="0.25">
      <c r="A4330" s="265">
        <v>37890</v>
      </c>
      <c r="B4330" s="268">
        <v>2871.39</v>
      </c>
    </row>
    <row r="4331" spans="1:2" ht="16.149999999999999" customHeight="1" x14ac:dyDescent="0.25">
      <c r="A4331" s="265">
        <v>37891</v>
      </c>
      <c r="B4331" s="266">
        <v>2879.32</v>
      </c>
    </row>
    <row r="4332" spans="1:2" ht="16.149999999999999" customHeight="1" x14ac:dyDescent="0.25">
      <c r="A4332" s="265">
        <v>37892</v>
      </c>
      <c r="B4332" s="268">
        <v>2879.32</v>
      </c>
    </row>
    <row r="4333" spans="1:2" ht="16.149999999999999" customHeight="1" x14ac:dyDescent="0.25">
      <c r="A4333" s="265">
        <v>37893</v>
      </c>
      <c r="B4333" s="266">
        <v>2879.32</v>
      </c>
    </row>
    <row r="4334" spans="1:2" ht="16.149999999999999" customHeight="1" x14ac:dyDescent="0.25">
      <c r="A4334" s="265">
        <v>37894</v>
      </c>
      <c r="B4334" s="268">
        <v>2889.39</v>
      </c>
    </row>
    <row r="4335" spans="1:2" ht="16.149999999999999" customHeight="1" x14ac:dyDescent="0.25">
      <c r="A4335" s="265">
        <v>37895</v>
      </c>
      <c r="B4335" s="266">
        <v>2888.21</v>
      </c>
    </row>
    <row r="4336" spans="1:2" ht="16.149999999999999" customHeight="1" x14ac:dyDescent="0.25">
      <c r="A4336" s="265">
        <v>37896</v>
      </c>
      <c r="B4336" s="268">
        <v>2907.41</v>
      </c>
    </row>
    <row r="4337" spans="1:2" ht="16.149999999999999" customHeight="1" x14ac:dyDescent="0.25">
      <c r="A4337" s="265">
        <v>37897</v>
      </c>
      <c r="B4337" s="266">
        <v>2905.12</v>
      </c>
    </row>
    <row r="4338" spans="1:2" ht="16.149999999999999" customHeight="1" x14ac:dyDescent="0.25">
      <c r="A4338" s="265">
        <v>37898</v>
      </c>
      <c r="B4338" s="268">
        <v>2881.88</v>
      </c>
    </row>
    <row r="4339" spans="1:2" ht="16.149999999999999" customHeight="1" x14ac:dyDescent="0.25">
      <c r="A4339" s="265">
        <v>37899</v>
      </c>
      <c r="B4339" s="266">
        <v>2881.88</v>
      </c>
    </row>
    <row r="4340" spans="1:2" ht="16.149999999999999" customHeight="1" x14ac:dyDescent="0.25">
      <c r="A4340" s="265">
        <v>37900</v>
      </c>
      <c r="B4340" s="268">
        <v>2881.88</v>
      </c>
    </row>
    <row r="4341" spans="1:2" ht="16.149999999999999" customHeight="1" x14ac:dyDescent="0.25">
      <c r="A4341" s="265">
        <v>37901</v>
      </c>
      <c r="B4341" s="266">
        <v>2872.7</v>
      </c>
    </row>
    <row r="4342" spans="1:2" ht="16.149999999999999" customHeight="1" x14ac:dyDescent="0.25">
      <c r="A4342" s="265">
        <v>37902</v>
      </c>
      <c r="B4342" s="268">
        <v>2868.91</v>
      </c>
    </row>
    <row r="4343" spans="1:2" ht="16.149999999999999" customHeight="1" x14ac:dyDescent="0.25">
      <c r="A4343" s="265">
        <v>37903</v>
      </c>
      <c r="B4343" s="266">
        <v>2887.59</v>
      </c>
    </row>
    <row r="4344" spans="1:2" ht="16.149999999999999" customHeight="1" x14ac:dyDescent="0.25">
      <c r="A4344" s="265">
        <v>37904</v>
      </c>
      <c r="B4344" s="268">
        <v>2878.39</v>
      </c>
    </row>
    <row r="4345" spans="1:2" ht="16.149999999999999" customHeight="1" x14ac:dyDescent="0.25">
      <c r="A4345" s="265">
        <v>37905</v>
      </c>
      <c r="B4345" s="266">
        <v>2868.85</v>
      </c>
    </row>
    <row r="4346" spans="1:2" ht="16.149999999999999" customHeight="1" x14ac:dyDescent="0.25">
      <c r="A4346" s="265">
        <v>37906</v>
      </c>
      <c r="B4346" s="268">
        <v>2868.85</v>
      </c>
    </row>
    <row r="4347" spans="1:2" ht="16.149999999999999" customHeight="1" x14ac:dyDescent="0.25">
      <c r="A4347" s="265">
        <v>37907</v>
      </c>
      <c r="B4347" s="266">
        <v>2868.85</v>
      </c>
    </row>
    <row r="4348" spans="1:2" ht="16.149999999999999" customHeight="1" x14ac:dyDescent="0.25">
      <c r="A4348" s="265">
        <v>37908</v>
      </c>
      <c r="B4348" s="268">
        <v>2868.85</v>
      </c>
    </row>
    <row r="4349" spans="1:2" ht="16.149999999999999" customHeight="1" x14ac:dyDescent="0.25">
      <c r="A4349" s="265">
        <v>37909</v>
      </c>
      <c r="B4349" s="266">
        <v>2865.32</v>
      </c>
    </row>
    <row r="4350" spans="1:2" ht="16.149999999999999" customHeight="1" x14ac:dyDescent="0.25">
      <c r="A4350" s="265">
        <v>37910</v>
      </c>
      <c r="B4350" s="268">
        <v>2873.7</v>
      </c>
    </row>
    <row r="4351" spans="1:2" ht="16.149999999999999" customHeight="1" x14ac:dyDescent="0.25">
      <c r="A4351" s="265">
        <v>37911</v>
      </c>
      <c r="B4351" s="266">
        <v>2867.75</v>
      </c>
    </row>
    <row r="4352" spans="1:2" ht="16.149999999999999" customHeight="1" x14ac:dyDescent="0.25">
      <c r="A4352" s="265">
        <v>37912</v>
      </c>
      <c r="B4352" s="268">
        <v>2865.04</v>
      </c>
    </row>
    <row r="4353" spans="1:2" ht="16.149999999999999" customHeight="1" x14ac:dyDescent="0.25">
      <c r="A4353" s="265">
        <v>37913</v>
      </c>
      <c r="B4353" s="266">
        <v>2865.04</v>
      </c>
    </row>
    <row r="4354" spans="1:2" ht="16.149999999999999" customHeight="1" x14ac:dyDescent="0.25">
      <c r="A4354" s="265">
        <v>37914</v>
      </c>
      <c r="B4354" s="268">
        <v>2865.04</v>
      </c>
    </row>
    <row r="4355" spans="1:2" ht="16.149999999999999" customHeight="1" x14ac:dyDescent="0.25">
      <c r="A4355" s="265">
        <v>37915</v>
      </c>
      <c r="B4355" s="266">
        <v>2864.34</v>
      </c>
    </row>
    <row r="4356" spans="1:2" ht="16.149999999999999" customHeight="1" x14ac:dyDescent="0.25">
      <c r="A4356" s="265">
        <v>37916</v>
      </c>
      <c r="B4356" s="268">
        <v>2864.25</v>
      </c>
    </row>
    <row r="4357" spans="1:2" ht="16.149999999999999" customHeight="1" x14ac:dyDescent="0.25">
      <c r="A4357" s="265">
        <v>37917</v>
      </c>
      <c r="B4357" s="266">
        <v>2870.01</v>
      </c>
    </row>
    <row r="4358" spans="1:2" ht="16.149999999999999" customHeight="1" x14ac:dyDescent="0.25">
      <c r="A4358" s="265">
        <v>37918</v>
      </c>
      <c r="B4358" s="268">
        <v>2872.55</v>
      </c>
    </row>
    <row r="4359" spans="1:2" ht="16.149999999999999" customHeight="1" x14ac:dyDescent="0.25">
      <c r="A4359" s="265">
        <v>37919</v>
      </c>
      <c r="B4359" s="266">
        <v>2857.88</v>
      </c>
    </row>
    <row r="4360" spans="1:2" ht="16.149999999999999" customHeight="1" x14ac:dyDescent="0.25">
      <c r="A4360" s="265">
        <v>37920</v>
      </c>
      <c r="B4360" s="268">
        <v>2857.88</v>
      </c>
    </row>
    <row r="4361" spans="1:2" ht="16.149999999999999" customHeight="1" x14ac:dyDescent="0.25">
      <c r="A4361" s="265">
        <v>37921</v>
      </c>
      <c r="B4361" s="266">
        <v>2857.88</v>
      </c>
    </row>
    <row r="4362" spans="1:2" ht="16.149999999999999" customHeight="1" x14ac:dyDescent="0.25">
      <c r="A4362" s="265">
        <v>37922</v>
      </c>
      <c r="B4362" s="268">
        <v>2882.77</v>
      </c>
    </row>
    <row r="4363" spans="1:2" ht="16.149999999999999" customHeight="1" x14ac:dyDescent="0.25">
      <c r="A4363" s="265">
        <v>37923</v>
      </c>
      <c r="B4363" s="266">
        <v>2879.34</v>
      </c>
    </row>
    <row r="4364" spans="1:2" ht="16.149999999999999" customHeight="1" x14ac:dyDescent="0.25">
      <c r="A4364" s="265">
        <v>37924</v>
      </c>
      <c r="B4364" s="268">
        <v>2870.11</v>
      </c>
    </row>
    <row r="4365" spans="1:2" ht="16.149999999999999" customHeight="1" x14ac:dyDescent="0.25">
      <c r="A4365" s="265">
        <v>37925</v>
      </c>
      <c r="B4365" s="266">
        <v>2884.17</v>
      </c>
    </row>
    <row r="4366" spans="1:2" ht="16.149999999999999" customHeight="1" x14ac:dyDescent="0.25">
      <c r="A4366" s="265">
        <v>37926</v>
      </c>
      <c r="B4366" s="268">
        <v>2878.05</v>
      </c>
    </row>
    <row r="4367" spans="1:2" ht="16.149999999999999" customHeight="1" x14ac:dyDescent="0.25">
      <c r="A4367" s="265">
        <v>37927</v>
      </c>
      <c r="B4367" s="266">
        <v>2878.05</v>
      </c>
    </row>
    <row r="4368" spans="1:2" ht="16.149999999999999" customHeight="1" x14ac:dyDescent="0.25">
      <c r="A4368" s="265">
        <v>37928</v>
      </c>
      <c r="B4368" s="268">
        <v>2878.05</v>
      </c>
    </row>
    <row r="4369" spans="1:2" ht="16.149999999999999" customHeight="1" x14ac:dyDescent="0.25">
      <c r="A4369" s="265">
        <v>37929</v>
      </c>
      <c r="B4369" s="266">
        <v>2878.05</v>
      </c>
    </row>
    <row r="4370" spans="1:2" ht="16.149999999999999" customHeight="1" x14ac:dyDescent="0.25">
      <c r="A4370" s="265">
        <v>37930</v>
      </c>
      <c r="B4370" s="268">
        <v>2869.46</v>
      </c>
    </row>
    <row r="4371" spans="1:2" ht="16.149999999999999" customHeight="1" x14ac:dyDescent="0.25">
      <c r="A4371" s="265">
        <v>37931</v>
      </c>
      <c r="B4371" s="266">
        <v>2856.34</v>
      </c>
    </row>
    <row r="4372" spans="1:2" ht="16.149999999999999" customHeight="1" x14ac:dyDescent="0.25">
      <c r="A4372" s="265">
        <v>37932</v>
      </c>
      <c r="B4372" s="268">
        <v>2854.17</v>
      </c>
    </row>
    <row r="4373" spans="1:2" ht="16.149999999999999" customHeight="1" x14ac:dyDescent="0.25">
      <c r="A4373" s="265">
        <v>37933</v>
      </c>
      <c r="B4373" s="266">
        <v>2843.82</v>
      </c>
    </row>
    <row r="4374" spans="1:2" ht="16.149999999999999" customHeight="1" x14ac:dyDescent="0.25">
      <c r="A4374" s="265">
        <v>37934</v>
      </c>
      <c r="B4374" s="268">
        <v>2843.82</v>
      </c>
    </row>
    <row r="4375" spans="1:2" ht="16.149999999999999" customHeight="1" x14ac:dyDescent="0.25">
      <c r="A4375" s="265">
        <v>37935</v>
      </c>
      <c r="B4375" s="266">
        <v>2843.82</v>
      </c>
    </row>
    <row r="4376" spans="1:2" ht="16.149999999999999" customHeight="1" x14ac:dyDescent="0.25">
      <c r="A4376" s="265">
        <v>37936</v>
      </c>
      <c r="B4376" s="268">
        <v>2840.41</v>
      </c>
    </row>
    <row r="4377" spans="1:2" ht="16.149999999999999" customHeight="1" x14ac:dyDescent="0.25">
      <c r="A4377" s="265">
        <v>37937</v>
      </c>
      <c r="B4377" s="266">
        <v>2840.41</v>
      </c>
    </row>
    <row r="4378" spans="1:2" ht="16.149999999999999" customHeight="1" x14ac:dyDescent="0.25">
      <c r="A4378" s="265">
        <v>37938</v>
      </c>
      <c r="B4378" s="268">
        <v>2845.69</v>
      </c>
    </row>
    <row r="4379" spans="1:2" ht="16.149999999999999" customHeight="1" x14ac:dyDescent="0.25">
      <c r="A4379" s="265">
        <v>37939</v>
      </c>
      <c r="B4379" s="266">
        <v>2850.24</v>
      </c>
    </row>
    <row r="4380" spans="1:2" ht="16.149999999999999" customHeight="1" x14ac:dyDescent="0.25">
      <c r="A4380" s="265">
        <v>37940</v>
      </c>
      <c r="B4380" s="268">
        <v>2842.53</v>
      </c>
    </row>
    <row r="4381" spans="1:2" ht="16.149999999999999" customHeight="1" x14ac:dyDescent="0.25">
      <c r="A4381" s="265">
        <v>37941</v>
      </c>
      <c r="B4381" s="266">
        <v>2842.53</v>
      </c>
    </row>
    <row r="4382" spans="1:2" ht="16.149999999999999" customHeight="1" x14ac:dyDescent="0.25">
      <c r="A4382" s="265">
        <v>37942</v>
      </c>
      <c r="B4382" s="268">
        <v>2842.53</v>
      </c>
    </row>
    <row r="4383" spans="1:2" ht="16.149999999999999" customHeight="1" x14ac:dyDescent="0.25">
      <c r="A4383" s="265">
        <v>37943</v>
      </c>
      <c r="B4383" s="266">
        <v>2842.53</v>
      </c>
    </row>
    <row r="4384" spans="1:2" ht="16.149999999999999" customHeight="1" x14ac:dyDescent="0.25">
      <c r="A4384" s="265">
        <v>37944</v>
      </c>
      <c r="B4384" s="268">
        <v>2831.97</v>
      </c>
    </row>
    <row r="4385" spans="1:2" ht="16.149999999999999" customHeight="1" x14ac:dyDescent="0.25">
      <c r="A4385" s="265">
        <v>37945</v>
      </c>
      <c r="B4385" s="266">
        <v>2826.6</v>
      </c>
    </row>
    <row r="4386" spans="1:2" ht="16.149999999999999" customHeight="1" x14ac:dyDescent="0.25">
      <c r="A4386" s="265">
        <v>37946</v>
      </c>
      <c r="B4386" s="268">
        <v>2831.1</v>
      </c>
    </row>
    <row r="4387" spans="1:2" ht="16.149999999999999" customHeight="1" x14ac:dyDescent="0.25">
      <c r="A4387" s="265">
        <v>37947</v>
      </c>
      <c r="B4387" s="266">
        <v>2836.45</v>
      </c>
    </row>
    <row r="4388" spans="1:2" ht="16.149999999999999" customHeight="1" x14ac:dyDescent="0.25">
      <c r="A4388" s="265">
        <v>37948</v>
      </c>
      <c r="B4388" s="268">
        <v>2836.45</v>
      </c>
    </row>
    <row r="4389" spans="1:2" ht="16.149999999999999" customHeight="1" x14ac:dyDescent="0.25">
      <c r="A4389" s="265">
        <v>37949</v>
      </c>
      <c r="B4389" s="266">
        <v>2836.45</v>
      </c>
    </row>
    <row r="4390" spans="1:2" ht="16.149999999999999" customHeight="1" x14ac:dyDescent="0.25">
      <c r="A4390" s="265">
        <v>37950</v>
      </c>
      <c r="B4390" s="268">
        <v>2838.02</v>
      </c>
    </row>
    <row r="4391" spans="1:2" ht="16.149999999999999" customHeight="1" x14ac:dyDescent="0.25">
      <c r="A4391" s="265">
        <v>37951</v>
      </c>
      <c r="B4391" s="266">
        <v>2839.2</v>
      </c>
    </row>
    <row r="4392" spans="1:2" ht="16.149999999999999" customHeight="1" x14ac:dyDescent="0.25">
      <c r="A4392" s="265">
        <v>37952</v>
      </c>
      <c r="B4392" s="268">
        <v>2838.7</v>
      </c>
    </row>
    <row r="4393" spans="1:2" ht="16.149999999999999" customHeight="1" x14ac:dyDescent="0.25">
      <c r="A4393" s="265">
        <v>37953</v>
      </c>
      <c r="B4393" s="266">
        <v>2838.7</v>
      </c>
    </row>
    <row r="4394" spans="1:2" ht="16.149999999999999" customHeight="1" x14ac:dyDescent="0.25">
      <c r="A4394" s="265">
        <v>37954</v>
      </c>
      <c r="B4394" s="268">
        <v>2836.05</v>
      </c>
    </row>
    <row r="4395" spans="1:2" ht="16.149999999999999" customHeight="1" x14ac:dyDescent="0.25">
      <c r="A4395" s="265">
        <v>37955</v>
      </c>
      <c r="B4395" s="266">
        <v>2836.05</v>
      </c>
    </row>
    <row r="4396" spans="1:2" ht="16.149999999999999" customHeight="1" x14ac:dyDescent="0.25">
      <c r="A4396" s="265">
        <v>37956</v>
      </c>
      <c r="B4396" s="268">
        <v>2836.05</v>
      </c>
    </row>
    <row r="4397" spans="1:2" ht="16.149999999999999" customHeight="1" x14ac:dyDescent="0.25">
      <c r="A4397" s="265">
        <v>37957</v>
      </c>
      <c r="B4397" s="266">
        <v>2829.08</v>
      </c>
    </row>
    <row r="4398" spans="1:2" ht="16.149999999999999" customHeight="1" x14ac:dyDescent="0.25">
      <c r="A4398" s="265">
        <v>37958</v>
      </c>
      <c r="B4398" s="268">
        <v>2817.14</v>
      </c>
    </row>
    <row r="4399" spans="1:2" ht="16.149999999999999" customHeight="1" x14ac:dyDescent="0.25">
      <c r="A4399" s="265">
        <v>37959</v>
      </c>
      <c r="B4399" s="266">
        <v>2815.19</v>
      </c>
    </row>
    <row r="4400" spans="1:2" ht="16.149999999999999" customHeight="1" x14ac:dyDescent="0.25">
      <c r="A4400" s="265">
        <v>37960</v>
      </c>
      <c r="B4400" s="268">
        <v>2815.33</v>
      </c>
    </row>
    <row r="4401" spans="1:2" ht="16.149999999999999" customHeight="1" x14ac:dyDescent="0.25">
      <c r="A4401" s="265">
        <v>37961</v>
      </c>
      <c r="B4401" s="266">
        <v>2808.42</v>
      </c>
    </row>
    <row r="4402" spans="1:2" ht="16.149999999999999" customHeight="1" x14ac:dyDescent="0.25">
      <c r="A4402" s="265">
        <v>37962</v>
      </c>
      <c r="B4402" s="268">
        <v>2808.42</v>
      </c>
    </row>
    <row r="4403" spans="1:2" ht="16.149999999999999" customHeight="1" x14ac:dyDescent="0.25">
      <c r="A4403" s="265">
        <v>37963</v>
      </c>
      <c r="B4403" s="266">
        <v>2808.42</v>
      </c>
    </row>
    <row r="4404" spans="1:2" ht="16.149999999999999" customHeight="1" x14ac:dyDescent="0.25">
      <c r="A4404" s="265">
        <v>37964</v>
      </c>
      <c r="B4404" s="268">
        <v>2808.42</v>
      </c>
    </row>
    <row r="4405" spans="1:2" ht="16.149999999999999" customHeight="1" x14ac:dyDescent="0.25">
      <c r="A4405" s="265">
        <v>37965</v>
      </c>
      <c r="B4405" s="266">
        <v>2822.78</v>
      </c>
    </row>
    <row r="4406" spans="1:2" ht="16.149999999999999" customHeight="1" x14ac:dyDescent="0.25">
      <c r="A4406" s="265">
        <v>37966</v>
      </c>
      <c r="B4406" s="268">
        <v>2815.45</v>
      </c>
    </row>
    <row r="4407" spans="1:2" ht="16.149999999999999" customHeight="1" x14ac:dyDescent="0.25">
      <c r="A4407" s="265">
        <v>37967</v>
      </c>
      <c r="B4407" s="266">
        <v>2808.31</v>
      </c>
    </row>
    <row r="4408" spans="1:2" ht="16.149999999999999" customHeight="1" x14ac:dyDescent="0.25">
      <c r="A4408" s="265">
        <v>37968</v>
      </c>
      <c r="B4408" s="268">
        <v>2812.81</v>
      </c>
    </row>
    <row r="4409" spans="1:2" ht="16.149999999999999" customHeight="1" x14ac:dyDescent="0.25">
      <c r="A4409" s="265">
        <v>37969</v>
      </c>
      <c r="B4409" s="266">
        <v>2812.81</v>
      </c>
    </row>
    <row r="4410" spans="1:2" ht="16.149999999999999" customHeight="1" x14ac:dyDescent="0.25">
      <c r="A4410" s="265">
        <v>37970</v>
      </c>
      <c r="B4410" s="268">
        <v>2812.81</v>
      </c>
    </row>
    <row r="4411" spans="1:2" ht="16.149999999999999" customHeight="1" x14ac:dyDescent="0.25">
      <c r="A4411" s="265">
        <v>37971</v>
      </c>
      <c r="B4411" s="266">
        <v>2807.25</v>
      </c>
    </row>
    <row r="4412" spans="1:2" ht="16.149999999999999" customHeight="1" x14ac:dyDescent="0.25">
      <c r="A4412" s="265">
        <v>37972</v>
      </c>
      <c r="B4412" s="268">
        <v>2793.06</v>
      </c>
    </row>
    <row r="4413" spans="1:2" ht="16.149999999999999" customHeight="1" x14ac:dyDescent="0.25">
      <c r="A4413" s="265">
        <v>37973</v>
      </c>
      <c r="B4413" s="266">
        <v>2795.21</v>
      </c>
    </row>
    <row r="4414" spans="1:2" ht="16.149999999999999" customHeight="1" x14ac:dyDescent="0.25">
      <c r="A4414" s="265">
        <v>37974</v>
      </c>
      <c r="B4414" s="268">
        <v>2801.67</v>
      </c>
    </row>
    <row r="4415" spans="1:2" ht="16.149999999999999" customHeight="1" x14ac:dyDescent="0.25">
      <c r="A4415" s="265">
        <v>37975</v>
      </c>
      <c r="B4415" s="266">
        <v>2806.89</v>
      </c>
    </row>
    <row r="4416" spans="1:2" ht="16.149999999999999" customHeight="1" x14ac:dyDescent="0.25">
      <c r="A4416" s="265">
        <v>37976</v>
      </c>
      <c r="B4416" s="268">
        <v>2806.89</v>
      </c>
    </row>
    <row r="4417" spans="1:2" ht="16.149999999999999" customHeight="1" x14ac:dyDescent="0.25">
      <c r="A4417" s="265">
        <v>37977</v>
      </c>
      <c r="B4417" s="266">
        <v>2806.89</v>
      </c>
    </row>
    <row r="4418" spans="1:2" ht="16.149999999999999" customHeight="1" x14ac:dyDescent="0.25">
      <c r="A4418" s="265">
        <v>37978</v>
      </c>
      <c r="B4418" s="268">
        <v>2809.09</v>
      </c>
    </row>
    <row r="4419" spans="1:2" ht="16.149999999999999" customHeight="1" x14ac:dyDescent="0.25">
      <c r="A4419" s="265">
        <v>37979</v>
      </c>
      <c r="B4419" s="266">
        <v>2806.33</v>
      </c>
    </row>
    <row r="4420" spans="1:2" ht="16.149999999999999" customHeight="1" x14ac:dyDescent="0.25">
      <c r="A4420" s="265">
        <v>37980</v>
      </c>
      <c r="B4420" s="268">
        <v>2796.89</v>
      </c>
    </row>
    <row r="4421" spans="1:2" ht="16.149999999999999" customHeight="1" x14ac:dyDescent="0.25">
      <c r="A4421" s="265">
        <v>37981</v>
      </c>
      <c r="B4421" s="266">
        <v>2796.89</v>
      </c>
    </row>
    <row r="4422" spans="1:2" ht="16.149999999999999" customHeight="1" x14ac:dyDescent="0.25">
      <c r="A4422" s="265">
        <v>37982</v>
      </c>
      <c r="B4422" s="268">
        <v>2795.21</v>
      </c>
    </row>
    <row r="4423" spans="1:2" ht="16.149999999999999" customHeight="1" x14ac:dyDescent="0.25">
      <c r="A4423" s="265">
        <v>37983</v>
      </c>
      <c r="B4423" s="266">
        <v>2795.21</v>
      </c>
    </row>
    <row r="4424" spans="1:2" ht="16.149999999999999" customHeight="1" x14ac:dyDescent="0.25">
      <c r="A4424" s="265">
        <v>37984</v>
      </c>
      <c r="B4424" s="268">
        <v>2795.21</v>
      </c>
    </row>
    <row r="4425" spans="1:2" ht="16.149999999999999" customHeight="1" x14ac:dyDescent="0.25">
      <c r="A4425" s="265">
        <v>37985</v>
      </c>
      <c r="B4425" s="266">
        <v>2780.82</v>
      </c>
    </row>
    <row r="4426" spans="1:2" ht="16.149999999999999" customHeight="1" x14ac:dyDescent="0.25">
      <c r="A4426" s="265">
        <v>37986</v>
      </c>
      <c r="B4426" s="268">
        <v>2778.21</v>
      </c>
    </row>
    <row r="4427" spans="1:2" ht="16.149999999999999" customHeight="1" x14ac:dyDescent="0.25">
      <c r="A4427" s="265">
        <v>37987</v>
      </c>
      <c r="B4427" s="266">
        <v>2778.21</v>
      </c>
    </row>
    <row r="4428" spans="1:2" ht="16.149999999999999" customHeight="1" x14ac:dyDescent="0.25">
      <c r="A4428" s="265">
        <v>37988</v>
      </c>
      <c r="B4428" s="268">
        <v>2778.21</v>
      </c>
    </row>
    <row r="4429" spans="1:2" ht="16.149999999999999" customHeight="1" x14ac:dyDescent="0.25">
      <c r="A4429" s="265">
        <v>37989</v>
      </c>
      <c r="B4429" s="266">
        <v>2777.96</v>
      </c>
    </row>
    <row r="4430" spans="1:2" ht="16.149999999999999" customHeight="1" x14ac:dyDescent="0.25">
      <c r="A4430" s="265">
        <v>37990</v>
      </c>
      <c r="B4430" s="268">
        <v>2777.96</v>
      </c>
    </row>
    <row r="4431" spans="1:2" ht="16.149999999999999" customHeight="1" x14ac:dyDescent="0.25">
      <c r="A4431" s="265">
        <v>37991</v>
      </c>
      <c r="B4431" s="266">
        <v>2777.96</v>
      </c>
    </row>
    <row r="4432" spans="1:2" ht="16.149999999999999" customHeight="1" x14ac:dyDescent="0.25">
      <c r="A4432" s="265">
        <v>37992</v>
      </c>
      <c r="B4432" s="268">
        <v>2778.92</v>
      </c>
    </row>
    <row r="4433" spans="1:2" ht="16.149999999999999" customHeight="1" x14ac:dyDescent="0.25">
      <c r="A4433" s="265">
        <v>37993</v>
      </c>
      <c r="B4433" s="266">
        <v>2765.76</v>
      </c>
    </row>
    <row r="4434" spans="1:2" ht="16.149999999999999" customHeight="1" x14ac:dyDescent="0.25">
      <c r="A4434" s="265">
        <v>37994</v>
      </c>
      <c r="B4434" s="268">
        <v>2758.83</v>
      </c>
    </row>
    <row r="4435" spans="1:2" ht="16.149999999999999" customHeight="1" x14ac:dyDescent="0.25">
      <c r="A4435" s="265">
        <v>37995</v>
      </c>
      <c r="B4435" s="266">
        <v>2750.89</v>
      </c>
    </row>
    <row r="4436" spans="1:2" ht="16.149999999999999" customHeight="1" x14ac:dyDescent="0.25">
      <c r="A4436" s="265">
        <v>37996</v>
      </c>
      <c r="B4436" s="268">
        <v>2754.33</v>
      </c>
    </row>
    <row r="4437" spans="1:2" ht="16.149999999999999" customHeight="1" x14ac:dyDescent="0.25">
      <c r="A4437" s="265">
        <v>37997</v>
      </c>
      <c r="B4437" s="266">
        <v>2754.33</v>
      </c>
    </row>
    <row r="4438" spans="1:2" ht="16.149999999999999" customHeight="1" x14ac:dyDescent="0.25">
      <c r="A4438" s="265">
        <v>37998</v>
      </c>
      <c r="B4438" s="268">
        <v>2754.33</v>
      </c>
    </row>
    <row r="4439" spans="1:2" ht="16.149999999999999" customHeight="1" x14ac:dyDescent="0.25">
      <c r="A4439" s="265">
        <v>37999</v>
      </c>
      <c r="B4439" s="266">
        <v>2754.33</v>
      </c>
    </row>
    <row r="4440" spans="1:2" ht="16.149999999999999" customHeight="1" x14ac:dyDescent="0.25">
      <c r="A4440" s="265">
        <v>38000</v>
      </c>
      <c r="B4440" s="268">
        <v>2762.31</v>
      </c>
    </row>
    <row r="4441" spans="1:2" ht="16.149999999999999" customHeight="1" x14ac:dyDescent="0.25">
      <c r="A4441" s="265">
        <v>38001</v>
      </c>
      <c r="B4441" s="266">
        <v>2747.06</v>
      </c>
    </row>
    <row r="4442" spans="1:2" ht="16.149999999999999" customHeight="1" x14ac:dyDescent="0.25">
      <c r="A4442" s="265">
        <v>38002</v>
      </c>
      <c r="B4442" s="268">
        <v>2723.83</v>
      </c>
    </row>
    <row r="4443" spans="1:2" ht="16.149999999999999" customHeight="1" x14ac:dyDescent="0.25">
      <c r="A4443" s="265">
        <v>38003</v>
      </c>
      <c r="B4443" s="266">
        <v>2728.7</v>
      </c>
    </row>
    <row r="4444" spans="1:2" ht="16.149999999999999" customHeight="1" x14ac:dyDescent="0.25">
      <c r="A4444" s="265">
        <v>38004</v>
      </c>
      <c r="B4444" s="268">
        <v>2728.7</v>
      </c>
    </row>
    <row r="4445" spans="1:2" ht="16.149999999999999" customHeight="1" x14ac:dyDescent="0.25">
      <c r="A4445" s="265">
        <v>38005</v>
      </c>
      <c r="B4445" s="266">
        <v>2728.7</v>
      </c>
    </row>
    <row r="4446" spans="1:2" ht="16.149999999999999" customHeight="1" x14ac:dyDescent="0.25">
      <c r="A4446" s="265">
        <v>38006</v>
      </c>
      <c r="B4446" s="268">
        <v>2728.7</v>
      </c>
    </row>
    <row r="4447" spans="1:2" ht="16.149999999999999" customHeight="1" x14ac:dyDescent="0.25">
      <c r="A4447" s="265">
        <v>38007</v>
      </c>
      <c r="B4447" s="266">
        <v>2730.75</v>
      </c>
    </row>
    <row r="4448" spans="1:2" ht="16.149999999999999" customHeight="1" x14ac:dyDescent="0.25">
      <c r="A4448" s="265">
        <v>38008</v>
      </c>
      <c r="B4448" s="268">
        <v>2740.76</v>
      </c>
    </row>
    <row r="4449" spans="1:2" ht="16.149999999999999" customHeight="1" x14ac:dyDescent="0.25">
      <c r="A4449" s="265">
        <v>38009</v>
      </c>
      <c r="B4449" s="266">
        <v>2742.88</v>
      </c>
    </row>
    <row r="4450" spans="1:2" ht="16.149999999999999" customHeight="1" x14ac:dyDescent="0.25">
      <c r="A4450" s="265">
        <v>38010</v>
      </c>
      <c r="B4450" s="268">
        <v>2747.72</v>
      </c>
    </row>
    <row r="4451" spans="1:2" ht="16.149999999999999" customHeight="1" x14ac:dyDescent="0.25">
      <c r="A4451" s="265">
        <v>38011</v>
      </c>
      <c r="B4451" s="266">
        <v>2747.72</v>
      </c>
    </row>
    <row r="4452" spans="1:2" ht="16.149999999999999" customHeight="1" x14ac:dyDescent="0.25">
      <c r="A4452" s="265">
        <v>38012</v>
      </c>
      <c r="B4452" s="268">
        <v>2747.72</v>
      </c>
    </row>
    <row r="4453" spans="1:2" ht="16.149999999999999" customHeight="1" x14ac:dyDescent="0.25">
      <c r="A4453" s="265">
        <v>38013</v>
      </c>
      <c r="B4453" s="266">
        <v>2766.89</v>
      </c>
    </row>
    <row r="4454" spans="1:2" ht="16.149999999999999" customHeight="1" x14ac:dyDescent="0.25">
      <c r="A4454" s="265">
        <v>38014</v>
      </c>
      <c r="B4454" s="268">
        <v>2736.28</v>
      </c>
    </row>
    <row r="4455" spans="1:2" ht="16.149999999999999" customHeight="1" x14ac:dyDescent="0.25">
      <c r="A4455" s="265">
        <v>38015</v>
      </c>
      <c r="B4455" s="266">
        <v>2721.56</v>
      </c>
    </row>
    <row r="4456" spans="1:2" ht="16.149999999999999" customHeight="1" x14ac:dyDescent="0.25">
      <c r="A4456" s="265">
        <v>38016</v>
      </c>
      <c r="B4456" s="268">
        <v>2740.55</v>
      </c>
    </row>
    <row r="4457" spans="1:2" ht="16.149999999999999" customHeight="1" x14ac:dyDescent="0.25">
      <c r="A4457" s="265">
        <v>38017</v>
      </c>
      <c r="B4457" s="266">
        <v>2742.47</v>
      </c>
    </row>
    <row r="4458" spans="1:2" ht="16.149999999999999" customHeight="1" x14ac:dyDescent="0.25">
      <c r="A4458" s="265">
        <v>38018</v>
      </c>
      <c r="B4458" s="268">
        <v>2742.47</v>
      </c>
    </row>
    <row r="4459" spans="1:2" ht="16.149999999999999" customHeight="1" x14ac:dyDescent="0.25">
      <c r="A4459" s="265">
        <v>38019</v>
      </c>
      <c r="B4459" s="266">
        <v>2742.47</v>
      </c>
    </row>
    <row r="4460" spans="1:2" ht="16.149999999999999" customHeight="1" x14ac:dyDescent="0.25">
      <c r="A4460" s="265">
        <v>38020</v>
      </c>
      <c r="B4460" s="268">
        <v>2738.15</v>
      </c>
    </row>
    <row r="4461" spans="1:2" ht="16.149999999999999" customHeight="1" x14ac:dyDescent="0.25">
      <c r="A4461" s="265">
        <v>38021</v>
      </c>
      <c r="B4461" s="266">
        <v>2747.28</v>
      </c>
    </row>
    <row r="4462" spans="1:2" ht="16.149999999999999" customHeight="1" x14ac:dyDescent="0.25">
      <c r="A4462" s="265">
        <v>38022</v>
      </c>
      <c r="B4462" s="268">
        <v>2750.67</v>
      </c>
    </row>
    <row r="4463" spans="1:2" ht="16.149999999999999" customHeight="1" x14ac:dyDescent="0.25">
      <c r="A4463" s="265">
        <v>38023</v>
      </c>
      <c r="B4463" s="266">
        <v>2748.9</v>
      </c>
    </row>
    <row r="4464" spans="1:2" ht="16.149999999999999" customHeight="1" x14ac:dyDescent="0.25">
      <c r="A4464" s="265">
        <v>38024</v>
      </c>
      <c r="B4464" s="268">
        <v>2757.14</v>
      </c>
    </row>
    <row r="4465" spans="1:2" ht="16.149999999999999" customHeight="1" x14ac:dyDescent="0.25">
      <c r="A4465" s="265">
        <v>38025</v>
      </c>
      <c r="B4465" s="266">
        <v>2757.14</v>
      </c>
    </row>
    <row r="4466" spans="1:2" ht="16.149999999999999" customHeight="1" x14ac:dyDescent="0.25">
      <c r="A4466" s="265">
        <v>38026</v>
      </c>
      <c r="B4466" s="268">
        <v>2757.14</v>
      </c>
    </row>
    <row r="4467" spans="1:2" ht="16.149999999999999" customHeight="1" x14ac:dyDescent="0.25">
      <c r="A4467" s="265">
        <v>38027</v>
      </c>
      <c r="B4467" s="266">
        <v>2741.17</v>
      </c>
    </row>
    <row r="4468" spans="1:2" ht="16.149999999999999" customHeight="1" x14ac:dyDescent="0.25">
      <c r="A4468" s="265">
        <v>38028</v>
      </c>
      <c r="B4468" s="268">
        <v>2735.5</v>
      </c>
    </row>
    <row r="4469" spans="1:2" ht="16.149999999999999" customHeight="1" x14ac:dyDescent="0.25">
      <c r="A4469" s="265">
        <v>38029</v>
      </c>
      <c r="B4469" s="266">
        <v>2736.94</v>
      </c>
    </row>
    <row r="4470" spans="1:2" ht="16.149999999999999" customHeight="1" x14ac:dyDescent="0.25">
      <c r="A4470" s="265">
        <v>38030</v>
      </c>
      <c r="B4470" s="268">
        <v>2736.42</v>
      </c>
    </row>
    <row r="4471" spans="1:2" ht="16.149999999999999" customHeight="1" x14ac:dyDescent="0.25">
      <c r="A4471" s="265">
        <v>38031</v>
      </c>
      <c r="B4471" s="266">
        <v>2724.36</v>
      </c>
    </row>
    <row r="4472" spans="1:2" ht="16.149999999999999" customHeight="1" x14ac:dyDescent="0.25">
      <c r="A4472" s="265">
        <v>38032</v>
      </c>
      <c r="B4472" s="268">
        <v>2724.36</v>
      </c>
    </row>
    <row r="4473" spans="1:2" ht="16.149999999999999" customHeight="1" x14ac:dyDescent="0.25">
      <c r="A4473" s="265">
        <v>38033</v>
      </c>
      <c r="B4473" s="266">
        <v>2724.36</v>
      </c>
    </row>
    <row r="4474" spans="1:2" ht="16.149999999999999" customHeight="1" x14ac:dyDescent="0.25">
      <c r="A4474" s="265">
        <v>38034</v>
      </c>
      <c r="B4474" s="268">
        <v>2724.36</v>
      </c>
    </row>
    <row r="4475" spans="1:2" ht="16.149999999999999" customHeight="1" x14ac:dyDescent="0.25">
      <c r="A4475" s="265">
        <v>38035</v>
      </c>
      <c r="B4475" s="266">
        <v>2715.2</v>
      </c>
    </row>
    <row r="4476" spans="1:2" ht="16.149999999999999" customHeight="1" x14ac:dyDescent="0.25">
      <c r="A4476" s="265">
        <v>38036</v>
      </c>
      <c r="B4476" s="268">
        <v>2697.66</v>
      </c>
    </row>
    <row r="4477" spans="1:2" ht="16.149999999999999" customHeight="1" x14ac:dyDescent="0.25">
      <c r="A4477" s="265">
        <v>38037</v>
      </c>
      <c r="B4477" s="266">
        <v>2693.84</v>
      </c>
    </row>
    <row r="4478" spans="1:2" ht="16.149999999999999" customHeight="1" x14ac:dyDescent="0.25">
      <c r="A4478" s="265">
        <v>38038</v>
      </c>
      <c r="B4478" s="268">
        <v>2700.19</v>
      </c>
    </row>
    <row r="4479" spans="1:2" ht="16.149999999999999" customHeight="1" x14ac:dyDescent="0.25">
      <c r="A4479" s="265">
        <v>38039</v>
      </c>
      <c r="B4479" s="266">
        <v>2700.19</v>
      </c>
    </row>
    <row r="4480" spans="1:2" ht="16.149999999999999" customHeight="1" x14ac:dyDescent="0.25">
      <c r="A4480" s="265">
        <v>38040</v>
      </c>
      <c r="B4480" s="268">
        <v>2700.19</v>
      </c>
    </row>
    <row r="4481" spans="1:2" ht="16.149999999999999" customHeight="1" x14ac:dyDescent="0.25">
      <c r="A4481" s="265">
        <v>38041</v>
      </c>
      <c r="B4481" s="266">
        <v>2665.83</v>
      </c>
    </row>
    <row r="4482" spans="1:2" ht="16.149999999999999" customHeight="1" x14ac:dyDescent="0.25">
      <c r="A4482" s="265">
        <v>38042</v>
      </c>
      <c r="B4482" s="268">
        <v>2651.94</v>
      </c>
    </row>
    <row r="4483" spans="1:2" ht="16.149999999999999" customHeight="1" x14ac:dyDescent="0.25">
      <c r="A4483" s="265">
        <v>38043</v>
      </c>
      <c r="B4483" s="266">
        <v>2664.3</v>
      </c>
    </row>
    <row r="4484" spans="1:2" ht="16.149999999999999" customHeight="1" x14ac:dyDescent="0.25">
      <c r="A4484" s="265">
        <v>38044</v>
      </c>
      <c r="B4484" s="268">
        <v>2686.54</v>
      </c>
    </row>
    <row r="4485" spans="1:2" ht="16.149999999999999" customHeight="1" x14ac:dyDescent="0.25">
      <c r="A4485" s="265">
        <v>38045</v>
      </c>
      <c r="B4485" s="266">
        <v>2682.34</v>
      </c>
    </row>
    <row r="4486" spans="1:2" ht="16.149999999999999" customHeight="1" x14ac:dyDescent="0.25">
      <c r="A4486" s="265">
        <v>38046</v>
      </c>
      <c r="B4486" s="268">
        <v>2682.34</v>
      </c>
    </row>
    <row r="4487" spans="1:2" ht="16.149999999999999" customHeight="1" x14ac:dyDescent="0.25">
      <c r="A4487" s="265">
        <v>38047</v>
      </c>
      <c r="B4487" s="266">
        <v>2682.34</v>
      </c>
    </row>
    <row r="4488" spans="1:2" ht="16.149999999999999" customHeight="1" x14ac:dyDescent="0.25">
      <c r="A4488" s="265">
        <v>38048</v>
      </c>
      <c r="B4488" s="268">
        <v>2662.81</v>
      </c>
    </row>
    <row r="4489" spans="1:2" ht="16.149999999999999" customHeight="1" x14ac:dyDescent="0.25">
      <c r="A4489" s="265">
        <v>38049</v>
      </c>
      <c r="B4489" s="266">
        <v>2660.42</v>
      </c>
    </row>
    <row r="4490" spans="1:2" ht="16.149999999999999" customHeight="1" x14ac:dyDescent="0.25">
      <c r="A4490" s="265">
        <v>38050</v>
      </c>
      <c r="B4490" s="268">
        <v>2670.97</v>
      </c>
    </row>
    <row r="4491" spans="1:2" ht="16.149999999999999" customHeight="1" x14ac:dyDescent="0.25">
      <c r="A4491" s="265">
        <v>38051</v>
      </c>
      <c r="B4491" s="266">
        <v>2676.41</v>
      </c>
    </row>
    <row r="4492" spans="1:2" ht="16.149999999999999" customHeight="1" x14ac:dyDescent="0.25">
      <c r="A4492" s="265">
        <v>38052</v>
      </c>
      <c r="B4492" s="268">
        <v>2673.29</v>
      </c>
    </row>
    <row r="4493" spans="1:2" ht="16.149999999999999" customHeight="1" x14ac:dyDescent="0.25">
      <c r="A4493" s="265">
        <v>38053</v>
      </c>
      <c r="B4493" s="266">
        <v>2673.29</v>
      </c>
    </row>
    <row r="4494" spans="1:2" ht="16.149999999999999" customHeight="1" x14ac:dyDescent="0.25">
      <c r="A4494" s="265">
        <v>38054</v>
      </c>
      <c r="B4494" s="268">
        <v>2673.29</v>
      </c>
    </row>
    <row r="4495" spans="1:2" ht="16.149999999999999" customHeight="1" x14ac:dyDescent="0.25">
      <c r="A4495" s="265">
        <v>38055</v>
      </c>
      <c r="B4495" s="266">
        <v>2675.65</v>
      </c>
    </row>
    <row r="4496" spans="1:2" ht="16.149999999999999" customHeight="1" x14ac:dyDescent="0.25">
      <c r="A4496" s="265">
        <v>38056</v>
      </c>
      <c r="B4496" s="268">
        <v>2679.22</v>
      </c>
    </row>
    <row r="4497" spans="1:2" ht="16.149999999999999" customHeight="1" x14ac:dyDescent="0.25">
      <c r="A4497" s="265">
        <v>38057</v>
      </c>
      <c r="B4497" s="266">
        <v>2685.17</v>
      </c>
    </row>
    <row r="4498" spans="1:2" ht="16.149999999999999" customHeight="1" x14ac:dyDescent="0.25">
      <c r="A4498" s="265">
        <v>38058</v>
      </c>
      <c r="B4498" s="268">
        <v>2683.08</v>
      </c>
    </row>
    <row r="4499" spans="1:2" ht="16.149999999999999" customHeight="1" x14ac:dyDescent="0.25">
      <c r="A4499" s="265">
        <v>38059</v>
      </c>
      <c r="B4499" s="266">
        <v>2669.48</v>
      </c>
    </row>
    <row r="4500" spans="1:2" ht="16.149999999999999" customHeight="1" x14ac:dyDescent="0.25">
      <c r="A4500" s="265">
        <v>38060</v>
      </c>
      <c r="B4500" s="268">
        <v>2669.48</v>
      </c>
    </row>
    <row r="4501" spans="1:2" ht="16.149999999999999" customHeight="1" x14ac:dyDescent="0.25">
      <c r="A4501" s="265">
        <v>38061</v>
      </c>
      <c r="B4501" s="266">
        <v>2669.48</v>
      </c>
    </row>
    <row r="4502" spans="1:2" ht="16.149999999999999" customHeight="1" x14ac:dyDescent="0.25">
      <c r="A4502" s="265">
        <v>38062</v>
      </c>
      <c r="B4502" s="268">
        <v>2661.45</v>
      </c>
    </row>
    <row r="4503" spans="1:2" ht="16.149999999999999" customHeight="1" x14ac:dyDescent="0.25">
      <c r="A4503" s="265">
        <v>38063</v>
      </c>
      <c r="B4503" s="266">
        <v>2648.97</v>
      </c>
    </row>
    <row r="4504" spans="1:2" ht="16.149999999999999" customHeight="1" x14ac:dyDescent="0.25">
      <c r="A4504" s="265">
        <v>38064</v>
      </c>
      <c r="B4504" s="268">
        <v>2650.21</v>
      </c>
    </row>
    <row r="4505" spans="1:2" ht="16.149999999999999" customHeight="1" x14ac:dyDescent="0.25">
      <c r="A4505" s="265">
        <v>38065</v>
      </c>
      <c r="B4505" s="266">
        <v>2669.07</v>
      </c>
    </row>
    <row r="4506" spans="1:2" ht="16.149999999999999" customHeight="1" x14ac:dyDescent="0.25">
      <c r="A4506" s="265">
        <v>38066</v>
      </c>
      <c r="B4506" s="268">
        <v>2669.39</v>
      </c>
    </row>
    <row r="4507" spans="1:2" ht="16.149999999999999" customHeight="1" x14ac:dyDescent="0.25">
      <c r="A4507" s="265">
        <v>38067</v>
      </c>
      <c r="B4507" s="266">
        <v>2669.39</v>
      </c>
    </row>
    <row r="4508" spans="1:2" ht="16.149999999999999" customHeight="1" x14ac:dyDescent="0.25">
      <c r="A4508" s="265">
        <v>38068</v>
      </c>
      <c r="B4508" s="268">
        <v>2669.39</v>
      </c>
    </row>
    <row r="4509" spans="1:2" ht="16.149999999999999" customHeight="1" x14ac:dyDescent="0.25">
      <c r="A4509" s="265">
        <v>38069</v>
      </c>
      <c r="B4509" s="266">
        <v>2669.39</v>
      </c>
    </row>
    <row r="4510" spans="1:2" ht="16.149999999999999" customHeight="1" x14ac:dyDescent="0.25">
      <c r="A4510" s="265">
        <v>38070</v>
      </c>
      <c r="B4510" s="268">
        <v>2664.5</v>
      </c>
    </row>
    <row r="4511" spans="1:2" ht="16.149999999999999" customHeight="1" x14ac:dyDescent="0.25">
      <c r="A4511" s="265">
        <v>38071</v>
      </c>
      <c r="B4511" s="266">
        <v>2667.05</v>
      </c>
    </row>
    <row r="4512" spans="1:2" ht="16.149999999999999" customHeight="1" x14ac:dyDescent="0.25">
      <c r="A4512" s="265">
        <v>38072</v>
      </c>
      <c r="B4512" s="268">
        <v>2679.33</v>
      </c>
    </row>
    <row r="4513" spans="1:2" ht="16.149999999999999" customHeight="1" x14ac:dyDescent="0.25">
      <c r="A4513" s="265">
        <v>38073</v>
      </c>
      <c r="B4513" s="266">
        <v>2673.68</v>
      </c>
    </row>
    <row r="4514" spans="1:2" ht="16.149999999999999" customHeight="1" x14ac:dyDescent="0.25">
      <c r="A4514" s="265">
        <v>38074</v>
      </c>
      <c r="B4514" s="268">
        <v>2673.68</v>
      </c>
    </row>
    <row r="4515" spans="1:2" ht="16.149999999999999" customHeight="1" x14ac:dyDescent="0.25">
      <c r="A4515" s="265">
        <v>38075</v>
      </c>
      <c r="B4515" s="266">
        <v>2673.68</v>
      </c>
    </row>
    <row r="4516" spans="1:2" ht="16.149999999999999" customHeight="1" x14ac:dyDescent="0.25">
      <c r="A4516" s="265">
        <v>38076</v>
      </c>
      <c r="B4516" s="268">
        <v>2676.93</v>
      </c>
    </row>
    <row r="4517" spans="1:2" ht="16.149999999999999" customHeight="1" x14ac:dyDescent="0.25">
      <c r="A4517" s="265">
        <v>38077</v>
      </c>
      <c r="B4517" s="266">
        <v>2678.16</v>
      </c>
    </row>
    <row r="4518" spans="1:2" ht="16.149999999999999" customHeight="1" x14ac:dyDescent="0.25">
      <c r="A4518" s="265">
        <v>38078</v>
      </c>
      <c r="B4518" s="268">
        <v>2682.09</v>
      </c>
    </row>
    <row r="4519" spans="1:2" ht="16.149999999999999" customHeight="1" x14ac:dyDescent="0.25">
      <c r="A4519" s="265">
        <v>38079</v>
      </c>
      <c r="B4519" s="266">
        <v>2671.01</v>
      </c>
    </row>
    <row r="4520" spans="1:2" ht="16.149999999999999" customHeight="1" x14ac:dyDescent="0.25">
      <c r="A4520" s="265">
        <v>38080</v>
      </c>
      <c r="B4520" s="268">
        <v>2666.55</v>
      </c>
    </row>
    <row r="4521" spans="1:2" ht="16.149999999999999" customHeight="1" x14ac:dyDescent="0.25">
      <c r="A4521" s="265">
        <v>38081</v>
      </c>
      <c r="B4521" s="266">
        <v>2666.55</v>
      </c>
    </row>
    <row r="4522" spans="1:2" ht="16.149999999999999" customHeight="1" x14ac:dyDescent="0.25">
      <c r="A4522" s="265">
        <v>38082</v>
      </c>
      <c r="B4522" s="268">
        <v>2666.55</v>
      </c>
    </row>
    <row r="4523" spans="1:2" ht="16.149999999999999" customHeight="1" x14ac:dyDescent="0.25">
      <c r="A4523" s="265">
        <v>38083</v>
      </c>
      <c r="B4523" s="266">
        <v>2667.06</v>
      </c>
    </row>
    <row r="4524" spans="1:2" ht="16.149999999999999" customHeight="1" x14ac:dyDescent="0.25">
      <c r="A4524" s="265">
        <v>38084</v>
      </c>
      <c r="B4524" s="268">
        <v>2663.05</v>
      </c>
    </row>
    <row r="4525" spans="1:2" ht="16.149999999999999" customHeight="1" x14ac:dyDescent="0.25">
      <c r="A4525" s="265">
        <v>38085</v>
      </c>
      <c r="B4525" s="266">
        <v>2659.05</v>
      </c>
    </row>
    <row r="4526" spans="1:2" ht="16.149999999999999" customHeight="1" x14ac:dyDescent="0.25">
      <c r="A4526" s="265">
        <v>38086</v>
      </c>
      <c r="B4526" s="268">
        <v>2659.05</v>
      </c>
    </row>
    <row r="4527" spans="1:2" ht="16.149999999999999" customHeight="1" x14ac:dyDescent="0.25">
      <c r="A4527" s="265">
        <v>38087</v>
      </c>
      <c r="B4527" s="266">
        <v>2659.05</v>
      </c>
    </row>
    <row r="4528" spans="1:2" ht="16.149999999999999" customHeight="1" x14ac:dyDescent="0.25">
      <c r="A4528" s="265">
        <v>38088</v>
      </c>
      <c r="B4528" s="268">
        <v>2659.05</v>
      </c>
    </row>
    <row r="4529" spans="1:2" ht="16.149999999999999" customHeight="1" x14ac:dyDescent="0.25">
      <c r="A4529" s="265">
        <v>38089</v>
      </c>
      <c r="B4529" s="266">
        <v>2659.05</v>
      </c>
    </row>
    <row r="4530" spans="1:2" ht="16.149999999999999" customHeight="1" x14ac:dyDescent="0.25">
      <c r="A4530" s="265">
        <v>38090</v>
      </c>
      <c r="B4530" s="268">
        <v>2648.8</v>
      </c>
    </row>
    <row r="4531" spans="1:2" ht="16.149999999999999" customHeight="1" x14ac:dyDescent="0.25">
      <c r="A4531" s="265">
        <v>38091</v>
      </c>
      <c r="B4531" s="266">
        <v>2642.55</v>
      </c>
    </row>
    <row r="4532" spans="1:2" ht="16.149999999999999" customHeight="1" x14ac:dyDescent="0.25">
      <c r="A4532" s="265">
        <v>38092</v>
      </c>
      <c r="B4532" s="268">
        <v>2631.72</v>
      </c>
    </row>
    <row r="4533" spans="1:2" ht="16.149999999999999" customHeight="1" x14ac:dyDescent="0.25">
      <c r="A4533" s="265">
        <v>38093</v>
      </c>
      <c r="B4533" s="266">
        <v>2619.59</v>
      </c>
    </row>
    <row r="4534" spans="1:2" ht="16.149999999999999" customHeight="1" x14ac:dyDescent="0.25">
      <c r="A4534" s="265">
        <v>38094</v>
      </c>
      <c r="B4534" s="268">
        <v>2620.19</v>
      </c>
    </row>
    <row r="4535" spans="1:2" ht="16.149999999999999" customHeight="1" x14ac:dyDescent="0.25">
      <c r="A4535" s="265">
        <v>38095</v>
      </c>
      <c r="B4535" s="266">
        <v>2620.19</v>
      </c>
    </row>
    <row r="4536" spans="1:2" ht="16.149999999999999" customHeight="1" x14ac:dyDescent="0.25">
      <c r="A4536" s="265">
        <v>38096</v>
      </c>
      <c r="B4536" s="268">
        <v>2620.19</v>
      </c>
    </row>
    <row r="4537" spans="1:2" ht="16.149999999999999" customHeight="1" x14ac:dyDescent="0.25">
      <c r="A4537" s="265">
        <v>38097</v>
      </c>
      <c r="B4537" s="266">
        <v>2612.3000000000002</v>
      </c>
    </row>
    <row r="4538" spans="1:2" ht="16.149999999999999" customHeight="1" x14ac:dyDescent="0.25">
      <c r="A4538" s="265">
        <v>38098</v>
      </c>
      <c r="B4538" s="268">
        <v>2620.94</v>
      </c>
    </row>
    <row r="4539" spans="1:2" ht="16.149999999999999" customHeight="1" x14ac:dyDescent="0.25">
      <c r="A4539" s="265">
        <v>38099</v>
      </c>
      <c r="B4539" s="266">
        <v>2628.19</v>
      </c>
    </row>
    <row r="4540" spans="1:2" ht="16.149999999999999" customHeight="1" x14ac:dyDescent="0.25">
      <c r="A4540" s="265">
        <v>38100</v>
      </c>
      <c r="B4540" s="268">
        <v>2618.21</v>
      </c>
    </row>
    <row r="4541" spans="1:2" ht="16.149999999999999" customHeight="1" x14ac:dyDescent="0.25">
      <c r="A4541" s="265">
        <v>38101</v>
      </c>
      <c r="B4541" s="266">
        <v>2622.74</v>
      </c>
    </row>
    <row r="4542" spans="1:2" ht="16.149999999999999" customHeight="1" x14ac:dyDescent="0.25">
      <c r="A4542" s="265">
        <v>38102</v>
      </c>
      <c r="B4542" s="268">
        <v>2622.74</v>
      </c>
    </row>
    <row r="4543" spans="1:2" ht="16.149999999999999" customHeight="1" x14ac:dyDescent="0.25">
      <c r="A4543" s="265">
        <v>38103</v>
      </c>
      <c r="B4543" s="266">
        <v>2622.74</v>
      </c>
    </row>
    <row r="4544" spans="1:2" ht="16.149999999999999" customHeight="1" x14ac:dyDescent="0.25">
      <c r="A4544" s="265">
        <v>38104</v>
      </c>
      <c r="B4544" s="268">
        <v>2613.94</v>
      </c>
    </row>
    <row r="4545" spans="1:2" ht="16.149999999999999" customHeight="1" x14ac:dyDescent="0.25">
      <c r="A4545" s="265">
        <v>38105</v>
      </c>
      <c r="B4545" s="266">
        <v>2620.9699999999998</v>
      </c>
    </row>
    <row r="4546" spans="1:2" ht="16.149999999999999" customHeight="1" x14ac:dyDescent="0.25">
      <c r="A4546" s="265">
        <v>38106</v>
      </c>
      <c r="B4546" s="268">
        <v>2635.96</v>
      </c>
    </row>
    <row r="4547" spans="1:2" ht="16.149999999999999" customHeight="1" x14ac:dyDescent="0.25">
      <c r="A4547" s="265">
        <v>38107</v>
      </c>
      <c r="B4547" s="266">
        <v>2646.99</v>
      </c>
    </row>
    <row r="4548" spans="1:2" ht="16.149999999999999" customHeight="1" x14ac:dyDescent="0.25">
      <c r="A4548" s="265">
        <v>38108</v>
      </c>
      <c r="B4548" s="268">
        <v>2655.18</v>
      </c>
    </row>
    <row r="4549" spans="1:2" ht="16.149999999999999" customHeight="1" x14ac:dyDescent="0.25">
      <c r="A4549" s="265">
        <v>38109</v>
      </c>
      <c r="B4549" s="266">
        <v>2655.18</v>
      </c>
    </row>
    <row r="4550" spans="1:2" ht="16.149999999999999" customHeight="1" x14ac:dyDescent="0.25">
      <c r="A4550" s="265">
        <v>38110</v>
      </c>
      <c r="B4550" s="268">
        <v>2655.18</v>
      </c>
    </row>
    <row r="4551" spans="1:2" ht="16.149999999999999" customHeight="1" x14ac:dyDescent="0.25">
      <c r="A4551" s="265">
        <v>38111</v>
      </c>
      <c r="B4551" s="266">
        <v>2670.92</v>
      </c>
    </row>
    <row r="4552" spans="1:2" ht="16.149999999999999" customHeight="1" x14ac:dyDescent="0.25">
      <c r="A4552" s="265">
        <v>38112</v>
      </c>
      <c r="B4552" s="268">
        <v>2664.79</v>
      </c>
    </row>
    <row r="4553" spans="1:2" ht="16.149999999999999" customHeight="1" x14ac:dyDescent="0.25">
      <c r="A4553" s="265">
        <v>38113</v>
      </c>
      <c r="B4553" s="266">
        <v>2658.43</v>
      </c>
    </row>
    <row r="4554" spans="1:2" ht="16.149999999999999" customHeight="1" x14ac:dyDescent="0.25">
      <c r="A4554" s="265">
        <v>38114</v>
      </c>
      <c r="B4554" s="268">
        <v>2690.68</v>
      </c>
    </row>
    <row r="4555" spans="1:2" ht="16.149999999999999" customHeight="1" x14ac:dyDescent="0.25">
      <c r="A4555" s="265">
        <v>38115</v>
      </c>
      <c r="B4555" s="266">
        <v>2708.02</v>
      </c>
    </row>
    <row r="4556" spans="1:2" ht="16.149999999999999" customHeight="1" x14ac:dyDescent="0.25">
      <c r="A4556" s="265">
        <v>38116</v>
      </c>
      <c r="B4556" s="268">
        <v>2708.02</v>
      </c>
    </row>
    <row r="4557" spans="1:2" ht="16.149999999999999" customHeight="1" x14ac:dyDescent="0.25">
      <c r="A4557" s="265">
        <v>38117</v>
      </c>
      <c r="B4557" s="266">
        <v>2708.02</v>
      </c>
    </row>
    <row r="4558" spans="1:2" ht="16.149999999999999" customHeight="1" x14ac:dyDescent="0.25">
      <c r="A4558" s="265">
        <v>38118</v>
      </c>
      <c r="B4558" s="268">
        <v>2731.79</v>
      </c>
    </row>
    <row r="4559" spans="1:2" ht="16.149999999999999" customHeight="1" x14ac:dyDescent="0.25">
      <c r="A4559" s="265">
        <v>38119</v>
      </c>
      <c r="B4559" s="266">
        <v>2729.54</v>
      </c>
    </row>
    <row r="4560" spans="1:2" ht="16.149999999999999" customHeight="1" x14ac:dyDescent="0.25">
      <c r="A4560" s="265">
        <v>38120</v>
      </c>
      <c r="B4560" s="268">
        <v>2729.01</v>
      </c>
    </row>
    <row r="4561" spans="1:2" ht="16.149999999999999" customHeight="1" x14ac:dyDescent="0.25">
      <c r="A4561" s="265">
        <v>38121</v>
      </c>
      <c r="B4561" s="266">
        <v>2741.66</v>
      </c>
    </row>
    <row r="4562" spans="1:2" ht="16.149999999999999" customHeight="1" x14ac:dyDescent="0.25">
      <c r="A4562" s="265">
        <v>38122</v>
      </c>
      <c r="B4562" s="268">
        <v>2719.89</v>
      </c>
    </row>
    <row r="4563" spans="1:2" ht="16.149999999999999" customHeight="1" x14ac:dyDescent="0.25">
      <c r="A4563" s="265">
        <v>38123</v>
      </c>
      <c r="B4563" s="266">
        <v>2719.89</v>
      </c>
    </row>
    <row r="4564" spans="1:2" ht="16.149999999999999" customHeight="1" x14ac:dyDescent="0.25">
      <c r="A4564" s="265">
        <v>38124</v>
      </c>
      <c r="B4564" s="268">
        <v>2719.89</v>
      </c>
    </row>
    <row r="4565" spans="1:2" ht="16.149999999999999" customHeight="1" x14ac:dyDescent="0.25">
      <c r="A4565" s="265">
        <v>38125</v>
      </c>
      <c r="B4565" s="266">
        <v>2713.3</v>
      </c>
    </row>
    <row r="4566" spans="1:2" ht="16.149999999999999" customHeight="1" x14ac:dyDescent="0.25">
      <c r="A4566" s="265">
        <v>38126</v>
      </c>
      <c r="B4566" s="268">
        <v>2725.45</v>
      </c>
    </row>
    <row r="4567" spans="1:2" ht="16.149999999999999" customHeight="1" x14ac:dyDescent="0.25">
      <c r="A4567" s="265">
        <v>38127</v>
      </c>
      <c r="B4567" s="266">
        <v>2737.55</v>
      </c>
    </row>
    <row r="4568" spans="1:2" ht="16.149999999999999" customHeight="1" x14ac:dyDescent="0.25">
      <c r="A4568" s="265">
        <v>38128</v>
      </c>
      <c r="B4568" s="268">
        <v>2759.79</v>
      </c>
    </row>
    <row r="4569" spans="1:2" ht="16.149999999999999" customHeight="1" x14ac:dyDescent="0.25">
      <c r="A4569" s="265">
        <v>38129</v>
      </c>
      <c r="B4569" s="266">
        <v>2766.83</v>
      </c>
    </row>
    <row r="4570" spans="1:2" ht="16.149999999999999" customHeight="1" x14ac:dyDescent="0.25">
      <c r="A4570" s="265">
        <v>38130</v>
      </c>
      <c r="B4570" s="268">
        <v>2766.83</v>
      </c>
    </row>
    <row r="4571" spans="1:2" ht="16.149999999999999" customHeight="1" x14ac:dyDescent="0.25">
      <c r="A4571" s="265">
        <v>38131</v>
      </c>
      <c r="B4571" s="266">
        <v>2766.83</v>
      </c>
    </row>
    <row r="4572" spans="1:2" ht="16.149999999999999" customHeight="1" x14ac:dyDescent="0.25">
      <c r="A4572" s="265">
        <v>38132</v>
      </c>
      <c r="B4572" s="268">
        <v>2766.83</v>
      </c>
    </row>
    <row r="4573" spans="1:2" ht="16.149999999999999" customHeight="1" x14ac:dyDescent="0.25">
      <c r="A4573" s="265">
        <v>38133</v>
      </c>
      <c r="B4573" s="266">
        <v>2760.06</v>
      </c>
    </row>
    <row r="4574" spans="1:2" ht="16.149999999999999" customHeight="1" x14ac:dyDescent="0.25">
      <c r="A4574" s="265">
        <v>38134</v>
      </c>
      <c r="B4574" s="268">
        <v>2754.83</v>
      </c>
    </row>
    <row r="4575" spans="1:2" ht="16.149999999999999" customHeight="1" x14ac:dyDescent="0.25">
      <c r="A4575" s="265">
        <v>38135</v>
      </c>
      <c r="B4575" s="266">
        <v>2745.91</v>
      </c>
    </row>
    <row r="4576" spans="1:2" ht="16.149999999999999" customHeight="1" x14ac:dyDescent="0.25">
      <c r="A4576" s="265">
        <v>38136</v>
      </c>
      <c r="B4576" s="268">
        <v>2724.92</v>
      </c>
    </row>
    <row r="4577" spans="1:2" ht="16.149999999999999" customHeight="1" x14ac:dyDescent="0.25">
      <c r="A4577" s="265">
        <v>38137</v>
      </c>
      <c r="B4577" s="266">
        <v>2724.92</v>
      </c>
    </row>
    <row r="4578" spans="1:2" ht="16.149999999999999" customHeight="1" x14ac:dyDescent="0.25">
      <c r="A4578" s="265">
        <v>38138</v>
      </c>
      <c r="B4578" s="268">
        <v>2724.92</v>
      </c>
    </row>
    <row r="4579" spans="1:2" ht="16.149999999999999" customHeight="1" x14ac:dyDescent="0.25">
      <c r="A4579" s="265">
        <v>38139</v>
      </c>
      <c r="B4579" s="266">
        <v>2724.92</v>
      </c>
    </row>
    <row r="4580" spans="1:2" ht="16.149999999999999" customHeight="1" x14ac:dyDescent="0.25">
      <c r="A4580" s="265">
        <v>38140</v>
      </c>
      <c r="B4580" s="268">
        <v>2736.39</v>
      </c>
    </row>
    <row r="4581" spans="1:2" ht="16.149999999999999" customHeight="1" x14ac:dyDescent="0.25">
      <c r="A4581" s="265">
        <v>38141</v>
      </c>
      <c r="B4581" s="266">
        <v>2727.68</v>
      </c>
    </row>
    <row r="4582" spans="1:2" ht="16.149999999999999" customHeight="1" x14ac:dyDescent="0.25">
      <c r="A4582" s="265">
        <v>38142</v>
      </c>
      <c r="B4582" s="268">
        <v>2722.69</v>
      </c>
    </row>
    <row r="4583" spans="1:2" ht="16.149999999999999" customHeight="1" x14ac:dyDescent="0.25">
      <c r="A4583" s="265">
        <v>38143</v>
      </c>
      <c r="B4583" s="266">
        <v>2715.37</v>
      </c>
    </row>
    <row r="4584" spans="1:2" ht="16.149999999999999" customHeight="1" x14ac:dyDescent="0.25">
      <c r="A4584" s="265">
        <v>38144</v>
      </c>
      <c r="B4584" s="268">
        <v>2715.37</v>
      </c>
    </row>
    <row r="4585" spans="1:2" ht="16.149999999999999" customHeight="1" x14ac:dyDescent="0.25">
      <c r="A4585" s="265">
        <v>38145</v>
      </c>
      <c r="B4585" s="266">
        <v>2715.37</v>
      </c>
    </row>
    <row r="4586" spans="1:2" ht="16.149999999999999" customHeight="1" x14ac:dyDescent="0.25">
      <c r="A4586" s="265">
        <v>38146</v>
      </c>
      <c r="B4586" s="268">
        <v>2707.33</v>
      </c>
    </row>
    <row r="4587" spans="1:2" ht="16.149999999999999" customHeight="1" x14ac:dyDescent="0.25">
      <c r="A4587" s="265">
        <v>38147</v>
      </c>
      <c r="B4587" s="266">
        <v>2705.97</v>
      </c>
    </row>
    <row r="4588" spans="1:2" ht="16.149999999999999" customHeight="1" x14ac:dyDescent="0.25">
      <c r="A4588" s="265">
        <v>38148</v>
      </c>
      <c r="B4588" s="268">
        <v>2719.34</v>
      </c>
    </row>
    <row r="4589" spans="1:2" ht="16.149999999999999" customHeight="1" x14ac:dyDescent="0.25">
      <c r="A4589" s="265">
        <v>38149</v>
      </c>
      <c r="B4589" s="266">
        <v>2732.4</v>
      </c>
    </row>
    <row r="4590" spans="1:2" ht="16.149999999999999" customHeight="1" x14ac:dyDescent="0.25">
      <c r="A4590" s="265">
        <v>38150</v>
      </c>
      <c r="B4590" s="268">
        <v>2734.94</v>
      </c>
    </row>
    <row r="4591" spans="1:2" ht="16.149999999999999" customHeight="1" x14ac:dyDescent="0.25">
      <c r="A4591" s="265">
        <v>38151</v>
      </c>
      <c r="B4591" s="266">
        <v>2734.94</v>
      </c>
    </row>
    <row r="4592" spans="1:2" ht="16.149999999999999" customHeight="1" x14ac:dyDescent="0.25">
      <c r="A4592" s="265">
        <v>38152</v>
      </c>
      <c r="B4592" s="268">
        <v>2734.94</v>
      </c>
    </row>
    <row r="4593" spans="1:2" ht="16.149999999999999" customHeight="1" x14ac:dyDescent="0.25">
      <c r="A4593" s="265">
        <v>38153</v>
      </c>
      <c r="B4593" s="266">
        <v>2734.94</v>
      </c>
    </row>
    <row r="4594" spans="1:2" ht="16.149999999999999" customHeight="1" x14ac:dyDescent="0.25">
      <c r="A4594" s="265">
        <v>38154</v>
      </c>
      <c r="B4594" s="268">
        <v>2735.05</v>
      </c>
    </row>
    <row r="4595" spans="1:2" ht="16.149999999999999" customHeight="1" x14ac:dyDescent="0.25">
      <c r="A4595" s="265">
        <v>38155</v>
      </c>
      <c r="B4595" s="266">
        <v>2725.87</v>
      </c>
    </row>
    <row r="4596" spans="1:2" ht="16.149999999999999" customHeight="1" x14ac:dyDescent="0.25">
      <c r="A4596" s="265">
        <v>38156</v>
      </c>
      <c r="B4596" s="268">
        <v>2713.07</v>
      </c>
    </row>
    <row r="4597" spans="1:2" ht="16.149999999999999" customHeight="1" x14ac:dyDescent="0.25">
      <c r="A4597" s="265">
        <v>38157</v>
      </c>
      <c r="B4597" s="266">
        <v>2710.99</v>
      </c>
    </row>
    <row r="4598" spans="1:2" ht="16.149999999999999" customHeight="1" x14ac:dyDescent="0.25">
      <c r="A4598" s="265">
        <v>38158</v>
      </c>
      <c r="B4598" s="268">
        <v>2710.99</v>
      </c>
    </row>
    <row r="4599" spans="1:2" ht="16.149999999999999" customHeight="1" x14ac:dyDescent="0.25">
      <c r="A4599" s="265">
        <v>38159</v>
      </c>
      <c r="B4599" s="266">
        <v>2710.99</v>
      </c>
    </row>
    <row r="4600" spans="1:2" ht="16.149999999999999" customHeight="1" x14ac:dyDescent="0.25">
      <c r="A4600" s="265">
        <v>38160</v>
      </c>
      <c r="B4600" s="268">
        <v>2710.99</v>
      </c>
    </row>
    <row r="4601" spans="1:2" ht="16.149999999999999" customHeight="1" x14ac:dyDescent="0.25">
      <c r="A4601" s="265">
        <v>38161</v>
      </c>
      <c r="B4601" s="266">
        <v>2709.3</v>
      </c>
    </row>
    <row r="4602" spans="1:2" ht="16.149999999999999" customHeight="1" x14ac:dyDescent="0.25">
      <c r="A4602" s="265">
        <v>38162</v>
      </c>
      <c r="B4602" s="268">
        <v>2715.53</v>
      </c>
    </row>
    <row r="4603" spans="1:2" ht="16.149999999999999" customHeight="1" x14ac:dyDescent="0.25">
      <c r="A4603" s="265">
        <v>38163</v>
      </c>
      <c r="B4603" s="266">
        <v>2702.6</v>
      </c>
    </row>
    <row r="4604" spans="1:2" ht="16.149999999999999" customHeight="1" x14ac:dyDescent="0.25">
      <c r="A4604" s="265">
        <v>38164</v>
      </c>
      <c r="B4604" s="268">
        <v>2697.08</v>
      </c>
    </row>
    <row r="4605" spans="1:2" ht="16.149999999999999" customHeight="1" x14ac:dyDescent="0.25">
      <c r="A4605" s="265">
        <v>38165</v>
      </c>
      <c r="B4605" s="266">
        <v>2697.08</v>
      </c>
    </row>
    <row r="4606" spans="1:2" ht="16.149999999999999" customHeight="1" x14ac:dyDescent="0.25">
      <c r="A4606" s="265">
        <v>38166</v>
      </c>
      <c r="B4606" s="268">
        <v>2697.08</v>
      </c>
    </row>
    <row r="4607" spans="1:2" ht="16.149999999999999" customHeight="1" x14ac:dyDescent="0.25">
      <c r="A4607" s="265">
        <v>38167</v>
      </c>
      <c r="B4607" s="266">
        <v>2695.02</v>
      </c>
    </row>
    <row r="4608" spans="1:2" ht="16.149999999999999" customHeight="1" x14ac:dyDescent="0.25">
      <c r="A4608" s="265">
        <v>38168</v>
      </c>
      <c r="B4608" s="268">
        <v>2699.58</v>
      </c>
    </row>
    <row r="4609" spans="1:2" ht="16.149999999999999" customHeight="1" x14ac:dyDescent="0.25">
      <c r="A4609" s="265">
        <v>38169</v>
      </c>
      <c r="B4609" s="266">
        <v>2694.09</v>
      </c>
    </row>
    <row r="4610" spans="1:2" ht="16.149999999999999" customHeight="1" x14ac:dyDescent="0.25">
      <c r="A4610" s="265">
        <v>38170</v>
      </c>
      <c r="B4610" s="268">
        <v>2682.25</v>
      </c>
    </row>
    <row r="4611" spans="1:2" ht="16.149999999999999" customHeight="1" x14ac:dyDescent="0.25">
      <c r="A4611" s="265">
        <v>38171</v>
      </c>
      <c r="B4611" s="266">
        <v>2674.1</v>
      </c>
    </row>
    <row r="4612" spans="1:2" ht="16.149999999999999" customHeight="1" x14ac:dyDescent="0.25">
      <c r="A4612" s="265">
        <v>38172</v>
      </c>
      <c r="B4612" s="268">
        <v>2674.1</v>
      </c>
    </row>
    <row r="4613" spans="1:2" ht="16.149999999999999" customHeight="1" x14ac:dyDescent="0.25">
      <c r="A4613" s="265">
        <v>38173</v>
      </c>
      <c r="B4613" s="266">
        <v>2674.1</v>
      </c>
    </row>
    <row r="4614" spans="1:2" ht="16.149999999999999" customHeight="1" x14ac:dyDescent="0.25">
      <c r="A4614" s="265">
        <v>38174</v>
      </c>
      <c r="B4614" s="268">
        <v>2674.1</v>
      </c>
    </row>
    <row r="4615" spans="1:2" ht="16.149999999999999" customHeight="1" x14ac:dyDescent="0.25">
      <c r="A4615" s="265">
        <v>38175</v>
      </c>
      <c r="B4615" s="266">
        <v>2672.95</v>
      </c>
    </row>
    <row r="4616" spans="1:2" ht="16.149999999999999" customHeight="1" x14ac:dyDescent="0.25">
      <c r="A4616" s="265">
        <v>38176</v>
      </c>
      <c r="B4616" s="268">
        <v>2675.05</v>
      </c>
    </row>
    <row r="4617" spans="1:2" ht="16.149999999999999" customHeight="1" x14ac:dyDescent="0.25">
      <c r="A4617" s="265">
        <v>38177</v>
      </c>
      <c r="B4617" s="266">
        <v>2677.42</v>
      </c>
    </row>
    <row r="4618" spans="1:2" ht="16.149999999999999" customHeight="1" x14ac:dyDescent="0.25">
      <c r="A4618" s="265">
        <v>38178</v>
      </c>
      <c r="B4618" s="268">
        <v>2668.83</v>
      </c>
    </row>
    <row r="4619" spans="1:2" ht="16.149999999999999" customHeight="1" x14ac:dyDescent="0.25">
      <c r="A4619" s="265">
        <v>38179</v>
      </c>
      <c r="B4619" s="266">
        <v>2668.83</v>
      </c>
    </row>
    <row r="4620" spans="1:2" ht="16.149999999999999" customHeight="1" x14ac:dyDescent="0.25">
      <c r="A4620" s="265">
        <v>38180</v>
      </c>
      <c r="B4620" s="268">
        <v>2668.83</v>
      </c>
    </row>
    <row r="4621" spans="1:2" ht="16.149999999999999" customHeight="1" x14ac:dyDescent="0.25">
      <c r="A4621" s="265">
        <v>38181</v>
      </c>
      <c r="B4621" s="266">
        <v>2670.01</v>
      </c>
    </row>
    <row r="4622" spans="1:2" ht="16.149999999999999" customHeight="1" x14ac:dyDescent="0.25">
      <c r="A4622" s="265">
        <v>38182</v>
      </c>
      <c r="B4622" s="268">
        <v>2674.41</v>
      </c>
    </row>
    <row r="4623" spans="1:2" ht="16.149999999999999" customHeight="1" x14ac:dyDescent="0.25">
      <c r="A4623" s="265">
        <v>38183</v>
      </c>
      <c r="B4623" s="266">
        <v>2662.19</v>
      </c>
    </row>
    <row r="4624" spans="1:2" ht="16.149999999999999" customHeight="1" x14ac:dyDescent="0.25">
      <c r="A4624" s="265">
        <v>38184</v>
      </c>
      <c r="B4624" s="268">
        <v>2642.78</v>
      </c>
    </row>
    <row r="4625" spans="1:2" ht="16.149999999999999" customHeight="1" x14ac:dyDescent="0.25">
      <c r="A4625" s="265">
        <v>38185</v>
      </c>
      <c r="B4625" s="266">
        <v>2628.3</v>
      </c>
    </row>
    <row r="4626" spans="1:2" ht="16.149999999999999" customHeight="1" x14ac:dyDescent="0.25">
      <c r="A4626" s="265">
        <v>38186</v>
      </c>
      <c r="B4626" s="268">
        <v>2628.3</v>
      </c>
    </row>
    <row r="4627" spans="1:2" ht="16.149999999999999" customHeight="1" x14ac:dyDescent="0.25">
      <c r="A4627" s="265">
        <v>38187</v>
      </c>
      <c r="B4627" s="266">
        <v>2628.3</v>
      </c>
    </row>
    <row r="4628" spans="1:2" ht="16.149999999999999" customHeight="1" x14ac:dyDescent="0.25">
      <c r="A4628" s="265">
        <v>38188</v>
      </c>
      <c r="B4628" s="268">
        <v>2632.64</v>
      </c>
    </row>
    <row r="4629" spans="1:2" ht="16.149999999999999" customHeight="1" x14ac:dyDescent="0.25">
      <c r="A4629" s="265">
        <v>38189</v>
      </c>
      <c r="B4629" s="266">
        <v>2632.64</v>
      </c>
    </row>
    <row r="4630" spans="1:2" ht="16.149999999999999" customHeight="1" x14ac:dyDescent="0.25">
      <c r="A4630" s="265">
        <v>38190</v>
      </c>
      <c r="B4630" s="268">
        <v>2633.14</v>
      </c>
    </row>
    <row r="4631" spans="1:2" ht="16.149999999999999" customHeight="1" x14ac:dyDescent="0.25">
      <c r="A4631" s="265">
        <v>38191</v>
      </c>
      <c r="B4631" s="266">
        <v>2619.84</v>
      </c>
    </row>
    <row r="4632" spans="1:2" ht="16.149999999999999" customHeight="1" x14ac:dyDescent="0.25">
      <c r="A4632" s="265">
        <v>38192</v>
      </c>
      <c r="B4632" s="268">
        <v>2628.46</v>
      </c>
    </row>
    <row r="4633" spans="1:2" ht="16.149999999999999" customHeight="1" x14ac:dyDescent="0.25">
      <c r="A4633" s="265">
        <v>38193</v>
      </c>
      <c r="B4633" s="266">
        <v>2628.46</v>
      </c>
    </row>
    <row r="4634" spans="1:2" ht="16.149999999999999" customHeight="1" x14ac:dyDescent="0.25">
      <c r="A4634" s="265">
        <v>38194</v>
      </c>
      <c r="B4634" s="268">
        <v>2628.46</v>
      </c>
    </row>
    <row r="4635" spans="1:2" ht="16.149999999999999" customHeight="1" x14ac:dyDescent="0.25">
      <c r="A4635" s="265">
        <v>38195</v>
      </c>
      <c r="B4635" s="266">
        <v>2636.32</v>
      </c>
    </row>
    <row r="4636" spans="1:2" ht="16.149999999999999" customHeight="1" x14ac:dyDescent="0.25">
      <c r="A4636" s="265">
        <v>38196</v>
      </c>
      <c r="B4636" s="268">
        <v>2639.72</v>
      </c>
    </row>
    <row r="4637" spans="1:2" ht="16.149999999999999" customHeight="1" x14ac:dyDescent="0.25">
      <c r="A4637" s="265">
        <v>38197</v>
      </c>
      <c r="B4637" s="266">
        <v>2634.44</v>
      </c>
    </row>
    <row r="4638" spans="1:2" ht="16.149999999999999" customHeight="1" x14ac:dyDescent="0.25">
      <c r="A4638" s="265">
        <v>38198</v>
      </c>
      <c r="B4638" s="268">
        <v>2619.5500000000002</v>
      </c>
    </row>
    <row r="4639" spans="1:2" ht="16.149999999999999" customHeight="1" x14ac:dyDescent="0.25">
      <c r="A4639" s="265">
        <v>38199</v>
      </c>
      <c r="B4639" s="266">
        <v>2612.44</v>
      </c>
    </row>
    <row r="4640" spans="1:2" ht="16.149999999999999" customHeight="1" x14ac:dyDescent="0.25">
      <c r="A4640" s="265">
        <v>38200</v>
      </c>
      <c r="B4640" s="268">
        <v>2612.44</v>
      </c>
    </row>
    <row r="4641" spans="1:2" ht="16.149999999999999" customHeight="1" x14ac:dyDescent="0.25">
      <c r="A4641" s="265">
        <v>38201</v>
      </c>
      <c r="B4641" s="266">
        <v>2612.44</v>
      </c>
    </row>
    <row r="4642" spans="1:2" ht="16.149999999999999" customHeight="1" x14ac:dyDescent="0.25">
      <c r="A4642" s="265">
        <v>38202</v>
      </c>
      <c r="B4642" s="268">
        <v>2613.58</v>
      </c>
    </row>
    <row r="4643" spans="1:2" ht="16.149999999999999" customHeight="1" x14ac:dyDescent="0.25">
      <c r="A4643" s="265">
        <v>38203</v>
      </c>
      <c r="B4643" s="266">
        <v>2605.85</v>
      </c>
    </row>
    <row r="4644" spans="1:2" ht="16.149999999999999" customHeight="1" x14ac:dyDescent="0.25">
      <c r="A4644" s="265">
        <v>38204</v>
      </c>
      <c r="B4644" s="268">
        <v>2609.39</v>
      </c>
    </row>
    <row r="4645" spans="1:2" ht="16.149999999999999" customHeight="1" x14ac:dyDescent="0.25">
      <c r="A4645" s="265">
        <v>38205</v>
      </c>
      <c r="B4645" s="266">
        <v>2609.61</v>
      </c>
    </row>
    <row r="4646" spans="1:2" ht="16.149999999999999" customHeight="1" x14ac:dyDescent="0.25">
      <c r="A4646" s="265">
        <v>38206</v>
      </c>
      <c r="B4646" s="268">
        <v>2602.91</v>
      </c>
    </row>
    <row r="4647" spans="1:2" ht="16.149999999999999" customHeight="1" x14ac:dyDescent="0.25">
      <c r="A4647" s="265">
        <v>38207</v>
      </c>
      <c r="B4647" s="266">
        <v>2602.91</v>
      </c>
    </row>
    <row r="4648" spans="1:2" ht="16.149999999999999" customHeight="1" x14ac:dyDescent="0.25">
      <c r="A4648" s="265">
        <v>38208</v>
      </c>
      <c r="B4648" s="268">
        <v>2602.91</v>
      </c>
    </row>
    <row r="4649" spans="1:2" ht="16.149999999999999" customHeight="1" x14ac:dyDescent="0.25">
      <c r="A4649" s="265">
        <v>38209</v>
      </c>
      <c r="B4649" s="266">
        <v>2597.71</v>
      </c>
    </row>
    <row r="4650" spans="1:2" ht="16.149999999999999" customHeight="1" x14ac:dyDescent="0.25">
      <c r="A4650" s="265">
        <v>38210</v>
      </c>
      <c r="B4650" s="268">
        <v>2598.98</v>
      </c>
    </row>
    <row r="4651" spans="1:2" ht="16.149999999999999" customHeight="1" x14ac:dyDescent="0.25">
      <c r="A4651" s="265">
        <v>38211</v>
      </c>
      <c r="B4651" s="266">
        <v>2606.9299999999998</v>
      </c>
    </row>
    <row r="4652" spans="1:2" ht="16.149999999999999" customHeight="1" x14ac:dyDescent="0.25">
      <c r="A4652" s="265">
        <v>38212</v>
      </c>
      <c r="B4652" s="268">
        <v>2614.9699999999998</v>
      </c>
    </row>
    <row r="4653" spans="1:2" ht="16.149999999999999" customHeight="1" x14ac:dyDescent="0.25">
      <c r="A4653" s="265">
        <v>38213</v>
      </c>
      <c r="B4653" s="266">
        <v>2609.92</v>
      </c>
    </row>
    <row r="4654" spans="1:2" ht="16.149999999999999" customHeight="1" x14ac:dyDescent="0.25">
      <c r="A4654" s="265">
        <v>38214</v>
      </c>
      <c r="B4654" s="268">
        <v>2609.92</v>
      </c>
    </row>
    <row r="4655" spans="1:2" ht="16.149999999999999" customHeight="1" x14ac:dyDescent="0.25">
      <c r="A4655" s="265">
        <v>38215</v>
      </c>
      <c r="B4655" s="266">
        <v>2609.92</v>
      </c>
    </row>
    <row r="4656" spans="1:2" ht="16.149999999999999" customHeight="1" x14ac:dyDescent="0.25">
      <c r="A4656" s="265">
        <v>38216</v>
      </c>
      <c r="B4656" s="268">
        <v>2609.92</v>
      </c>
    </row>
    <row r="4657" spans="1:2" ht="16.149999999999999" customHeight="1" x14ac:dyDescent="0.25">
      <c r="A4657" s="265">
        <v>38217</v>
      </c>
      <c r="B4657" s="266">
        <v>2608.88</v>
      </c>
    </row>
    <row r="4658" spans="1:2" ht="16.149999999999999" customHeight="1" x14ac:dyDescent="0.25">
      <c r="A4658" s="265">
        <v>38218</v>
      </c>
      <c r="B4658" s="268">
        <v>2609.88</v>
      </c>
    </row>
    <row r="4659" spans="1:2" ht="16.149999999999999" customHeight="1" x14ac:dyDescent="0.25">
      <c r="A4659" s="265">
        <v>38219</v>
      </c>
      <c r="B4659" s="266">
        <v>2607.62</v>
      </c>
    </row>
    <row r="4660" spans="1:2" ht="16.149999999999999" customHeight="1" x14ac:dyDescent="0.25">
      <c r="A4660" s="265">
        <v>38220</v>
      </c>
      <c r="B4660" s="268">
        <v>2606.5700000000002</v>
      </c>
    </row>
    <row r="4661" spans="1:2" ht="16.149999999999999" customHeight="1" x14ac:dyDescent="0.25">
      <c r="A4661" s="265">
        <v>38221</v>
      </c>
      <c r="B4661" s="266">
        <v>2606.5700000000002</v>
      </c>
    </row>
    <row r="4662" spans="1:2" ht="16.149999999999999" customHeight="1" x14ac:dyDescent="0.25">
      <c r="A4662" s="265">
        <v>38222</v>
      </c>
      <c r="B4662" s="268">
        <v>2606.5700000000002</v>
      </c>
    </row>
    <row r="4663" spans="1:2" ht="16.149999999999999" customHeight="1" x14ac:dyDescent="0.25">
      <c r="A4663" s="265">
        <v>38223</v>
      </c>
      <c r="B4663" s="266">
        <v>2595.75</v>
      </c>
    </row>
    <row r="4664" spans="1:2" ht="16.149999999999999" customHeight="1" x14ac:dyDescent="0.25">
      <c r="A4664" s="265">
        <v>38224</v>
      </c>
      <c r="B4664" s="268">
        <v>2589.25</v>
      </c>
    </row>
    <row r="4665" spans="1:2" ht="16.149999999999999" customHeight="1" x14ac:dyDescent="0.25">
      <c r="A4665" s="265">
        <v>38225</v>
      </c>
      <c r="B4665" s="266">
        <v>2575.5100000000002</v>
      </c>
    </row>
    <row r="4666" spans="1:2" ht="16.149999999999999" customHeight="1" x14ac:dyDescent="0.25">
      <c r="A4666" s="265">
        <v>38226</v>
      </c>
      <c r="B4666" s="268">
        <v>2568.6799999999998</v>
      </c>
    </row>
    <row r="4667" spans="1:2" ht="16.149999999999999" customHeight="1" x14ac:dyDescent="0.25">
      <c r="A4667" s="265">
        <v>38227</v>
      </c>
      <c r="B4667" s="266">
        <v>2574.4899999999998</v>
      </c>
    </row>
    <row r="4668" spans="1:2" ht="16.149999999999999" customHeight="1" x14ac:dyDescent="0.25">
      <c r="A4668" s="265">
        <v>38228</v>
      </c>
      <c r="B4668" s="268">
        <v>2574.4899999999998</v>
      </c>
    </row>
    <row r="4669" spans="1:2" ht="16.149999999999999" customHeight="1" x14ac:dyDescent="0.25">
      <c r="A4669" s="265">
        <v>38229</v>
      </c>
      <c r="B4669" s="266">
        <v>2574.4899999999998</v>
      </c>
    </row>
    <row r="4670" spans="1:2" ht="16.149999999999999" customHeight="1" x14ac:dyDescent="0.25">
      <c r="A4670" s="265">
        <v>38230</v>
      </c>
      <c r="B4670" s="268">
        <v>2551.4299999999998</v>
      </c>
    </row>
    <row r="4671" spans="1:2" ht="16.149999999999999" customHeight="1" x14ac:dyDescent="0.25">
      <c r="A4671" s="265">
        <v>38231</v>
      </c>
      <c r="B4671" s="266">
        <v>2536.5100000000002</v>
      </c>
    </row>
    <row r="4672" spans="1:2" ht="16.149999999999999" customHeight="1" x14ac:dyDescent="0.25">
      <c r="A4672" s="265">
        <v>38232</v>
      </c>
      <c r="B4672" s="268">
        <v>2538.59</v>
      </c>
    </row>
    <row r="4673" spans="1:2" ht="16.149999999999999" customHeight="1" x14ac:dyDescent="0.25">
      <c r="A4673" s="265">
        <v>38233</v>
      </c>
      <c r="B4673" s="266">
        <v>2552.7800000000002</v>
      </c>
    </row>
    <row r="4674" spans="1:2" ht="16.149999999999999" customHeight="1" x14ac:dyDescent="0.25">
      <c r="A4674" s="265">
        <v>38234</v>
      </c>
      <c r="B4674" s="268">
        <v>2564.89</v>
      </c>
    </row>
    <row r="4675" spans="1:2" ht="16.149999999999999" customHeight="1" x14ac:dyDescent="0.25">
      <c r="A4675" s="265">
        <v>38235</v>
      </c>
      <c r="B4675" s="266">
        <v>2564.89</v>
      </c>
    </row>
    <row r="4676" spans="1:2" ht="16.149999999999999" customHeight="1" x14ac:dyDescent="0.25">
      <c r="A4676" s="265">
        <v>38236</v>
      </c>
      <c r="B4676" s="268">
        <v>2564.89</v>
      </c>
    </row>
    <row r="4677" spans="1:2" ht="16.149999999999999" customHeight="1" x14ac:dyDescent="0.25">
      <c r="A4677" s="265">
        <v>38237</v>
      </c>
      <c r="B4677" s="266">
        <v>2564.89</v>
      </c>
    </row>
    <row r="4678" spans="1:2" ht="16.149999999999999" customHeight="1" x14ac:dyDescent="0.25">
      <c r="A4678" s="265">
        <v>38238</v>
      </c>
      <c r="B4678" s="268">
        <v>2552.7399999999998</v>
      </c>
    </row>
    <row r="4679" spans="1:2" ht="16.149999999999999" customHeight="1" x14ac:dyDescent="0.25">
      <c r="A4679" s="265">
        <v>38239</v>
      </c>
      <c r="B4679" s="266">
        <v>2536</v>
      </c>
    </row>
    <row r="4680" spans="1:2" ht="16.149999999999999" customHeight="1" x14ac:dyDescent="0.25">
      <c r="A4680" s="265">
        <v>38240</v>
      </c>
      <c r="B4680" s="268">
        <v>2523.08</v>
      </c>
    </row>
    <row r="4681" spans="1:2" ht="16.149999999999999" customHeight="1" x14ac:dyDescent="0.25">
      <c r="A4681" s="265">
        <v>38241</v>
      </c>
      <c r="B4681" s="266">
        <v>2535.29</v>
      </c>
    </row>
    <row r="4682" spans="1:2" ht="16.149999999999999" customHeight="1" x14ac:dyDescent="0.25">
      <c r="A4682" s="265">
        <v>38242</v>
      </c>
      <c r="B4682" s="268">
        <v>2535.29</v>
      </c>
    </row>
    <row r="4683" spans="1:2" ht="16.149999999999999" customHeight="1" x14ac:dyDescent="0.25">
      <c r="A4683" s="265">
        <v>38243</v>
      </c>
      <c r="B4683" s="266">
        <v>2535.29</v>
      </c>
    </row>
    <row r="4684" spans="1:2" ht="16.149999999999999" customHeight="1" x14ac:dyDescent="0.25">
      <c r="A4684" s="265">
        <v>38244</v>
      </c>
      <c r="B4684" s="268">
        <v>2525.12</v>
      </c>
    </row>
    <row r="4685" spans="1:2" ht="16.149999999999999" customHeight="1" x14ac:dyDescent="0.25">
      <c r="A4685" s="265">
        <v>38245</v>
      </c>
      <c r="B4685" s="266">
        <v>2521.77</v>
      </c>
    </row>
    <row r="4686" spans="1:2" ht="16.149999999999999" customHeight="1" x14ac:dyDescent="0.25">
      <c r="A4686" s="265">
        <v>38246</v>
      </c>
      <c r="B4686" s="268">
        <v>2536.4</v>
      </c>
    </row>
    <row r="4687" spans="1:2" ht="16.149999999999999" customHeight="1" x14ac:dyDescent="0.25">
      <c r="A4687" s="265">
        <v>38247</v>
      </c>
      <c r="B4687" s="266">
        <v>2522.5700000000002</v>
      </c>
    </row>
    <row r="4688" spans="1:2" ht="16.149999999999999" customHeight="1" x14ac:dyDescent="0.25">
      <c r="A4688" s="265">
        <v>38248</v>
      </c>
      <c r="B4688" s="268">
        <v>2518.3000000000002</v>
      </c>
    </row>
    <row r="4689" spans="1:2" ht="16.149999999999999" customHeight="1" x14ac:dyDescent="0.25">
      <c r="A4689" s="265">
        <v>38249</v>
      </c>
      <c r="B4689" s="266">
        <v>2518.3000000000002</v>
      </c>
    </row>
    <row r="4690" spans="1:2" ht="16.149999999999999" customHeight="1" x14ac:dyDescent="0.25">
      <c r="A4690" s="265">
        <v>38250</v>
      </c>
      <c r="B4690" s="268">
        <v>2518.3000000000002</v>
      </c>
    </row>
    <row r="4691" spans="1:2" ht="16.149999999999999" customHeight="1" x14ac:dyDescent="0.25">
      <c r="A4691" s="265">
        <v>38251</v>
      </c>
      <c r="B4691" s="266">
        <v>2548.1999999999998</v>
      </c>
    </row>
    <row r="4692" spans="1:2" ht="16.149999999999999" customHeight="1" x14ac:dyDescent="0.25">
      <c r="A4692" s="265">
        <v>38252</v>
      </c>
      <c r="B4692" s="268">
        <v>2561.1999999999998</v>
      </c>
    </row>
    <row r="4693" spans="1:2" ht="16.149999999999999" customHeight="1" x14ac:dyDescent="0.25">
      <c r="A4693" s="265">
        <v>38253</v>
      </c>
      <c r="B4693" s="266">
        <v>2560.66</v>
      </c>
    </row>
    <row r="4694" spans="1:2" ht="16.149999999999999" customHeight="1" x14ac:dyDescent="0.25">
      <c r="A4694" s="265">
        <v>38254</v>
      </c>
      <c r="B4694" s="268">
        <v>2567.83</v>
      </c>
    </row>
    <row r="4695" spans="1:2" ht="16.149999999999999" customHeight="1" x14ac:dyDescent="0.25">
      <c r="A4695" s="265">
        <v>38255</v>
      </c>
      <c r="B4695" s="266">
        <v>2602.1999999999998</v>
      </c>
    </row>
    <row r="4696" spans="1:2" ht="16.149999999999999" customHeight="1" x14ac:dyDescent="0.25">
      <c r="A4696" s="265">
        <v>38256</v>
      </c>
      <c r="B4696" s="268">
        <v>2602.1999999999998</v>
      </c>
    </row>
    <row r="4697" spans="1:2" ht="16.149999999999999" customHeight="1" x14ac:dyDescent="0.25">
      <c r="A4697" s="265">
        <v>38257</v>
      </c>
      <c r="B4697" s="266">
        <v>2602.1999999999998</v>
      </c>
    </row>
    <row r="4698" spans="1:2" ht="16.149999999999999" customHeight="1" x14ac:dyDescent="0.25">
      <c r="A4698" s="265">
        <v>38258</v>
      </c>
      <c r="B4698" s="268">
        <v>2600.64</v>
      </c>
    </row>
    <row r="4699" spans="1:2" ht="16.149999999999999" customHeight="1" x14ac:dyDescent="0.25">
      <c r="A4699" s="265">
        <v>38259</v>
      </c>
      <c r="B4699" s="266">
        <v>2596.2800000000002</v>
      </c>
    </row>
    <row r="4700" spans="1:2" ht="16.149999999999999" customHeight="1" x14ac:dyDescent="0.25">
      <c r="A4700" s="265">
        <v>38260</v>
      </c>
      <c r="B4700" s="268">
        <v>2595.17</v>
      </c>
    </row>
    <row r="4701" spans="1:2" ht="16.149999999999999" customHeight="1" x14ac:dyDescent="0.25">
      <c r="A4701" s="265">
        <v>38261</v>
      </c>
      <c r="B4701" s="266">
        <v>2608.3000000000002</v>
      </c>
    </row>
    <row r="4702" spans="1:2" ht="16.149999999999999" customHeight="1" x14ac:dyDescent="0.25">
      <c r="A4702" s="265">
        <v>38262</v>
      </c>
      <c r="B4702" s="268">
        <v>2630.81</v>
      </c>
    </row>
    <row r="4703" spans="1:2" ht="16.149999999999999" customHeight="1" x14ac:dyDescent="0.25">
      <c r="A4703" s="265">
        <v>38263</v>
      </c>
      <c r="B4703" s="266">
        <v>2630.81</v>
      </c>
    </row>
    <row r="4704" spans="1:2" ht="16.149999999999999" customHeight="1" x14ac:dyDescent="0.25">
      <c r="A4704" s="265">
        <v>38264</v>
      </c>
      <c r="B4704" s="268">
        <v>2630.81</v>
      </c>
    </row>
    <row r="4705" spans="1:2" ht="16.149999999999999" customHeight="1" x14ac:dyDescent="0.25">
      <c r="A4705" s="265">
        <v>38265</v>
      </c>
      <c r="B4705" s="266">
        <v>2629.65</v>
      </c>
    </row>
    <row r="4706" spans="1:2" ht="16.149999999999999" customHeight="1" x14ac:dyDescent="0.25">
      <c r="A4706" s="265">
        <v>38266</v>
      </c>
      <c r="B4706" s="268">
        <v>2608.36</v>
      </c>
    </row>
    <row r="4707" spans="1:2" ht="16.149999999999999" customHeight="1" x14ac:dyDescent="0.25">
      <c r="A4707" s="265">
        <v>38267</v>
      </c>
      <c r="B4707" s="266">
        <v>2603.34</v>
      </c>
    </row>
    <row r="4708" spans="1:2" ht="16.149999999999999" customHeight="1" x14ac:dyDescent="0.25">
      <c r="A4708" s="265">
        <v>38268</v>
      </c>
      <c r="B4708" s="268">
        <v>2601.6999999999998</v>
      </c>
    </row>
    <row r="4709" spans="1:2" ht="16.149999999999999" customHeight="1" x14ac:dyDescent="0.25">
      <c r="A4709" s="265">
        <v>38269</v>
      </c>
      <c r="B4709" s="266">
        <v>2583.7399999999998</v>
      </c>
    </row>
    <row r="4710" spans="1:2" ht="16.149999999999999" customHeight="1" x14ac:dyDescent="0.25">
      <c r="A4710" s="265">
        <v>38270</v>
      </c>
      <c r="B4710" s="268">
        <v>2583.7399999999998</v>
      </c>
    </row>
    <row r="4711" spans="1:2" ht="16.149999999999999" customHeight="1" x14ac:dyDescent="0.25">
      <c r="A4711" s="265">
        <v>38271</v>
      </c>
      <c r="B4711" s="266">
        <v>2583.7399999999998</v>
      </c>
    </row>
    <row r="4712" spans="1:2" ht="16.149999999999999" customHeight="1" x14ac:dyDescent="0.25">
      <c r="A4712" s="265">
        <v>38272</v>
      </c>
      <c r="B4712" s="268">
        <v>2583.7399999999998</v>
      </c>
    </row>
    <row r="4713" spans="1:2" ht="16.149999999999999" customHeight="1" x14ac:dyDescent="0.25">
      <c r="A4713" s="265">
        <v>38273</v>
      </c>
      <c r="B4713" s="266">
        <v>2558.04</v>
      </c>
    </row>
    <row r="4714" spans="1:2" ht="16.149999999999999" customHeight="1" x14ac:dyDescent="0.25">
      <c r="A4714" s="265">
        <v>38274</v>
      </c>
      <c r="B4714" s="268">
        <v>2553.0700000000002</v>
      </c>
    </row>
    <row r="4715" spans="1:2" ht="16.149999999999999" customHeight="1" x14ac:dyDescent="0.25">
      <c r="A4715" s="265">
        <v>38275</v>
      </c>
      <c r="B4715" s="266">
        <v>2549.1</v>
      </c>
    </row>
    <row r="4716" spans="1:2" ht="16.149999999999999" customHeight="1" x14ac:dyDescent="0.25">
      <c r="A4716" s="265">
        <v>38276</v>
      </c>
      <c r="B4716" s="268">
        <v>2562.56</v>
      </c>
    </row>
    <row r="4717" spans="1:2" ht="16.149999999999999" customHeight="1" x14ac:dyDescent="0.25">
      <c r="A4717" s="265">
        <v>38277</v>
      </c>
      <c r="B4717" s="266">
        <v>2562.56</v>
      </c>
    </row>
    <row r="4718" spans="1:2" ht="16.149999999999999" customHeight="1" x14ac:dyDescent="0.25">
      <c r="A4718" s="265">
        <v>38278</v>
      </c>
      <c r="B4718" s="268">
        <v>2562.56</v>
      </c>
    </row>
    <row r="4719" spans="1:2" ht="16.149999999999999" customHeight="1" x14ac:dyDescent="0.25">
      <c r="A4719" s="265">
        <v>38279</v>
      </c>
      <c r="B4719" s="266">
        <v>2562.56</v>
      </c>
    </row>
    <row r="4720" spans="1:2" ht="16.149999999999999" customHeight="1" x14ac:dyDescent="0.25">
      <c r="A4720" s="265">
        <v>38280</v>
      </c>
      <c r="B4720" s="268">
        <v>2556.1799999999998</v>
      </c>
    </row>
    <row r="4721" spans="1:2" ht="16.149999999999999" customHeight="1" x14ac:dyDescent="0.25">
      <c r="A4721" s="265">
        <v>38281</v>
      </c>
      <c r="B4721" s="266">
        <v>2561.33</v>
      </c>
    </row>
    <row r="4722" spans="1:2" ht="16.149999999999999" customHeight="1" x14ac:dyDescent="0.25">
      <c r="A4722" s="265">
        <v>38282</v>
      </c>
      <c r="B4722" s="268">
        <v>2555.2600000000002</v>
      </c>
    </row>
    <row r="4723" spans="1:2" ht="16.149999999999999" customHeight="1" x14ac:dyDescent="0.25">
      <c r="A4723" s="265">
        <v>38283</v>
      </c>
      <c r="B4723" s="266">
        <v>2553.02</v>
      </c>
    </row>
    <row r="4724" spans="1:2" ht="16.149999999999999" customHeight="1" x14ac:dyDescent="0.25">
      <c r="A4724" s="265">
        <v>38284</v>
      </c>
      <c r="B4724" s="268">
        <v>2553.02</v>
      </c>
    </row>
    <row r="4725" spans="1:2" ht="16.149999999999999" customHeight="1" x14ac:dyDescent="0.25">
      <c r="A4725" s="265">
        <v>38285</v>
      </c>
      <c r="B4725" s="266">
        <v>2553.02</v>
      </c>
    </row>
    <row r="4726" spans="1:2" ht="16.149999999999999" customHeight="1" x14ac:dyDescent="0.25">
      <c r="A4726" s="265">
        <v>38286</v>
      </c>
      <c r="B4726" s="268">
        <v>2568.11</v>
      </c>
    </row>
    <row r="4727" spans="1:2" ht="16.149999999999999" customHeight="1" x14ac:dyDescent="0.25">
      <c r="A4727" s="265">
        <v>38287</v>
      </c>
      <c r="B4727" s="266">
        <v>2582.39</v>
      </c>
    </row>
    <row r="4728" spans="1:2" ht="16.149999999999999" customHeight="1" x14ac:dyDescent="0.25">
      <c r="A4728" s="265">
        <v>38288</v>
      </c>
      <c r="B4728" s="268">
        <v>2579.59</v>
      </c>
    </row>
    <row r="4729" spans="1:2" ht="16.149999999999999" customHeight="1" x14ac:dyDescent="0.25">
      <c r="A4729" s="265">
        <v>38289</v>
      </c>
      <c r="B4729" s="266">
        <v>2585.8000000000002</v>
      </c>
    </row>
    <row r="4730" spans="1:2" ht="16.149999999999999" customHeight="1" x14ac:dyDescent="0.25">
      <c r="A4730" s="265">
        <v>38290</v>
      </c>
      <c r="B4730" s="268">
        <v>2575.19</v>
      </c>
    </row>
    <row r="4731" spans="1:2" ht="16.149999999999999" customHeight="1" x14ac:dyDescent="0.25">
      <c r="A4731" s="265">
        <v>38291</v>
      </c>
      <c r="B4731" s="266">
        <v>2575.19</v>
      </c>
    </row>
    <row r="4732" spans="1:2" ht="16.149999999999999" customHeight="1" x14ac:dyDescent="0.25">
      <c r="A4732" s="265">
        <v>38292</v>
      </c>
      <c r="B4732" s="268">
        <v>2575.19</v>
      </c>
    </row>
    <row r="4733" spans="1:2" ht="16.149999999999999" customHeight="1" x14ac:dyDescent="0.25">
      <c r="A4733" s="265">
        <v>38293</v>
      </c>
      <c r="B4733" s="266">
        <v>2575.19</v>
      </c>
    </row>
    <row r="4734" spans="1:2" ht="16.149999999999999" customHeight="1" x14ac:dyDescent="0.25">
      <c r="A4734" s="265">
        <v>38294</v>
      </c>
      <c r="B4734" s="268">
        <v>2568.08</v>
      </c>
    </row>
    <row r="4735" spans="1:2" ht="16.149999999999999" customHeight="1" x14ac:dyDescent="0.25">
      <c r="A4735" s="265">
        <v>38295</v>
      </c>
      <c r="B4735" s="266">
        <v>2561.2800000000002</v>
      </c>
    </row>
    <row r="4736" spans="1:2" ht="16.149999999999999" customHeight="1" x14ac:dyDescent="0.25">
      <c r="A4736" s="265">
        <v>38296</v>
      </c>
      <c r="B4736" s="268">
        <v>2550.37</v>
      </c>
    </row>
    <row r="4737" spans="1:2" ht="16.149999999999999" customHeight="1" x14ac:dyDescent="0.25">
      <c r="A4737" s="265">
        <v>38297</v>
      </c>
      <c r="B4737" s="266">
        <v>2547.79</v>
      </c>
    </row>
    <row r="4738" spans="1:2" ht="16.149999999999999" customHeight="1" x14ac:dyDescent="0.25">
      <c r="A4738" s="265">
        <v>38298</v>
      </c>
      <c r="B4738" s="268">
        <v>2547.79</v>
      </c>
    </row>
    <row r="4739" spans="1:2" ht="16.149999999999999" customHeight="1" x14ac:dyDescent="0.25">
      <c r="A4739" s="265">
        <v>38299</v>
      </c>
      <c r="B4739" s="266">
        <v>2547.79</v>
      </c>
    </row>
    <row r="4740" spans="1:2" ht="16.149999999999999" customHeight="1" x14ac:dyDescent="0.25">
      <c r="A4740" s="265">
        <v>38300</v>
      </c>
      <c r="B4740" s="268">
        <v>2544.65</v>
      </c>
    </row>
    <row r="4741" spans="1:2" ht="16.149999999999999" customHeight="1" x14ac:dyDescent="0.25">
      <c r="A4741" s="265">
        <v>38301</v>
      </c>
      <c r="B4741" s="266">
        <v>2542.1999999999998</v>
      </c>
    </row>
    <row r="4742" spans="1:2" ht="16.149999999999999" customHeight="1" x14ac:dyDescent="0.25">
      <c r="A4742" s="265">
        <v>38302</v>
      </c>
      <c r="B4742" s="268">
        <v>2540.4699999999998</v>
      </c>
    </row>
    <row r="4743" spans="1:2" ht="16.149999999999999" customHeight="1" x14ac:dyDescent="0.25">
      <c r="A4743" s="265">
        <v>38303</v>
      </c>
      <c r="B4743" s="266">
        <v>2540.4699999999998</v>
      </c>
    </row>
    <row r="4744" spans="1:2" ht="16.149999999999999" customHeight="1" x14ac:dyDescent="0.25">
      <c r="A4744" s="265">
        <v>38304</v>
      </c>
      <c r="B4744" s="268">
        <v>2541.98</v>
      </c>
    </row>
    <row r="4745" spans="1:2" ht="16.149999999999999" customHeight="1" x14ac:dyDescent="0.25">
      <c r="A4745" s="265">
        <v>38305</v>
      </c>
      <c r="B4745" s="266">
        <v>2541.98</v>
      </c>
    </row>
    <row r="4746" spans="1:2" ht="16.149999999999999" customHeight="1" x14ac:dyDescent="0.25">
      <c r="A4746" s="265">
        <v>38306</v>
      </c>
      <c r="B4746" s="268">
        <v>2541.98</v>
      </c>
    </row>
    <row r="4747" spans="1:2" ht="16.149999999999999" customHeight="1" x14ac:dyDescent="0.25">
      <c r="A4747" s="265">
        <v>38307</v>
      </c>
      <c r="B4747" s="266">
        <v>2541.98</v>
      </c>
    </row>
    <row r="4748" spans="1:2" ht="16.149999999999999" customHeight="1" x14ac:dyDescent="0.25">
      <c r="A4748" s="265">
        <v>38308</v>
      </c>
      <c r="B4748" s="268">
        <v>2535.89</v>
      </c>
    </row>
    <row r="4749" spans="1:2" ht="16.149999999999999" customHeight="1" x14ac:dyDescent="0.25">
      <c r="A4749" s="265">
        <v>38309</v>
      </c>
      <c r="B4749" s="266">
        <v>2523.41</v>
      </c>
    </row>
    <row r="4750" spans="1:2" ht="16.149999999999999" customHeight="1" x14ac:dyDescent="0.25">
      <c r="A4750" s="265">
        <v>38310</v>
      </c>
      <c r="B4750" s="268">
        <v>2515.3200000000002</v>
      </c>
    </row>
    <row r="4751" spans="1:2" ht="16.149999999999999" customHeight="1" x14ac:dyDescent="0.25">
      <c r="A4751" s="265">
        <v>38311</v>
      </c>
      <c r="B4751" s="266">
        <v>2517.86</v>
      </c>
    </row>
    <row r="4752" spans="1:2" ht="16.149999999999999" customHeight="1" x14ac:dyDescent="0.25">
      <c r="A4752" s="265">
        <v>38312</v>
      </c>
      <c r="B4752" s="268">
        <v>2517.86</v>
      </c>
    </row>
    <row r="4753" spans="1:2" ht="16.149999999999999" customHeight="1" x14ac:dyDescent="0.25">
      <c r="A4753" s="265">
        <v>38313</v>
      </c>
      <c r="B4753" s="266">
        <v>2517.86</v>
      </c>
    </row>
    <row r="4754" spans="1:2" ht="16.149999999999999" customHeight="1" x14ac:dyDescent="0.25">
      <c r="A4754" s="265">
        <v>38314</v>
      </c>
      <c r="B4754" s="268">
        <v>2521.81</v>
      </c>
    </row>
    <row r="4755" spans="1:2" ht="16.149999999999999" customHeight="1" x14ac:dyDescent="0.25">
      <c r="A4755" s="265">
        <v>38315</v>
      </c>
      <c r="B4755" s="266">
        <v>2509.79</v>
      </c>
    </row>
    <row r="4756" spans="1:2" ht="16.149999999999999" customHeight="1" x14ac:dyDescent="0.25">
      <c r="A4756" s="265">
        <v>38316</v>
      </c>
      <c r="B4756" s="268">
        <v>2501.88</v>
      </c>
    </row>
    <row r="4757" spans="1:2" ht="16.149999999999999" customHeight="1" x14ac:dyDescent="0.25">
      <c r="A4757" s="265">
        <v>38317</v>
      </c>
      <c r="B4757" s="266">
        <v>2501.88</v>
      </c>
    </row>
    <row r="4758" spans="1:2" ht="16.149999999999999" customHeight="1" x14ac:dyDescent="0.25">
      <c r="A4758" s="265">
        <v>38318</v>
      </c>
      <c r="B4758" s="268">
        <v>2484.36</v>
      </c>
    </row>
    <row r="4759" spans="1:2" ht="16.149999999999999" customHeight="1" x14ac:dyDescent="0.25">
      <c r="A4759" s="265">
        <v>38319</v>
      </c>
      <c r="B4759" s="266">
        <v>2484.36</v>
      </c>
    </row>
    <row r="4760" spans="1:2" ht="16.149999999999999" customHeight="1" x14ac:dyDescent="0.25">
      <c r="A4760" s="265">
        <v>38320</v>
      </c>
      <c r="B4760" s="268">
        <v>2484.36</v>
      </c>
    </row>
    <row r="4761" spans="1:2" ht="16.149999999999999" customHeight="1" x14ac:dyDescent="0.25">
      <c r="A4761" s="265">
        <v>38321</v>
      </c>
      <c r="B4761" s="266">
        <v>2479.1</v>
      </c>
    </row>
    <row r="4762" spans="1:2" ht="16.149999999999999" customHeight="1" x14ac:dyDescent="0.25">
      <c r="A4762" s="265">
        <v>38322</v>
      </c>
      <c r="B4762" s="268">
        <v>2479.1799999999998</v>
      </c>
    </row>
    <row r="4763" spans="1:2" ht="16.149999999999999" customHeight="1" x14ac:dyDescent="0.25">
      <c r="A4763" s="265">
        <v>38323</v>
      </c>
      <c r="B4763" s="266">
        <v>2472.12</v>
      </c>
    </row>
    <row r="4764" spans="1:2" ht="16.149999999999999" customHeight="1" x14ac:dyDescent="0.25">
      <c r="A4764" s="265">
        <v>38324</v>
      </c>
      <c r="B4764" s="268">
        <v>2481.9299999999998</v>
      </c>
    </row>
    <row r="4765" spans="1:2" ht="16.149999999999999" customHeight="1" x14ac:dyDescent="0.25">
      <c r="A4765" s="265">
        <v>38325</v>
      </c>
      <c r="B4765" s="266">
        <v>2475.23</v>
      </c>
    </row>
    <row r="4766" spans="1:2" ht="16.149999999999999" customHeight="1" x14ac:dyDescent="0.25">
      <c r="A4766" s="265">
        <v>38326</v>
      </c>
      <c r="B4766" s="268">
        <v>2475.23</v>
      </c>
    </row>
    <row r="4767" spans="1:2" ht="16.149999999999999" customHeight="1" x14ac:dyDescent="0.25">
      <c r="A4767" s="265">
        <v>38327</v>
      </c>
      <c r="B4767" s="266">
        <v>2475.23</v>
      </c>
    </row>
    <row r="4768" spans="1:2" ht="16.149999999999999" customHeight="1" x14ac:dyDescent="0.25">
      <c r="A4768" s="265">
        <v>38328</v>
      </c>
      <c r="B4768" s="268">
        <v>2466.71</v>
      </c>
    </row>
    <row r="4769" spans="1:2" ht="16.149999999999999" customHeight="1" x14ac:dyDescent="0.25">
      <c r="A4769" s="265">
        <v>38329</v>
      </c>
      <c r="B4769" s="266">
        <v>2455.12</v>
      </c>
    </row>
    <row r="4770" spans="1:2" ht="16.149999999999999" customHeight="1" x14ac:dyDescent="0.25">
      <c r="A4770" s="265">
        <v>38330</v>
      </c>
      <c r="B4770" s="268">
        <v>2455.12</v>
      </c>
    </row>
    <row r="4771" spans="1:2" ht="16.149999999999999" customHeight="1" x14ac:dyDescent="0.25">
      <c r="A4771" s="265">
        <v>38331</v>
      </c>
      <c r="B4771" s="266">
        <v>2464.19</v>
      </c>
    </row>
    <row r="4772" spans="1:2" ht="16.149999999999999" customHeight="1" x14ac:dyDescent="0.25">
      <c r="A4772" s="265">
        <v>38332</v>
      </c>
      <c r="B4772" s="268">
        <v>2440.7199999999998</v>
      </c>
    </row>
    <row r="4773" spans="1:2" ht="16.149999999999999" customHeight="1" x14ac:dyDescent="0.25">
      <c r="A4773" s="265">
        <v>38333</v>
      </c>
      <c r="B4773" s="266">
        <v>2440.7199999999998</v>
      </c>
    </row>
    <row r="4774" spans="1:2" ht="16.149999999999999" customHeight="1" x14ac:dyDescent="0.25">
      <c r="A4774" s="265">
        <v>38334</v>
      </c>
      <c r="B4774" s="268">
        <v>2440.7199999999998</v>
      </c>
    </row>
    <row r="4775" spans="1:2" ht="16.149999999999999" customHeight="1" x14ac:dyDescent="0.25">
      <c r="A4775" s="265">
        <v>38335</v>
      </c>
      <c r="B4775" s="266">
        <v>2416.29</v>
      </c>
    </row>
    <row r="4776" spans="1:2" ht="16.149999999999999" customHeight="1" x14ac:dyDescent="0.25">
      <c r="A4776" s="265">
        <v>38336</v>
      </c>
      <c r="B4776" s="268">
        <v>2385.1</v>
      </c>
    </row>
    <row r="4777" spans="1:2" ht="16.149999999999999" customHeight="1" x14ac:dyDescent="0.25">
      <c r="A4777" s="265">
        <v>38337</v>
      </c>
      <c r="B4777" s="266">
        <v>2376.37</v>
      </c>
    </row>
    <row r="4778" spans="1:2" ht="16.149999999999999" customHeight="1" x14ac:dyDescent="0.25">
      <c r="A4778" s="265">
        <v>38338</v>
      </c>
      <c r="B4778" s="268">
        <v>2365.75</v>
      </c>
    </row>
    <row r="4779" spans="1:2" ht="16.149999999999999" customHeight="1" x14ac:dyDescent="0.25">
      <c r="A4779" s="265">
        <v>38339</v>
      </c>
      <c r="B4779" s="266">
        <v>2361.46</v>
      </c>
    </row>
    <row r="4780" spans="1:2" ht="16.149999999999999" customHeight="1" x14ac:dyDescent="0.25">
      <c r="A4780" s="265">
        <v>38340</v>
      </c>
      <c r="B4780" s="268">
        <v>2361.46</v>
      </c>
    </row>
    <row r="4781" spans="1:2" ht="16.149999999999999" customHeight="1" x14ac:dyDescent="0.25">
      <c r="A4781" s="265">
        <v>38341</v>
      </c>
      <c r="B4781" s="266">
        <v>2361.46</v>
      </c>
    </row>
    <row r="4782" spans="1:2" ht="16.149999999999999" customHeight="1" x14ac:dyDescent="0.25">
      <c r="A4782" s="265">
        <v>38342</v>
      </c>
      <c r="B4782" s="268">
        <v>2329.79</v>
      </c>
    </row>
    <row r="4783" spans="1:2" ht="16.149999999999999" customHeight="1" x14ac:dyDescent="0.25">
      <c r="A4783" s="265">
        <v>38343</v>
      </c>
      <c r="B4783" s="266">
        <v>2316.12</v>
      </c>
    </row>
    <row r="4784" spans="1:2" ht="16.149999999999999" customHeight="1" x14ac:dyDescent="0.25">
      <c r="A4784" s="265">
        <v>38344</v>
      </c>
      <c r="B4784" s="268">
        <v>2381.0300000000002</v>
      </c>
    </row>
    <row r="4785" spans="1:2" ht="16.149999999999999" customHeight="1" x14ac:dyDescent="0.25">
      <c r="A4785" s="265">
        <v>38345</v>
      </c>
      <c r="B4785" s="266">
        <v>2404.4</v>
      </c>
    </row>
    <row r="4786" spans="1:2" ht="16.149999999999999" customHeight="1" x14ac:dyDescent="0.25">
      <c r="A4786" s="265">
        <v>38346</v>
      </c>
      <c r="B4786" s="268">
        <v>2375.9899999999998</v>
      </c>
    </row>
    <row r="4787" spans="1:2" ht="16.149999999999999" customHeight="1" x14ac:dyDescent="0.25">
      <c r="A4787" s="265">
        <v>38347</v>
      </c>
      <c r="B4787" s="266">
        <v>2375.9899999999998</v>
      </c>
    </row>
    <row r="4788" spans="1:2" ht="16.149999999999999" customHeight="1" x14ac:dyDescent="0.25">
      <c r="A4788" s="265">
        <v>38348</v>
      </c>
      <c r="B4788" s="268">
        <v>2375.9899999999998</v>
      </c>
    </row>
    <row r="4789" spans="1:2" ht="16.149999999999999" customHeight="1" x14ac:dyDescent="0.25">
      <c r="A4789" s="265">
        <v>38349</v>
      </c>
      <c r="B4789" s="266">
        <v>2385.3200000000002</v>
      </c>
    </row>
    <row r="4790" spans="1:2" ht="16.149999999999999" customHeight="1" x14ac:dyDescent="0.25">
      <c r="A4790" s="265">
        <v>38350</v>
      </c>
      <c r="B4790" s="268">
        <v>2415.37</v>
      </c>
    </row>
    <row r="4791" spans="1:2" ht="16.149999999999999" customHeight="1" x14ac:dyDescent="0.25">
      <c r="A4791" s="265">
        <v>38351</v>
      </c>
      <c r="B4791" s="266">
        <v>2412.1</v>
      </c>
    </row>
    <row r="4792" spans="1:2" ht="16.149999999999999" customHeight="1" x14ac:dyDescent="0.25">
      <c r="A4792" s="265">
        <v>38352</v>
      </c>
      <c r="B4792" s="268">
        <v>2389.75</v>
      </c>
    </row>
    <row r="4793" spans="1:2" ht="16.149999999999999" customHeight="1" x14ac:dyDescent="0.25">
      <c r="A4793" s="265">
        <v>38353</v>
      </c>
      <c r="B4793" s="266">
        <v>2389.75</v>
      </c>
    </row>
    <row r="4794" spans="1:2" ht="16.149999999999999" customHeight="1" x14ac:dyDescent="0.25">
      <c r="A4794" s="265">
        <v>38354</v>
      </c>
      <c r="B4794" s="268">
        <v>2389.75</v>
      </c>
    </row>
    <row r="4795" spans="1:2" ht="16.149999999999999" customHeight="1" x14ac:dyDescent="0.25">
      <c r="A4795" s="265">
        <v>38355</v>
      </c>
      <c r="B4795" s="266">
        <v>2389.75</v>
      </c>
    </row>
    <row r="4796" spans="1:2" ht="16.149999999999999" customHeight="1" x14ac:dyDescent="0.25">
      <c r="A4796" s="265">
        <v>38356</v>
      </c>
      <c r="B4796" s="268">
        <v>2338.84</v>
      </c>
    </row>
    <row r="4797" spans="1:2" ht="16.149999999999999" customHeight="1" x14ac:dyDescent="0.25">
      <c r="A4797" s="265">
        <v>38357</v>
      </c>
      <c r="B4797" s="266">
        <v>2315.4499999999998</v>
      </c>
    </row>
    <row r="4798" spans="1:2" ht="16.149999999999999" customHeight="1" x14ac:dyDescent="0.25">
      <c r="A4798" s="265">
        <v>38358</v>
      </c>
      <c r="B4798" s="268">
        <v>2344.4499999999998</v>
      </c>
    </row>
    <row r="4799" spans="1:2" ht="16.149999999999999" customHeight="1" x14ac:dyDescent="0.25">
      <c r="A4799" s="265">
        <v>38359</v>
      </c>
      <c r="B4799" s="266">
        <v>2386.67</v>
      </c>
    </row>
    <row r="4800" spans="1:2" ht="16.149999999999999" customHeight="1" x14ac:dyDescent="0.25">
      <c r="A4800" s="265">
        <v>38360</v>
      </c>
      <c r="B4800" s="268">
        <v>2358.54</v>
      </c>
    </row>
    <row r="4801" spans="1:2" ht="16.149999999999999" customHeight="1" x14ac:dyDescent="0.25">
      <c r="A4801" s="265">
        <v>38361</v>
      </c>
      <c r="B4801" s="266">
        <v>2358.54</v>
      </c>
    </row>
    <row r="4802" spans="1:2" ht="16.149999999999999" customHeight="1" x14ac:dyDescent="0.25">
      <c r="A4802" s="265">
        <v>38362</v>
      </c>
      <c r="B4802" s="268">
        <v>2358.54</v>
      </c>
    </row>
    <row r="4803" spans="1:2" ht="16.149999999999999" customHeight="1" x14ac:dyDescent="0.25">
      <c r="A4803" s="265">
        <v>38363</v>
      </c>
      <c r="B4803" s="266">
        <v>2358.54</v>
      </c>
    </row>
    <row r="4804" spans="1:2" ht="16.149999999999999" customHeight="1" x14ac:dyDescent="0.25">
      <c r="A4804" s="265">
        <v>38364</v>
      </c>
      <c r="B4804" s="268">
        <v>2380.96</v>
      </c>
    </row>
    <row r="4805" spans="1:2" ht="16.149999999999999" customHeight="1" x14ac:dyDescent="0.25">
      <c r="A4805" s="265">
        <v>38365</v>
      </c>
      <c r="B4805" s="266">
        <v>2358.64</v>
      </c>
    </row>
    <row r="4806" spans="1:2" ht="16.149999999999999" customHeight="1" x14ac:dyDescent="0.25">
      <c r="A4806" s="265">
        <v>38366</v>
      </c>
      <c r="B4806" s="268">
        <v>2340.42</v>
      </c>
    </row>
    <row r="4807" spans="1:2" ht="16.149999999999999" customHeight="1" x14ac:dyDescent="0.25">
      <c r="A4807" s="265">
        <v>38367</v>
      </c>
      <c r="B4807" s="266">
        <v>2351.23</v>
      </c>
    </row>
    <row r="4808" spans="1:2" ht="16.149999999999999" customHeight="1" x14ac:dyDescent="0.25">
      <c r="A4808" s="265">
        <v>38368</v>
      </c>
      <c r="B4808" s="268">
        <v>2351.23</v>
      </c>
    </row>
    <row r="4809" spans="1:2" ht="16.149999999999999" customHeight="1" x14ac:dyDescent="0.25">
      <c r="A4809" s="265">
        <v>38369</v>
      </c>
      <c r="B4809" s="266">
        <v>2351.23</v>
      </c>
    </row>
    <row r="4810" spans="1:2" ht="16.149999999999999" customHeight="1" x14ac:dyDescent="0.25">
      <c r="A4810" s="265">
        <v>38370</v>
      </c>
      <c r="B4810" s="268">
        <v>2351.23</v>
      </c>
    </row>
    <row r="4811" spans="1:2" ht="16.149999999999999" customHeight="1" x14ac:dyDescent="0.25">
      <c r="A4811" s="265">
        <v>38371</v>
      </c>
      <c r="B4811" s="266">
        <v>2371.77</v>
      </c>
    </row>
    <row r="4812" spans="1:2" ht="16.149999999999999" customHeight="1" x14ac:dyDescent="0.25">
      <c r="A4812" s="265">
        <v>38372</v>
      </c>
      <c r="B4812" s="268">
        <v>2363.69</v>
      </c>
    </row>
    <row r="4813" spans="1:2" ht="16.149999999999999" customHeight="1" x14ac:dyDescent="0.25">
      <c r="A4813" s="265">
        <v>38373</v>
      </c>
      <c r="B4813" s="266">
        <v>2381.54</v>
      </c>
    </row>
    <row r="4814" spans="1:2" ht="16.149999999999999" customHeight="1" x14ac:dyDescent="0.25">
      <c r="A4814" s="265">
        <v>38374</v>
      </c>
      <c r="B4814" s="268">
        <v>2373.86</v>
      </c>
    </row>
    <row r="4815" spans="1:2" ht="16.149999999999999" customHeight="1" x14ac:dyDescent="0.25">
      <c r="A4815" s="265">
        <v>38375</v>
      </c>
      <c r="B4815" s="266">
        <v>2373.86</v>
      </c>
    </row>
    <row r="4816" spans="1:2" ht="16.149999999999999" customHeight="1" x14ac:dyDescent="0.25">
      <c r="A4816" s="265">
        <v>38376</v>
      </c>
      <c r="B4816" s="268">
        <v>2373.86</v>
      </c>
    </row>
    <row r="4817" spans="1:2" ht="16.149999999999999" customHeight="1" x14ac:dyDescent="0.25">
      <c r="A4817" s="265">
        <v>38377</v>
      </c>
      <c r="B4817" s="266">
        <v>2370.77</v>
      </c>
    </row>
    <row r="4818" spans="1:2" ht="16.149999999999999" customHeight="1" x14ac:dyDescent="0.25">
      <c r="A4818" s="265">
        <v>38378</v>
      </c>
      <c r="B4818" s="268">
        <v>2370.08</v>
      </c>
    </row>
    <row r="4819" spans="1:2" ht="16.149999999999999" customHeight="1" x14ac:dyDescent="0.25">
      <c r="A4819" s="265">
        <v>38379</v>
      </c>
      <c r="B4819" s="266">
        <v>2370.9499999999998</v>
      </c>
    </row>
    <row r="4820" spans="1:2" ht="16.149999999999999" customHeight="1" x14ac:dyDescent="0.25">
      <c r="A4820" s="265">
        <v>38380</v>
      </c>
      <c r="B4820" s="268">
        <v>2372.63</v>
      </c>
    </row>
    <row r="4821" spans="1:2" ht="16.149999999999999" customHeight="1" x14ac:dyDescent="0.25">
      <c r="A4821" s="265">
        <v>38381</v>
      </c>
      <c r="B4821" s="266">
        <v>2367.7600000000002</v>
      </c>
    </row>
    <row r="4822" spans="1:2" ht="16.149999999999999" customHeight="1" x14ac:dyDescent="0.25">
      <c r="A4822" s="265">
        <v>38382</v>
      </c>
      <c r="B4822" s="268">
        <v>2367.7600000000002</v>
      </c>
    </row>
    <row r="4823" spans="1:2" ht="16.149999999999999" customHeight="1" x14ac:dyDescent="0.25">
      <c r="A4823" s="265">
        <v>38383</v>
      </c>
      <c r="B4823" s="266">
        <v>2367.7600000000002</v>
      </c>
    </row>
    <row r="4824" spans="1:2" ht="16.149999999999999" customHeight="1" x14ac:dyDescent="0.25">
      <c r="A4824" s="265">
        <v>38384</v>
      </c>
      <c r="B4824" s="268">
        <v>2363.75</v>
      </c>
    </row>
    <row r="4825" spans="1:2" ht="16.149999999999999" customHeight="1" x14ac:dyDescent="0.25">
      <c r="A4825" s="265">
        <v>38385</v>
      </c>
      <c r="B4825" s="266">
        <v>2358.16</v>
      </c>
    </row>
    <row r="4826" spans="1:2" ht="16.149999999999999" customHeight="1" x14ac:dyDescent="0.25">
      <c r="A4826" s="265">
        <v>38386</v>
      </c>
      <c r="B4826" s="268">
        <v>2364.13</v>
      </c>
    </row>
    <row r="4827" spans="1:2" ht="16.149999999999999" customHeight="1" x14ac:dyDescent="0.25">
      <c r="A4827" s="265">
        <v>38387</v>
      </c>
      <c r="B4827" s="266">
        <v>2365.08</v>
      </c>
    </row>
    <row r="4828" spans="1:2" ht="16.149999999999999" customHeight="1" x14ac:dyDescent="0.25">
      <c r="A4828" s="265">
        <v>38388</v>
      </c>
      <c r="B4828" s="268">
        <v>2361.92</v>
      </c>
    </row>
    <row r="4829" spans="1:2" ht="16.149999999999999" customHeight="1" x14ac:dyDescent="0.25">
      <c r="A4829" s="265">
        <v>38389</v>
      </c>
      <c r="B4829" s="266">
        <v>2361.92</v>
      </c>
    </row>
    <row r="4830" spans="1:2" ht="16.149999999999999" customHeight="1" x14ac:dyDescent="0.25">
      <c r="A4830" s="265">
        <v>38390</v>
      </c>
      <c r="B4830" s="268">
        <v>2361.92</v>
      </c>
    </row>
    <row r="4831" spans="1:2" ht="16.149999999999999" customHeight="1" x14ac:dyDescent="0.25">
      <c r="A4831" s="265">
        <v>38391</v>
      </c>
      <c r="B4831" s="266">
        <v>2365.79</v>
      </c>
    </row>
    <row r="4832" spans="1:2" ht="16.149999999999999" customHeight="1" x14ac:dyDescent="0.25">
      <c r="A4832" s="265">
        <v>38392</v>
      </c>
      <c r="B4832" s="268">
        <v>2364.16</v>
      </c>
    </row>
    <row r="4833" spans="1:2" ht="16.149999999999999" customHeight="1" x14ac:dyDescent="0.25">
      <c r="A4833" s="265">
        <v>38393</v>
      </c>
      <c r="B4833" s="266">
        <v>2358.61</v>
      </c>
    </row>
    <row r="4834" spans="1:2" ht="16.149999999999999" customHeight="1" x14ac:dyDescent="0.25">
      <c r="A4834" s="265">
        <v>38394</v>
      </c>
      <c r="B4834" s="268">
        <v>2344.94</v>
      </c>
    </row>
    <row r="4835" spans="1:2" ht="16.149999999999999" customHeight="1" x14ac:dyDescent="0.25">
      <c r="A4835" s="265">
        <v>38395</v>
      </c>
      <c r="B4835" s="266">
        <v>2346.04</v>
      </c>
    </row>
    <row r="4836" spans="1:2" ht="16.149999999999999" customHeight="1" x14ac:dyDescent="0.25">
      <c r="A4836" s="265">
        <v>38396</v>
      </c>
      <c r="B4836" s="268">
        <v>2346.04</v>
      </c>
    </row>
    <row r="4837" spans="1:2" ht="16.149999999999999" customHeight="1" x14ac:dyDescent="0.25">
      <c r="A4837" s="265">
        <v>38397</v>
      </c>
      <c r="B4837" s="266">
        <v>2346.04</v>
      </c>
    </row>
    <row r="4838" spans="1:2" ht="16.149999999999999" customHeight="1" x14ac:dyDescent="0.25">
      <c r="A4838" s="265">
        <v>38398</v>
      </c>
      <c r="B4838" s="268">
        <v>2338.27</v>
      </c>
    </row>
    <row r="4839" spans="1:2" ht="16.149999999999999" customHeight="1" x14ac:dyDescent="0.25">
      <c r="A4839" s="265">
        <v>38399</v>
      </c>
      <c r="B4839" s="266">
        <v>2330.62</v>
      </c>
    </row>
    <row r="4840" spans="1:2" ht="16.149999999999999" customHeight="1" x14ac:dyDescent="0.25">
      <c r="A4840" s="265">
        <v>38400</v>
      </c>
      <c r="B4840" s="268">
        <v>2331.6999999999998</v>
      </c>
    </row>
    <row r="4841" spans="1:2" ht="16.149999999999999" customHeight="1" x14ac:dyDescent="0.25">
      <c r="A4841" s="265">
        <v>38401</v>
      </c>
      <c r="B4841" s="266">
        <v>2327.4499999999998</v>
      </c>
    </row>
    <row r="4842" spans="1:2" ht="16.149999999999999" customHeight="1" x14ac:dyDescent="0.25">
      <c r="A4842" s="265">
        <v>38402</v>
      </c>
      <c r="B4842" s="268">
        <v>2318.12</v>
      </c>
    </row>
    <row r="4843" spans="1:2" ht="16.149999999999999" customHeight="1" x14ac:dyDescent="0.25">
      <c r="A4843" s="265">
        <v>38403</v>
      </c>
      <c r="B4843" s="266">
        <v>2318.12</v>
      </c>
    </row>
    <row r="4844" spans="1:2" ht="16.149999999999999" customHeight="1" x14ac:dyDescent="0.25">
      <c r="A4844" s="265">
        <v>38404</v>
      </c>
      <c r="B4844" s="268">
        <v>2318.12</v>
      </c>
    </row>
    <row r="4845" spans="1:2" ht="16.149999999999999" customHeight="1" x14ac:dyDescent="0.25">
      <c r="A4845" s="265">
        <v>38405</v>
      </c>
      <c r="B4845" s="266">
        <v>2318.12</v>
      </c>
    </row>
    <row r="4846" spans="1:2" ht="16.149999999999999" customHeight="1" x14ac:dyDescent="0.25">
      <c r="A4846" s="265">
        <v>38406</v>
      </c>
      <c r="B4846" s="268">
        <v>2311.83</v>
      </c>
    </row>
    <row r="4847" spans="1:2" ht="16.149999999999999" customHeight="1" x14ac:dyDescent="0.25">
      <c r="A4847" s="265">
        <v>38407</v>
      </c>
      <c r="B4847" s="266">
        <v>2308.58</v>
      </c>
    </row>
    <row r="4848" spans="1:2" ht="16.149999999999999" customHeight="1" x14ac:dyDescent="0.25">
      <c r="A4848" s="265">
        <v>38408</v>
      </c>
      <c r="B4848" s="268">
        <v>2308.6999999999998</v>
      </c>
    </row>
    <row r="4849" spans="1:2" ht="16.149999999999999" customHeight="1" x14ac:dyDescent="0.25">
      <c r="A4849" s="265">
        <v>38409</v>
      </c>
      <c r="B4849" s="266">
        <v>2323.77</v>
      </c>
    </row>
    <row r="4850" spans="1:2" ht="16.149999999999999" customHeight="1" x14ac:dyDescent="0.25">
      <c r="A4850" s="265">
        <v>38410</v>
      </c>
      <c r="B4850" s="268">
        <v>2323.77</v>
      </c>
    </row>
    <row r="4851" spans="1:2" ht="16.149999999999999" customHeight="1" x14ac:dyDescent="0.25">
      <c r="A4851" s="265">
        <v>38411</v>
      </c>
      <c r="B4851" s="266">
        <v>2323.77</v>
      </c>
    </row>
    <row r="4852" spans="1:2" ht="16.149999999999999" customHeight="1" x14ac:dyDescent="0.25">
      <c r="A4852" s="265">
        <v>38412</v>
      </c>
      <c r="B4852" s="268">
        <v>2327.98</v>
      </c>
    </row>
    <row r="4853" spans="1:2" ht="16.149999999999999" customHeight="1" x14ac:dyDescent="0.25">
      <c r="A4853" s="265">
        <v>38413</v>
      </c>
      <c r="B4853" s="266">
        <v>2329.67</v>
      </c>
    </row>
    <row r="4854" spans="1:2" ht="16.149999999999999" customHeight="1" x14ac:dyDescent="0.25">
      <c r="A4854" s="265">
        <v>38414</v>
      </c>
      <c r="B4854" s="268">
        <v>2333.65</v>
      </c>
    </row>
    <row r="4855" spans="1:2" ht="16.149999999999999" customHeight="1" x14ac:dyDescent="0.25">
      <c r="A4855" s="265">
        <v>38415</v>
      </c>
      <c r="B4855" s="266">
        <v>2333.6999999999998</v>
      </c>
    </row>
    <row r="4856" spans="1:2" ht="16.149999999999999" customHeight="1" x14ac:dyDescent="0.25">
      <c r="A4856" s="265">
        <v>38416</v>
      </c>
      <c r="B4856" s="268">
        <v>2338.9299999999998</v>
      </c>
    </row>
    <row r="4857" spans="1:2" ht="16.149999999999999" customHeight="1" x14ac:dyDescent="0.25">
      <c r="A4857" s="265">
        <v>38417</v>
      </c>
      <c r="B4857" s="266">
        <v>2338.9299999999998</v>
      </c>
    </row>
    <row r="4858" spans="1:2" ht="16.149999999999999" customHeight="1" x14ac:dyDescent="0.25">
      <c r="A4858" s="265">
        <v>38418</v>
      </c>
      <c r="B4858" s="268">
        <v>2338.9299999999998</v>
      </c>
    </row>
    <row r="4859" spans="1:2" ht="16.149999999999999" customHeight="1" x14ac:dyDescent="0.25">
      <c r="A4859" s="265">
        <v>38419</v>
      </c>
      <c r="B4859" s="266">
        <v>2324.89</v>
      </c>
    </row>
    <row r="4860" spans="1:2" ht="16.149999999999999" customHeight="1" x14ac:dyDescent="0.25">
      <c r="A4860" s="265">
        <v>38420</v>
      </c>
      <c r="B4860" s="268">
        <v>2325.69</v>
      </c>
    </row>
    <row r="4861" spans="1:2" ht="16.149999999999999" customHeight="1" x14ac:dyDescent="0.25">
      <c r="A4861" s="265">
        <v>38421</v>
      </c>
      <c r="B4861" s="266">
        <v>2334.11</v>
      </c>
    </row>
    <row r="4862" spans="1:2" ht="16.149999999999999" customHeight="1" x14ac:dyDescent="0.25">
      <c r="A4862" s="265">
        <v>38422</v>
      </c>
      <c r="B4862" s="268">
        <v>2340.34</v>
      </c>
    </row>
    <row r="4863" spans="1:2" ht="16.149999999999999" customHeight="1" x14ac:dyDescent="0.25">
      <c r="A4863" s="265">
        <v>38423</v>
      </c>
      <c r="B4863" s="266">
        <v>2332.7199999999998</v>
      </c>
    </row>
    <row r="4864" spans="1:2" ht="16.149999999999999" customHeight="1" x14ac:dyDescent="0.25">
      <c r="A4864" s="265">
        <v>38424</v>
      </c>
      <c r="B4864" s="268">
        <v>2332.7199999999998</v>
      </c>
    </row>
    <row r="4865" spans="1:2" ht="16.149999999999999" customHeight="1" x14ac:dyDescent="0.25">
      <c r="A4865" s="265">
        <v>38425</v>
      </c>
      <c r="B4865" s="266">
        <v>2332.7199999999998</v>
      </c>
    </row>
    <row r="4866" spans="1:2" ht="16.149999999999999" customHeight="1" x14ac:dyDescent="0.25">
      <c r="A4866" s="265">
        <v>38426</v>
      </c>
      <c r="B4866" s="268">
        <v>2346.71</v>
      </c>
    </row>
    <row r="4867" spans="1:2" ht="16.149999999999999" customHeight="1" x14ac:dyDescent="0.25">
      <c r="A4867" s="265">
        <v>38427</v>
      </c>
      <c r="B4867" s="266">
        <v>2362.36</v>
      </c>
    </row>
    <row r="4868" spans="1:2" ht="16.149999999999999" customHeight="1" x14ac:dyDescent="0.25">
      <c r="A4868" s="265">
        <v>38428</v>
      </c>
      <c r="B4868" s="268">
        <v>2386.4699999999998</v>
      </c>
    </row>
    <row r="4869" spans="1:2" ht="16.149999999999999" customHeight="1" x14ac:dyDescent="0.25">
      <c r="A4869" s="265">
        <v>38429</v>
      </c>
      <c r="B4869" s="266">
        <v>2374.46</v>
      </c>
    </row>
    <row r="4870" spans="1:2" ht="16.149999999999999" customHeight="1" x14ac:dyDescent="0.25">
      <c r="A4870" s="265">
        <v>38430</v>
      </c>
      <c r="B4870" s="268">
        <v>2371.4299999999998</v>
      </c>
    </row>
    <row r="4871" spans="1:2" ht="16.149999999999999" customHeight="1" x14ac:dyDescent="0.25">
      <c r="A4871" s="265">
        <v>38431</v>
      </c>
      <c r="B4871" s="266">
        <v>2371.4299999999998</v>
      </c>
    </row>
    <row r="4872" spans="1:2" ht="16.149999999999999" customHeight="1" x14ac:dyDescent="0.25">
      <c r="A4872" s="265">
        <v>38432</v>
      </c>
      <c r="B4872" s="268">
        <v>2371.4299999999998</v>
      </c>
    </row>
    <row r="4873" spans="1:2" ht="16.149999999999999" customHeight="1" x14ac:dyDescent="0.25">
      <c r="A4873" s="265">
        <v>38433</v>
      </c>
      <c r="B4873" s="266">
        <v>2371.4299999999998</v>
      </c>
    </row>
    <row r="4874" spans="1:2" ht="16.149999999999999" customHeight="1" x14ac:dyDescent="0.25">
      <c r="A4874" s="265">
        <v>38434</v>
      </c>
      <c r="B4874" s="268">
        <v>2361.7800000000002</v>
      </c>
    </row>
    <row r="4875" spans="1:2" ht="16.149999999999999" customHeight="1" x14ac:dyDescent="0.25">
      <c r="A4875" s="265">
        <v>38435</v>
      </c>
      <c r="B4875" s="266">
        <v>2382.3000000000002</v>
      </c>
    </row>
    <row r="4876" spans="1:2" ht="16.149999999999999" customHeight="1" x14ac:dyDescent="0.25">
      <c r="A4876" s="265">
        <v>38436</v>
      </c>
      <c r="B4876" s="268">
        <v>2382.3000000000002</v>
      </c>
    </row>
    <row r="4877" spans="1:2" ht="16.149999999999999" customHeight="1" x14ac:dyDescent="0.25">
      <c r="A4877" s="265">
        <v>38437</v>
      </c>
      <c r="B4877" s="266">
        <v>2382.3000000000002</v>
      </c>
    </row>
    <row r="4878" spans="1:2" ht="16.149999999999999" customHeight="1" x14ac:dyDescent="0.25">
      <c r="A4878" s="265">
        <v>38438</v>
      </c>
      <c r="B4878" s="268">
        <v>2382.3000000000002</v>
      </c>
    </row>
    <row r="4879" spans="1:2" ht="16.149999999999999" customHeight="1" x14ac:dyDescent="0.25">
      <c r="A4879" s="265">
        <v>38439</v>
      </c>
      <c r="B4879" s="266">
        <v>2382.3000000000002</v>
      </c>
    </row>
    <row r="4880" spans="1:2" ht="16.149999999999999" customHeight="1" x14ac:dyDescent="0.25">
      <c r="A4880" s="265">
        <v>38440</v>
      </c>
      <c r="B4880" s="268">
        <v>2397.25</v>
      </c>
    </row>
    <row r="4881" spans="1:2" ht="16.149999999999999" customHeight="1" x14ac:dyDescent="0.25">
      <c r="A4881" s="265">
        <v>38441</v>
      </c>
      <c r="B4881" s="266">
        <v>2393.3200000000002</v>
      </c>
    </row>
    <row r="4882" spans="1:2" ht="16.149999999999999" customHeight="1" x14ac:dyDescent="0.25">
      <c r="A4882" s="265">
        <v>38442</v>
      </c>
      <c r="B4882" s="268">
        <v>2376.48</v>
      </c>
    </row>
    <row r="4883" spans="1:2" ht="16.149999999999999" customHeight="1" x14ac:dyDescent="0.25">
      <c r="A4883" s="265">
        <v>38443</v>
      </c>
      <c r="B4883" s="266">
        <v>2363.23</v>
      </c>
    </row>
    <row r="4884" spans="1:2" ht="16.149999999999999" customHeight="1" x14ac:dyDescent="0.25">
      <c r="A4884" s="265">
        <v>38444</v>
      </c>
      <c r="B4884" s="268">
        <v>2365.98</v>
      </c>
    </row>
    <row r="4885" spans="1:2" ht="16.149999999999999" customHeight="1" x14ac:dyDescent="0.25">
      <c r="A4885" s="265">
        <v>38445</v>
      </c>
      <c r="B4885" s="266">
        <v>2365.98</v>
      </c>
    </row>
    <row r="4886" spans="1:2" ht="16.149999999999999" customHeight="1" x14ac:dyDescent="0.25">
      <c r="A4886" s="265">
        <v>38446</v>
      </c>
      <c r="B4886" s="268">
        <v>2365.98</v>
      </c>
    </row>
    <row r="4887" spans="1:2" ht="16.149999999999999" customHeight="1" x14ac:dyDescent="0.25">
      <c r="A4887" s="265">
        <v>38447</v>
      </c>
      <c r="B4887" s="266">
        <v>2374.4699999999998</v>
      </c>
    </row>
    <row r="4888" spans="1:2" ht="16.149999999999999" customHeight="1" x14ac:dyDescent="0.25">
      <c r="A4888" s="265">
        <v>38448</v>
      </c>
      <c r="B4888" s="268">
        <v>2369.67</v>
      </c>
    </row>
    <row r="4889" spans="1:2" ht="16.149999999999999" customHeight="1" x14ac:dyDescent="0.25">
      <c r="A4889" s="265">
        <v>38449</v>
      </c>
      <c r="B4889" s="266">
        <v>2362.2800000000002</v>
      </c>
    </row>
    <row r="4890" spans="1:2" ht="16.149999999999999" customHeight="1" x14ac:dyDescent="0.25">
      <c r="A4890" s="265">
        <v>38450</v>
      </c>
      <c r="B4890" s="268">
        <v>2353.16</v>
      </c>
    </row>
    <row r="4891" spans="1:2" ht="16.149999999999999" customHeight="1" x14ac:dyDescent="0.25">
      <c r="A4891" s="265">
        <v>38451</v>
      </c>
      <c r="B4891" s="266">
        <v>2349.8000000000002</v>
      </c>
    </row>
    <row r="4892" spans="1:2" ht="16.149999999999999" customHeight="1" x14ac:dyDescent="0.25">
      <c r="A4892" s="265">
        <v>38452</v>
      </c>
      <c r="B4892" s="268">
        <v>2349.8000000000002</v>
      </c>
    </row>
    <row r="4893" spans="1:2" ht="16.149999999999999" customHeight="1" x14ac:dyDescent="0.25">
      <c r="A4893" s="265">
        <v>38453</v>
      </c>
      <c r="B4893" s="266">
        <v>2349.8000000000002</v>
      </c>
    </row>
    <row r="4894" spans="1:2" ht="16.149999999999999" customHeight="1" x14ac:dyDescent="0.25">
      <c r="A4894" s="265">
        <v>38454</v>
      </c>
      <c r="B4894" s="268">
        <v>2331.9499999999998</v>
      </c>
    </row>
    <row r="4895" spans="1:2" ht="16.149999999999999" customHeight="1" x14ac:dyDescent="0.25">
      <c r="A4895" s="265">
        <v>38455</v>
      </c>
      <c r="B4895" s="266">
        <v>2335.4</v>
      </c>
    </row>
    <row r="4896" spans="1:2" ht="16.149999999999999" customHeight="1" x14ac:dyDescent="0.25">
      <c r="A4896" s="265">
        <v>38456</v>
      </c>
      <c r="B4896" s="268">
        <v>2328.7399999999998</v>
      </c>
    </row>
    <row r="4897" spans="1:2" ht="16.149999999999999" customHeight="1" x14ac:dyDescent="0.25">
      <c r="A4897" s="265">
        <v>38457</v>
      </c>
      <c r="B4897" s="266">
        <v>2346.09</v>
      </c>
    </row>
    <row r="4898" spans="1:2" ht="16.149999999999999" customHeight="1" x14ac:dyDescent="0.25">
      <c r="A4898" s="265">
        <v>38458</v>
      </c>
      <c r="B4898" s="268">
        <v>2363.96</v>
      </c>
    </row>
    <row r="4899" spans="1:2" ht="16.149999999999999" customHeight="1" x14ac:dyDescent="0.25">
      <c r="A4899" s="265">
        <v>38459</v>
      </c>
      <c r="B4899" s="266">
        <v>2363.96</v>
      </c>
    </row>
    <row r="4900" spans="1:2" ht="16.149999999999999" customHeight="1" x14ac:dyDescent="0.25">
      <c r="A4900" s="265">
        <v>38460</v>
      </c>
      <c r="B4900" s="268">
        <v>2363.96</v>
      </c>
    </row>
    <row r="4901" spans="1:2" ht="16.149999999999999" customHeight="1" x14ac:dyDescent="0.25">
      <c r="A4901" s="265">
        <v>38461</v>
      </c>
      <c r="B4901" s="266">
        <v>2363.3000000000002</v>
      </c>
    </row>
    <row r="4902" spans="1:2" ht="16.149999999999999" customHeight="1" x14ac:dyDescent="0.25">
      <c r="A4902" s="265">
        <v>38462</v>
      </c>
      <c r="B4902" s="268">
        <v>2355.64</v>
      </c>
    </row>
    <row r="4903" spans="1:2" ht="16.149999999999999" customHeight="1" x14ac:dyDescent="0.25">
      <c r="A4903" s="265">
        <v>38463</v>
      </c>
      <c r="B4903" s="266">
        <v>2344.4499999999998</v>
      </c>
    </row>
    <row r="4904" spans="1:2" ht="16.149999999999999" customHeight="1" x14ac:dyDescent="0.25">
      <c r="A4904" s="265">
        <v>38464</v>
      </c>
      <c r="B4904" s="268">
        <v>2336.35</v>
      </c>
    </row>
    <row r="4905" spans="1:2" ht="16.149999999999999" customHeight="1" x14ac:dyDescent="0.25">
      <c r="A4905" s="265">
        <v>38465</v>
      </c>
      <c r="B4905" s="266">
        <v>2336.25</v>
      </c>
    </row>
    <row r="4906" spans="1:2" ht="16.149999999999999" customHeight="1" x14ac:dyDescent="0.25">
      <c r="A4906" s="265">
        <v>38466</v>
      </c>
      <c r="B4906" s="268">
        <v>2336.25</v>
      </c>
    </row>
    <row r="4907" spans="1:2" ht="16.149999999999999" customHeight="1" x14ac:dyDescent="0.25">
      <c r="A4907" s="265">
        <v>38467</v>
      </c>
      <c r="B4907" s="266">
        <v>2336.25</v>
      </c>
    </row>
    <row r="4908" spans="1:2" ht="16.149999999999999" customHeight="1" x14ac:dyDescent="0.25">
      <c r="A4908" s="265">
        <v>38468</v>
      </c>
      <c r="B4908" s="268">
        <v>2343.9699999999998</v>
      </c>
    </row>
    <row r="4909" spans="1:2" ht="16.149999999999999" customHeight="1" x14ac:dyDescent="0.25">
      <c r="A4909" s="265">
        <v>38469</v>
      </c>
      <c r="B4909" s="266">
        <v>2342.56</v>
      </c>
    </row>
    <row r="4910" spans="1:2" ht="16.149999999999999" customHeight="1" x14ac:dyDescent="0.25">
      <c r="A4910" s="265">
        <v>38470</v>
      </c>
      <c r="B4910" s="268">
        <v>2338.0700000000002</v>
      </c>
    </row>
    <row r="4911" spans="1:2" ht="16.149999999999999" customHeight="1" x14ac:dyDescent="0.25">
      <c r="A4911" s="265">
        <v>38471</v>
      </c>
      <c r="B4911" s="266">
        <v>2344.87</v>
      </c>
    </row>
    <row r="4912" spans="1:2" ht="16.149999999999999" customHeight="1" x14ac:dyDescent="0.25">
      <c r="A4912" s="265">
        <v>38472</v>
      </c>
      <c r="B4912" s="268">
        <v>2348.3200000000002</v>
      </c>
    </row>
    <row r="4913" spans="1:2" ht="16.149999999999999" customHeight="1" x14ac:dyDescent="0.25">
      <c r="A4913" s="265">
        <v>38473</v>
      </c>
      <c r="B4913" s="266">
        <v>2348.3200000000002</v>
      </c>
    </row>
    <row r="4914" spans="1:2" ht="16.149999999999999" customHeight="1" x14ac:dyDescent="0.25">
      <c r="A4914" s="265">
        <v>38474</v>
      </c>
      <c r="B4914" s="268">
        <v>2348.3200000000002</v>
      </c>
    </row>
    <row r="4915" spans="1:2" ht="16.149999999999999" customHeight="1" x14ac:dyDescent="0.25">
      <c r="A4915" s="265">
        <v>38475</v>
      </c>
      <c r="B4915" s="266">
        <v>2349.59</v>
      </c>
    </row>
    <row r="4916" spans="1:2" ht="16.149999999999999" customHeight="1" x14ac:dyDescent="0.25">
      <c r="A4916" s="265">
        <v>38476</v>
      </c>
      <c r="B4916" s="268">
        <v>2345.4499999999998</v>
      </c>
    </row>
    <row r="4917" spans="1:2" ht="16.149999999999999" customHeight="1" x14ac:dyDescent="0.25">
      <c r="A4917" s="265">
        <v>38477</v>
      </c>
      <c r="B4917" s="266">
        <v>2337.08</v>
      </c>
    </row>
    <row r="4918" spans="1:2" ht="16.149999999999999" customHeight="1" x14ac:dyDescent="0.25">
      <c r="A4918" s="265">
        <v>38478</v>
      </c>
      <c r="B4918" s="268">
        <v>2338.44</v>
      </c>
    </row>
    <row r="4919" spans="1:2" ht="16.149999999999999" customHeight="1" x14ac:dyDescent="0.25">
      <c r="A4919" s="265">
        <v>38479</v>
      </c>
      <c r="B4919" s="266">
        <v>2339.06</v>
      </c>
    </row>
    <row r="4920" spans="1:2" ht="16.149999999999999" customHeight="1" x14ac:dyDescent="0.25">
      <c r="A4920" s="265">
        <v>38480</v>
      </c>
      <c r="B4920" s="268">
        <v>2339.06</v>
      </c>
    </row>
    <row r="4921" spans="1:2" ht="16.149999999999999" customHeight="1" x14ac:dyDescent="0.25">
      <c r="A4921" s="265">
        <v>38481</v>
      </c>
      <c r="B4921" s="266">
        <v>2339.06</v>
      </c>
    </row>
    <row r="4922" spans="1:2" ht="16.149999999999999" customHeight="1" x14ac:dyDescent="0.25">
      <c r="A4922" s="265">
        <v>38482</v>
      </c>
      <c r="B4922" s="268">
        <v>2339.06</v>
      </c>
    </row>
    <row r="4923" spans="1:2" ht="16.149999999999999" customHeight="1" x14ac:dyDescent="0.25">
      <c r="A4923" s="265">
        <v>38483</v>
      </c>
      <c r="B4923" s="266">
        <v>2339.77</v>
      </c>
    </row>
    <row r="4924" spans="1:2" ht="16.149999999999999" customHeight="1" x14ac:dyDescent="0.25">
      <c r="A4924" s="265">
        <v>38484</v>
      </c>
      <c r="B4924" s="268">
        <v>2340.9899999999998</v>
      </c>
    </row>
    <row r="4925" spans="1:2" ht="16.149999999999999" customHeight="1" x14ac:dyDescent="0.25">
      <c r="A4925" s="265">
        <v>38485</v>
      </c>
      <c r="B4925" s="266">
        <v>2344</v>
      </c>
    </row>
    <row r="4926" spans="1:2" ht="16.149999999999999" customHeight="1" x14ac:dyDescent="0.25">
      <c r="A4926" s="265">
        <v>38486</v>
      </c>
      <c r="B4926" s="268">
        <v>2348.69</v>
      </c>
    </row>
    <row r="4927" spans="1:2" ht="16.149999999999999" customHeight="1" x14ac:dyDescent="0.25">
      <c r="A4927" s="265">
        <v>38487</v>
      </c>
      <c r="B4927" s="266">
        <v>2348.69</v>
      </c>
    </row>
    <row r="4928" spans="1:2" ht="16.149999999999999" customHeight="1" x14ac:dyDescent="0.25">
      <c r="A4928" s="265">
        <v>38488</v>
      </c>
      <c r="B4928" s="268">
        <v>2348.69</v>
      </c>
    </row>
    <row r="4929" spans="1:2" ht="16.149999999999999" customHeight="1" x14ac:dyDescent="0.25">
      <c r="A4929" s="265">
        <v>38489</v>
      </c>
      <c r="B4929" s="266">
        <v>2347.25</v>
      </c>
    </row>
    <row r="4930" spans="1:2" ht="16.149999999999999" customHeight="1" x14ac:dyDescent="0.25">
      <c r="A4930" s="265">
        <v>38490</v>
      </c>
      <c r="B4930" s="268">
        <v>2341.7199999999998</v>
      </c>
    </row>
    <row r="4931" spans="1:2" ht="16.149999999999999" customHeight="1" x14ac:dyDescent="0.25">
      <c r="A4931" s="265">
        <v>38491</v>
      </c>
      <c r="B4931" s="266">
        <v>2339.44</v>
      </c>
    </row>
    <row r="4932" spans="1:2" ht="16.149999999999999" customHeight="1" x14ac:dyDescent="0.25">
      <c r="A4932" s="265">
        <v>38492</v>
      </c>
      <c r="B4932" s="268">
        <v>2336.9899999999998</v>
      </c>
    </row>
    <row r="4933" spans="1:2" ht="16.149999999999999" customHeight="1" x14ac:dyDescent="0.25">
      <c r="A4933" s="265">
        <v>38493</v>
      </c>
      <c r="B4933" s="266">
        <v>2337</v>
      </c>
    </row>
    <row r="4934" spans="1:2" ht="16.149999999999999" customHeight="1" x14ac:dyDescent="0.25">
      <c r="A4934" s="265">
        <v>38494</v>
      </c>
      <c r="B4934" s="268">
        <v>2337</v>
      </c>
    </row>
    <row r="4935" spans="1:2" ht="16.149999999999999" customHeight="1" x14ac:dyDescent="0.25">
      <c r="A4935" s="265">
        <v>38495</v>
      </c>
      <c r="B4935" s="266">
        <v>2337</v>
      </c>
    </row>
    <row r="4936" spans="1:2" ht="16.149999999999999" customHeight="1" x14ac:dyDescent="0.25">
      <c r="A4936" s="265">
        <v>38496</v>
      </c>
      <c r="B4936" s="268">
        <v>2329.0500000000002</v>
      </c>
    </row>
    <row r="4937" spans="1:2" ht="16.149999999999999" customHeight="1" x14ac:dyDescent="0.25">
      <c r="A4937" s="265">
        <v>38497</v>
      </c>
      <c r="B4937" s="266">
        <v>2328.69</v>
      </c>
    </row>
    <row r="4938" spans="1:2" ht="16.149999999999999" customHeight="1" x14ac:dyDescent="0.25">
      <c r="A4938" s="265">
        <v>38498</v>
      </c>
      <c r="B4938" s="268">
        <v>2329.35</v>
      </c>
    </row>
    <row r="4939" spans="1:2" ht="16.149999999999999" customHeight="1" x14ac:dyDescent="0.25">
      <c r="A4939" s="265">
        <v>38499</v>
      </c>
      <c r="B4939" s="266">
        <v>2330.79</v>
      </c>
    </row>
    <row r="4940" spans="1:2" ht="16.149999999999999" customHeight="1" x14ac:dyDescent="0.25">
      <c r="A4940" s="265">
        <v>38500</v>
      </c>
      <c r="B4940" s="268">
        <v>2332.79</v>
      </c>
    </row>
    <row r="4941" spans="1:2" ht="16.149999999999999" customHeight="1" x14ac:dyDescent="0.25">
      <c r="A4941" s="265">
        <v>38501</v>
      </c>
      <c r="B4941" s="266">
        <v>2332.79</v>
      </c>
    </row>
    <row r="4942" spans="1:2" ht="16.149999999999999" customHeight="1" x14ac:dyDescent="0.25">
      <c r="A4942" s="265">
        <v>38502</v>
      </c>
      <c r="B4942" s="268">
        <v>2332.79</v>
      </c>
    </row>
    <row r="4943" spans="1:2" ht="16.149999999999999" customHeight="1" x14ac:dyDescent="0.25">
      <c r="A4943" s="265">
        <v>38503</v>
      </c>
      <c r="B4943" s="266">
        <v>2332.79</v>
      </c>
    </row>
    <row r="4944" spans="1:2" ht="16.149999999999999" customHeight="1" x14ac:dyDescent="0.25">
      <c r="A4944" s="265">
        <v>38504</v>
      </c>
      <c r="B4944" s="268">
        <v>2338.89</v>
      </c>
    </row>
    <row r="4945" spans="1:2" ht="16.149999999999999" customHeight="1" x14ac:dyDescent="0.25">
      <c r="A4945" s="265">
        <v>38505</v>
      </c>
      <c r="B4945" s="266">
        <v>2339.67</v>
      </c>
    </row>
    <row r="4946" spans="1:2" ht="16.149999999999999" customHeight="1" x14ac:dyDescent="0.25">
      <c r="A4946" s="265">
        <v>38506</v>
      </c>
      <c r="B4946" s="268">
        <v>2336.65</v>
      </c>
    </row>
    <row r="4947" spans="1:2" ht="16.149999999999999" customHeight="1" x14ac:dyDescent="0.25">
      <c r="A4947" s="265">
        <v>38507</v>
      </c>
      <c r="B4947" s="266">
        <v>2330.9299999999998</v>
      </c>
    </row>
    <row r="4948" spans="1:2" ht="16.149999999999999" customHeight="1" x14ac:dyDescent="0.25">
      <c r="A4948" s="265">
        <v>38508</v>
      </c>
      <c r="B4948" s="268">
        <v>2330.9299999999998</v>
      </c>
    </row>
    <row r="4949" spans="1:2" ht="16.149999999999999" customHeight="1" x14ac:dyDescent="0.25">
      <c r="A4949" s="265">
        <v>38509</v>
      </c>
      <c r="B4949" s="266">
        <v>2330.9299999999998</v>
      </c>
    </row>
    <row r="4950" spans="1:2" ht="16.149999999999999" customHeight="1" x14ac:dyDescent="0.25">
      <c r="A4950" s="265">
        <v>38510</v>
      </c>
      <c r="B4950" s="268">
        <v>2330.9299999999998</v>
      </c>
    </row>
    <row r="4951" spans="1:2" ht="16.149999999999999" customHeight="1" x14ac:dyDescent="0.25">
      <c r="A4951" s="265">
        <v>38511</v>
      </c>
      <c r="B4951" s="266">
        <v>2331.38</v>
      </c>
    </row>
    <row r="4952" spans="1:2" ht="16.149999999999999" customHeight="1" x14ac:dyDescent="0.25">
      <c r="A4952" s="265">
        <v>38512</v>
      </c>
      <c r="B4952" s="268">
        <v>2347.83</v>
      </c>
    </row>
    <row r="4953" spans="1:2" ht="16.149999999999999" customHeight="1" x14ac:dyDescent="0.25">
      <c r="A4953" s="265">
        <v>38513</v>
      </c>
      <c r="B4953" s="266">
        <v>2361.41</v>
      </c>
    </row>
    <row r="4954" spans="1:2" ht="16.149999999999999" customHeight="1" x14ac:dyDescent="0.25">
      <c r="A4954" s="265">
        <v>38514</v>
      </c>
      <c r="B4954" s="268">
        <v>2349.17</v>
      </c>
    </row>
    <row r="4955" spans="1:2" ht="16.149999999999999" customHeight="1" x14ac:dyDescent="0.25">
      <c r="A4955" s="265">
        <v>38515</v>
      </c>
      <c r="B4955" s="266">
        <v>2349.17</v>
      </c>
    </row>
    <row r="4956" spans="1:2" ht="16.149999999999999" customHeight="1" x14ac:dyDescent="0.25">
      <c r="A4956" s="265">
        <v>38516</v>
      </c>
      <c r="B4956" s="268">
        <v>2349.17</v>
      </c>
    </row>
    <row r="4957" spans="1:2" ht="16.149999999999999" customHeight="1" x14ac:dyDescent="0.25">
      <c r="A4957" s="265">
        <v>38517</v>
      </c>
      <c r="B4957" s="266">
        <v>2345.6</v>
      </c>
    </row>
    <row r="4958" spans="1:2" ht="16.149999999999999" customHeight="1" x14ac:dyDescent="0.25">
      <c r="A4958" s="265">
        <v>38518</v>
      </c>
      <c r="B4958" s="268">
        <v>2334.27</v>
      </c>
    </row>
    <row r="4959" spans="1:2" ht="16.149999999999999" customHeight="1" x14ac:dyDescent="0.25">
      <c r="A4959" s="265">
        <v>38519</v>
      </c>
      <c r="B4959" s="266">
        <v>2330.33</v>
      </c>
    </row>
    <row r="4960" spans="1:2" ht="16.149999999999999" customHeight="1" x14ac:dyDescent="0.25">
      <c r="A4960" s="265">
        <v>38520</v>
      </c>
      <c r="B4960" s="268">
        <v>2326.4299999999998</v>
      </c>
    </row>
    <row r="4961" spans="1:2" ht="16.149999999999999" customHeight="1" x14ac:dyDescent="0.25">
      <c r="A4961" s="265">
        <v>38521</v>
      </c>
      <c r="B4961" s="266">
        <v>2322.0500000000002</v>
      </c>
    </row>
    <row r="4962" spans="1:2" ht="16.149999999999999" customHeight="1" x14ac:dyDescent="0.25">
      <c r="A4962" s="265">
        <v>38522</v>
      </c>
      <c r="B4962" s="268">
        <v>2322.0500000000002</v>
      </c>
    </row>
    <row r="4963" spans="1:2" ht="16.149999999999999" customHeight="1" x14ac:dyDescent="0.25">
      <c r="A4963" s="265">
        <v>38523</v>
      </c>
      <c r="B4963" s="266">
        <v>2322.0500000000002</v>
      </c>
    </row>
    <row r="4964" spans="1:2" ht="16.149999999999999" customHeight="1" x14ac:dyDescent="0.25">
      <c r="A4964" s="265">
        <v>38524</v>
      </c>
      <c r="B4964" s="268">
        <v>2319.11</v>
      </c>
    </row>
    <row r="4965" spans="1:2" ht="16.149999999999999" customHeight="1" x14ac:dyDescent="0.25">
      <c r="A4965" s="265">
        <v>38525</v>
      </c>
      <c r="B4965" s="266">
        <v>2314.89</v>
      </c>
    </row>
    <row r="4966" spans="1:2" ht="16.149999999999999" customHeight="1" x14ac:dyDescent="0.25">
      <c r="A4966" s="265">
        <v>38526</v>
      </c>
      <c r="B4966" s="268">
        <v>2316.4499999999998</v>
      </c>
    </row>
    <row r="4967" spans="1:2" ht="16.149999999999999" customHeight="1" x14ac:dyDescent="0.25">
      <c r="A4967" s="265">
        <v>38527</v>
      </c>
      <c r="B4967" s="266">
        <v>2319.27</v>
      </c>
    </row>
    <row r="4968" spans="1:2" ht="16.149999999999999" customHeight="1" x14ac:dyDescent="0.25">
      <c r="A4968" s="265">
        <v>38528</v>
      </c>
      <c r="B4968" s="268">
        <v>2320.29</v>
      </c>
    </row>
    <row r="4969" spans="1:2" ht="16.149999999999999" customHeight="1" x14ac:dyDescent="0.25">
      <c r="A4969" s="265">
        <v>38529</v>
      </c>
      <c r="B4969" s="266">
        <v>2320.29</v>
      </c>
    </row>
    <row r="4970" spans="1:2" ht="16.149999999999999" customHeight="1" x14ac:dyDescent="0.25">
      <c r="A4970" s="265">
        <v>38530</v>
      </c>
      <c r="B4970" s="268">
        <v>2320.29</v>
      </c>
    </row>
    <row r="4971" spans="1:2" ht="16.149999999999999" customHeight="1" x14ac:dyDescent="0.25">
      <c r="A4971" s="265">
        <v>38531</v>
      </c>
      <c r="B4971" s="266">
        <v>2323.19</v>
      </c>
    </row>
    <row r="4972" spans="1:2" ht="16.149999999999999" customHeight="1" x14ac:dyDescent="0.25">
      <c r="A4972" s="265">
        <v>38532</v>
      </c>
      <c r="B4972" s="268">
        <v>2327.9</v>
      </c>
    </row>
    <row r="4973" spans="1:2" ht="16.149999999999999" customHeight="1" x14ac:dyDescent="0.25">
      <c r="A4973" s="265">
        <v>38533</v>
      </c>
      <c r="B4973" s="266">
        <v>2331.81</v>
      </c>
    </row>
    <row r="4974" spans="1:2" ht="16.149999999999999" customHeight="1" x14ac:dyDescent="0.25">
      <c r="A4974" s="265">
        <v>38534</v>
      </c>
      <c r="B4974" s="268">
        <v>2324.2199999999998</v>
      </c>
    </row>
    <row r="4975" spans="1:2" ht="16.149999999999999" customHeight="1" x14ac:dyDescent="0.25">
      <c r="A4975" s="265">
        <v>38535</v>
      </c>
      <c r="B4975" s="266">
        <v>2324.69</v>
      </c>
    </row>
    <row r="4976" spans="1:2" ht="16.149999999999999" customHeight="1" x14ac:dyDescent="0.25">
      <c r="A4976" s="265">
        <v>38536</v>
      </c>
      <c r="B4976" s="268">
        <v>2324.69</v>
      </c>
    </row>
    <row r="4977" spans="1:2" ht="16.149999999999999" customHeight="1" x14ac:dyDescent="0.25">
      <c r="A4977" s="265">
        <v>38537</v>
      </c>
      <c r="B4977" s="266">
        <v>2324.69</v>
      </c>
    </row>
    <row r="4978" spans="1:2" ht="16.149999999999999" customHeight="1" x14ac:dyDescent="0.25">
      <c r="A4978" s="265">
        <v>38538</v>
      </c>
      <c r="B4978" s="268">
        <v>2324.69</v>
      </c>
    </row>
    <row r="4979" spans="1:2" ht="16.149999999999999" customHeight="1" x14ac:dyDescent="0.25">
      <c r="A4979" s="265">
        <v>38539</v>
      </c>
      <c r="B4979" s="266">
        <v>2338.17</v>
      </c>
    </row>
    <row r="4980" spans="1:2" ht="16.149999999999999" customHeight="1" x14ac:dyDescent="0.25">
      <c r="A4980" s="265">
        <v>38540</v>
      </c>
      <c r="B4980" s="268">
        <v>2338.86</v>
      </c>
    </row>
    <row r="4981" spans="1:2" ht="16.149999999999999" customHeight="1" x14ac:dyDescent="0.25">
      <c r="A4981" s="265">
        <v>38541</v>
      </c>
      <c r="B4981" s="266">
        <v>2332.6999999999998</v>
      </c>
    </row>
    <row r="4982" spans="1:2" ht="16.149999999999999" customHeight="1" x14ac:dyDescent="0.25">
      <c r="A4982" s="265">
        <v>38542</v>
      </c>
      <c r="B4982" s="268">
        <v>2330.7199999999998</v>
      </c>
    </row>
    <row r="4983" spans="1:2" ht="16.149999999999999" customHeight="1" x14ac:dyDescent="0.25">
      <c r="A4983" s="265">
        <v>38543</v>
      </c>
      <c r="B4983" s="266">
        <v>2330.7199999999998</v>
      </c>
    </row>
    <row r="4984" spans="1:2" ht="16.149999999999999" customHeight="1" x14ac:dyDescent="0.25">
      <c r="A4984" s="265">
        <v>38544</v>
      </c>
      <c r="B4984" s="268">
        <v>2330.7199999999998</v>
      </c>
    </row>
    <row r="4985" spans="1:2" ht="16.149999999999999" customHeight="1" x14ac:dyDescent="0.25">
      <c r="A4985" s="265">
        <v>38545</v>
      </c>
      <c r="B4985" s="266">
        <v>2324.37</v>
      </c>
    </row>
    <row r="4986" spans="1:2" ht="16.149999999999999" customHeight="1" x14ac:dyDescent="0.25">
      <c r="A4986" s="265">
        <v>38546</v>
      </c>
      <c r="B4986" s="268">
        <v>2323.08</v>
      </c>
    </row>
    <row r="4987" spans="1:2" ht="16.149999999999999" customHeight="1" x14ac:dyDescent="0.25">
      <c r="A4987" s="265">
        <v>38547</v>
      </c>
      <c r="B4987" s="266">
        <v>2326.09</v>
      </c>
    </row>
    <row r="4988" spans="1:2" ht="16.149999999999999" customHeight="1" x14ac:dyDescent="0.25">
      <c r="A4988" s="265">
        <v>38548</v>
      </c>
      <c r="B4988" s="268">
        <v>2329.4</v>
      </c>
    </row>
    <row r="4989" spans="1:2" ht="16.149999999999999" customHeight="1" x14ac:dyDescent="0.25">
      <c r="A4989" s="265">
        <v>38549</v>
      </c>
      <c r="B4989" s="266">
        <v>2332.0700000000002</v>
      </c>
    </row>
    <row r="4990" spans="1:2" ht="16.149999999999999" customHeight="1" x14ac:dyDescent="0.25">
      <c r="A4990" s="265">
        <v>38550</v>
      </c>
      <c r="B4990" s="268">
        <v>2332.0700000000002</v>
      </c>
    </row>
    <row r="4991" spans="1:2" ht="16.149999999999999" customHeight="1" x14ac:dyDescent="0.25">
      <c r="A4991" s="265">
        <v>38551</v>
      </c>
      <c r="B4991" s="266">
        <v>2332.0700000000002</v>
      </c>
    </row>
    <row r="4992" spans="1:2" ht="16.149999999999999" customHeight="1" x14ac:dyDescent="0.25">
      <c r="A4992" s="265">
        <v>38552</v>
      </c>
      <c r="B4992" s="268">
        <v>2320.2600000000002</v>
      </c>
    </row>
    <row r="4993" spans="1:2" ht="16.149999999999999" customHeight="1" x14ac:dyDescent="0.25">
      <c r="A4993" s="265">
        <v>38553</v>
      </c>
      <c r="B4993" s="266">
        <v>2312.73</v>
      </c>
    </row>
    <row r="4994" spans="1:2" ht="16.149999999999999" customHeight="1" x14ac:dyDescent="0.25">
      <c r="A4994" s="265">
        <v>38554</v>
      </c>
      <c r="B4994" s="268">
        <v>2312.73</v>
      </c>
    </row>
    <row r="4995" spans="1:2" ht="16.149999999999999" customHeight="1" x14ac:dyDescent="0.25">
      <c r="A4995" s="265">
        <v>38555</v>
      </c>
      <c r="B4995" s="266">
        <v>2312.8200000000002</v>
      </c>
    </row>
    <row r="4996" spans="1:2" ht="16.149999999999999" customHeight="1" x14ac:dyDescent="0.25">
      <c r="A4996" s="265">
        <v>38556</v>
      </c>
      <c r="B4996" s="268">
        <v>2316.42</v>
      </c>
    </row>
    <row r="4997" spans="1:2" ht="16.149999999999999" customHeight="1" x14ac:dyDescent="0.25">
      <c r="A4997" s="265">
        <v>38557</v>
      </c>
      <c r="B4997" s="266">
        <v>2316.42</v>
      </c>
    </row>
    <row r="4998" spans="1:2" ht="16.149999999999999" customHeight="1" x14ac:dyDescent="0.25">
      <c r="A4998" s="265">
        <v>38558</v>
      </c>
      <c r="B4998" s="268">
        <v>2316.42</v>
      </c>
    </row>
    <row r="4999" spans="1:2" ht="16.149999999999999" customHeight="1" x14ac:dyDescent="0.25">
      <c r="A4999" s="265">
        <v>38559</v>
      </c>
      <c r="B4999" s="266">
        <v>2315.39</v>
      </c>
    </row>
    <row r="5000" spans="1:2" ht="16.149999999999999" customHeight="1" x14ac:dyDescent="0.25">
      <c r="A5000" s="265">
        <v>38560</v>
      </c>
      <c r="B5000" s="268">
        <v>2316.9299999999998</v>
      </c>
    </row>
    <row r="5001" spans="1:2" ht="16.149999999999999" customHeight="1" x14ac:dyDescent="0.25">
      <c r="A5001" s="265">
        <v>38561</v>
      </c>
      <c r="B5001" s="266">
        <v>2313.84</v>
      </c>
    </row>
    <row r="5002" spans="1:2" ht="16.149999999999999" customHeight="1" x14ac:dyDescent="0.25">
      <c r="A5002" s="265">
        <v>38562</v>
      </c>
      <c r="B5002" s="268">
        <v>2311.4299999999998</v>
      </c>
    </row>
    <row r="5003" spans="1:2" ht="16.149999999999999" customHeight="1" x14ac:dyDescent="0.25">
      <c r="A5003" s="265">
        <v>38563</v>
      </c>
      <c r="B5003" s="266">
        <v>2308.4899999999998</v>
      </c>
    </row>
    <row r="5004" spans="1:2" ht="16.149999999999999" customHeight="1" x14ac:dyDescent="0.25">
      <c r="A5004" s="265">
        <v>38564</v>
      </c>
      <c r="B5004" s="268">
        <v>2308.4899999999998</v>
      </c>
    </row>
    <row r="5005" spans="1:2" ht="16.149999999999999" customHeight="1" x14ac:dyDescent="0.25">
      <c r="A5005" s="265">
        <v>38565</v>
      </c>
      <c r="B5005" s="266">
        <v>2308.4899999999998</v>
      </c>
    </row>
    <row r="5006" spans="1:2" ht="16.149999999999999" customHeight="1" x14ac:dyDescent="0.25">
      <c r="A5006" s="265">
        <v>38566</v>
      </c>
      <c r="B5006" s="268">
        <v>2308.42</v>
      </c>
    </row>
    <row r="5007" spans="1:2" ht="16.149999999999999" customHeight="1" x14ac:dyDescent="0.25">
      <c r="A5007" s="265">
        <v>38567</v>
      </c>
      <c r="B5007" s="266">
        <v>2305.9499999999998</v>
      </c>
    </row>
    <row r="5008" spans="1:2" ht="16.149999999999999" customHeight="1" x14ac:dyDescent="0.25">
      <c r="A5008" s="265">
        <v>38568</v>
      </c>
      <c r="B5008" s="268">
        <v>2306.5100000000002</v>
      </c>
    </row>
    <row r="5009" spans="1:2" ht="16.149999999999999" customHeight="1" x14ac:dyDescent="0.25">
      <c r="A5009" s="265">
        <v>38569</v>
      </c>
      <c r="B5009" s="266">
        <v>2307.4</v>
      </c>
    </row>
    <row r="5010" spans="1:2" ht="16.149999999999999" customHeight="1" x14ac:dyDescent="0.25">
      <c r="A5010" s="265">
        <v>38570</v>
      </c>
      <c r="B5010" s="268">
        <v>2307.69</v>
      </c>
    </row>
    <row r="5011" spans="1:2" ht="16.149999999999999" customHeight="1" x14ac:dyDescent="0.25">
      <c r="A5011" s="265">
        <v>38571</v>
      </c>
      <c r="B5011" s="266">
        <v>2307.69</v>
      </c>
    </row>
    <row r="5012" spans="1:2" ht="16.149999999999999" customHeight="1" x14ac:dyDescent="0.25">
      <c r="A5012" s="265">
        <v>38572</v>
      </c>
      <c r="B5012" s="268">
        <v>2307.69</v>
      </c>
    </row>
    <row r="5013" spans="1:2" ht="16.149999999999999" customHeight="1" x14ac:dyDescent="0.25">
      <c r="A5013" s="265">
        <v>38573</v>
      </c>
      <c r="B5013" s="266">
        <v>2308.3000000000002</v>
      </c>
    </row>
    <row r="5014" spans="1:2" ht="16.149999999999999" customHeight="1" x14ac:dyDescent="0.25">
      <c r="A5014" s="265">
        <v>38574</v>
      </c>
      <c r="B5014" s="268">
        <v>2305.63</v>
      </c>
    </row>
    <row r="5015" spans="1:2" ht="16.149999999999999" customHeight="1" x14ac:dyDescent="0.25">
      <c r="A5015" s="265">
        <v>38575</v>
      </c>
      <c r="B5015" s="266">
        <v>2299.75</v>
      </c>
    </row>
    <row r="5016" spans="1:2" ht="16.149999999999999" customHeight="1" x14ac:dyDescent="0.25">
      <c r="A5016" s="265">
        <v>38576</v>
      </c>
      <c r="B5016" s="268">
        <v>2313.52</v>
      </c>
    </row>
    <row r="5017" spans="1:2" ht="16.149999999999999" customHeight="1" x14ac:dyDescent="0.25">
      <c r="A5017" s="265">
        <v>38577</v>
      </c>
      <c r="B5017" s="266">
        <v>2308.38</v>
      </c>
    </row>
    <row r="5018" spans="1:2" ht="16.149999999999999" customHeight="1" x14ac:dyDescent="0.25">
      <c r="A5018" s="265">
        <v>38578</v>
      </c>
      <c r="B5018" s="268">
        <v>2308.38</v>
      </c>
    </row>
    <row r="5019" spans="1:2" ht="16.149999999999999" customHeight="1" x14ac:dyDescent="0.25">
      <c r="A5019" s="265">
        <v>38579</v>
      </c>
      <c r="B5019" s="266">
        <v>2308.38</v>
      </c>
    </row>
    <row r="5020" spans="1:2" ht="16.149999999999999" customHeight="1" x14ac:dyDescent="0.25">
      <c r="A5020" s="265">
        <v>38580</v>
      </c>
      <c r="B5020" s="268">
        <v>2308.38</v>
      </c>
    </row>
    <row r="5021" spans="1:2" ht="16.149999999999999" customHeight="1" x14ac:dyDescent="0.25">
      <c r="A5021" s="265">
        <v>38581</v>
      </c>
      <c r="B5021" s="266">
        <v>2301.7399999999998</v>
      </c>
    </row>
    <row r="5022" spans="1:2" ht="16.149999999999999" customHeight="1" x14ac:dyDescent="0.25">
      <c r="A5022" s="265">
        <v>38582</v>
      </c>
      <c r="B5022" s="268">
        <v>2303.1999999999998</v>
      </c>
    </row>
    <row r="5023" spans="1:2" ht="16.149999999999999" customHeight="1" x14ac:dyDescent="0.25">
      <c r="A5023" s="265">
        <v>38583</v>
      </c>
      <c r="B5023" s="266">
        <v>2307.4499999999998</v>
      </c>
    </row>
    <row r="5024" spans="1:2" ht="16.149999999999999" customHeight="1" x14ac:dyDescent="0.25">
      <c r="A5024" s="265">
        <v>38584</v>
      </c>
      <c r="B5024" s="268">
        <v>2309.83</v>
      </c>
    </row>
    <row r="5025" spans="1:2" ht="16.149999999999999" customHeight="1" x14ac:dyDescent="0.25">
      <c r="A5025" s="265">
        <v>38585</v>
      </c>
      <c r="B5025" s="266">
        <v>2309.83</v>
      </c>
    </row>
    <row r="5026" spans="1:2" ht="16.149999999999999" customHeight="1" x14ac:dyDescent="0.25">
      <c r="A5026" s="265">
        <v>38586</v>
      </c>
      <c r="B5026" s="268">
        <v>2309.83</v>
      </c>
    </row>
    <row r="5027" spans="1:2" ht="16.149999999999999" customHeight="1" x14ac:dyDescent="0.25">
      <c r="A5027" s="265">
        <v>38587</v>
      </c>
      <c r="B5027" s="266">
        <v>2304.2600000000002</v>
      </c>
    </row>
    <row r="5028" spans="1:2" ht="16.149999999999999" customHeight="1" x14ac:dyDescent="0.25">
      <c r="A5028" s="265">
        <v>38588</v>
      </c>
      <c r="B5028" s="268">
        <v>2302.59</v>
      </c>
    </row>
    <row r="5029" spans="1:2" ht="16.149999999999999" customHeight="1" x14ac:dyDescent="0.25">
      <c r="A5029" s="265">
        <v>38589</v>
      </c>
      <c r="B5029" s="266">
        <v>2305.0500000000002</v>
      </c>
    </row>
    <row r="5030" spans="1:2" ht="16.149999999999999" customHeight="1" x14ac:dyDescent="0.25">
      <c r="A5030" s="265">
        <v>38590</v>
      </c>
      <c r="B5030" s="268">
        <v>2305.87</v>
      </c>
    </row>
    <row r="5031" spans="1:2" ht="16.149999999999999" customHeight="1" x14ac:dyDescent="0.25">
      <c r="A5031" s="265">
        <v>38591</v>
      </c>
      <c r="B5031" s="266">
        <v>2306.71</v>
      </c>
    </row>
    <row r="5032" spans="1:2" ht="16.149999999999999" customHeight="1" x14ac:dyDescent="0.25">
      <c r="A5032" s="265">
        <v>38592</v>
      </c>
      <c r="B5032" s="268">
        <v>2306.71</v>
      </c>
    </row>
    <row r="5033" spans="1:2" ht="16.149999999999999" customHeight="1" x14ac:dyDescent="0.25">
      <c r="A5033" s="265">
        <v>38593</v>
      </c>
      <c r="B5033" s="266">
        <v>2306.71</v>
      </c>
    </row>
    <row r="5034" spans="1:2" ht="16.149999999999999" customHeight="1" x14ac:dyDescent="0.25">
      <c r="A5034" s="265">
        <v>38594</v>
      </c>
      <c r="B5034" s="268">
        <v>2305.15</v>
      </c>
    </row>
    <row r="5035" spans="1:2" ht="16.149999999999999" customHeight="1" x14ac:dyDescent="0.25">
      <c r="A5035" s="265">
        <v>38595</v>
      </c>
      <c r="B5035" s="266">
        <v>2304.3000000000002</v>
      </c>
    </row>
    <row r="5036" spans="1:2" ht="16.149999999999999" customHeight="1" x14ac:dyDescent="0.25">
      <c r="A5036" s="265">
        <v>38596</v>
      </c>
      <c r="B5036" s="268">
        <v>2302.7800000000002</v>
      </c>
    </row>
    <row r="5037" spans="1:2" ht="16.149999999999999" customHeight="1" x14ac:dyDescent="0.25">
      <c r="A5037" s="265">
        <v>38597</v>
      </c>
      <c r="B5037" s="266">
        <v>2298.85</v>
      </c>
    </row>
    <row r="5038" spans="1:2" ht="16.149999999999999" customHeight="1" x14ac:dyDescent="0.25">
      <c r="A5038" s="265">
        <v>38598</v>
      </c>
      <c r="B5038" s="268">
        <v>2295.31</v>
      </c>
    </row>
    <row r="5039" spans="1:2" ht="16.149999999999999" customHeight="1" x14ac:dyDescent="0.25">
      <c r="A5039" s="265">
        <v>38599</v>
      </c>
      <c r="B5039" s="266">
        <v>2295.31</v>
      </c>
    </row>
    <row r="5040" spans="1:2" ht="16.149999999999999" customHeight="1" x14ac:dyDescent="0.25">
      <c r="A5040" s="265">
        <v>38600</v>
      </c>
      <c r="B5040" s="268">
        <v>2295.31</v>
      </c>
    </row>
    <row r="5041" spans="1:2" ht="16.149999999999999" customHeight="1" x14ac:dyDescent="0.25">
      <c r="A5041" s="265">
        <v>38601</v>
      </c>
      <c r="B5041" s="266">
        <v>2295.31</v>
      </c>
    </row>
    <row r="5042" spans="1:2" ht="16.149999999999999" customHeight="1" x14ac:dyDescent="0.25">
      <c r="A5042" s="265">
        <v>38602</v>
      </c>
      <c r="B5042" s="268">
        <v>2286.61</v>
      </c>
    </row>
    <row r="5043" spans="1:2" ht="16.149999999999999" customHeight="1" x14ac:dyDescent="0.25">
      <c r="A5043" s="265">
        <v>38603</v>
      </c>
      <c r="B5043" s="266">
        <v>2279.9499999999998</v>
      </c>
    </row>
    <row r="5044" spans="1:2" ht="16.149999999999999" customHeight="1" x14ac:dyDescent="0.25">
      <c r="A5044" s="265">
        <v>38604</v>
      </c>
      <c r="B5044" s="268">
        <v>2289.3000000000002</v>
      </c>
    </row>
    <row r="5045" spans="1:2" ht="16.149999999999999" customHeight="1" x14ac:dyDescent="0.25">
      <c r="A5045" s="265">
        <v>38605</v>
      </c>
      <c r="B5045" s="266">
        <v>2305.09</v>
      </c>
    </row>
    <row r="5046" spans="1:2" ht="16.149999999999999" customHeight="1" x14ac:dyDescent="0.25">
      <c r="A5046" s="265">
        <v>38606</v>
      </c>
      <c r="B5046" s="268">
        <v>2305.09</v>
      </c>
    </row>
    <row r="5047" spans="1:2" ht="16.149999999999999" customHeight="1" x14ac:dyDescent="0.25">
      <c r="A5047" s="265">
        <v>38607</v>
      </c>
      <c r="B5047" s="266">
        <v>2305.09</v>
      </c>
    </row>
    <row r="5048" spans="1:2" ht="16.149999999999999" customHeight="1" x14ac:dyDescent="0.25">
      <c r="A5048" s="265">
        <v>38608</v>
      </c>
      <c r="B5048" s="268">
        <v>2306.71</v>
      </c>
    </row>
    <row r="5049" spans="1:2" ht="16.149999999999999" customHeight="1" x14ac:dyDescent="0.25">
      <c r="A5049" s="265">
        <v>38609</v>
      </c>
      <c r="B5049" s="266">
        <v>2295.02</v>
      </c>
    </row>
    <row r="5050" spans="1:2" ht="16.149999999999999" customHeight="1" x14ac:dyDescent="0.25">
      <c r="A5050" s="265">
        <v>38610</v>
      </c>
      <c r="B5050" s="268">
        <v>2290.02</v>
      </c>
    </row>
    <row r="5051" spans="1:2" ht="16.149999999999999" customHeight="1" x14ac:dyDescent="0.25">
      <c r="A5051" s="265">
        <v>38611</v>
      </c>
      <c r="B5051" s="266">
        <v>2299.8200000000002</v>
      </c>
    </row>
    <row r="5052" spans="1:2" ht="16.149999999999999" customHeight="1" x14ac:dyDescent="0.25">
      <c r="A5052" s="265">
        <v>38612</v>
      </c>
      <c r="B5052" s="268">
        <v>2301.9899999999998</v>
      </c>
    </row>
    <row r="5053" spans="1:2" ht="16.149999999999999" customHeight="1" x14ac:dyDescent="0.25">
      <c r="A5053" s="265">
        <v>38613</v>
      </c>
      <c r="B5053" s="266">
        <v>2301.9899999999998</v>
      </c>
    </row>
    <row r="5054" spans="1:2" ht="16.149999999999999" customHeight="1" x14ac:dyDescent="0.25">
      <c r="A5054" s="265">
        <v>38614</v>
      </c>
      <c r="B5054" s="268">
        <v>2301.9899999999998</v>
      </c>
    </row>
    <row r="5055" spans="1:2" ht="16.149999999999999" customHeight="1" x14ac:dyDescent="0.25">
      <c r="A5055" s="265">
        <v>38615</v>
      </c>
      <c r="B5055" s="266">
        <v>2295.5700000000002</v>
      </c>
    </row>
    <row r="5056" spans="1:2" ht="16.149999999999999" customHeight="1" x14ac:dyDescent="0.25">
      <c r="A5056" s="265">
        <v>38616</v>
      </c>
      <c r="B5056" s="268">
        <v>2300.58</v>
      </c>
    </row>
    <row r="5057" spans="1:2" ht="16.149999999999999" customHeight="1" x14ac:dyDescent="0.25">
      <c r="A5057" s="265">
        <v>38617</v>
      </c>
      <c r="B5057" s="266">
        <v>2291.0500000000002</v>
      </c>
    </row>
    <row r="5058" spans="1:2" ht="16.149999999999999" customHeight="1" x14ac:dyDescent="0.25">
      <c r="A5058" s="265">
        <v>38618</v>
      </c>
      <c r="B5058" s="268">
        <v>2292.59</v>
      </c>
    </row>
    <row r="5059" spans="1:2" ht="16.149999999999999" customHeight="1" x14ac:dyDescent="0.25">
      <c r="A5059" s="265">
        <v>38619</v>
      </c>
      <c r="B5059" s="266">
        <v>2290.0300000000002</v>
      </c>
    </row>
    <row r="5060" spans="1:2" ht="16.149999999999999" customHeight="1" x14ac:dyDescent="0.25">
      <c r="A5060" s="265">
        <v>38620</v>
      </c>
      <c r="B5060" s="268">
        <v>2290.0300000000002</v>
      </c>
    </row>
    <row r="5061" spans="1:2" ht="16.149999999999999" customHeight="1" x14ac:dyDescent="0.25">
      <c r="A5061" s="265">
        <v>38621</v>
      </c>
      <c r="B5061" s="266">
        <v>2290.0300000000002</v>
      </c>
    </row>
    <row r="5062" spans="1:2" ht="16.149999999999999" customHeight="1" x14ac:dyDescent="0.25">
      <c r="A5062" s="265">
        <v>38622</v>
      </c>
      <c r="B5062" s="268">
        <v>2289.1799999999998</v>
      </c>
    </row>
    <row r="5063" spans="1:2" ht="16.149999999999999" customHeight="1" x14ac:dyDescent="0.25">
      <c r="A5063" s="265">
        <v>38623</v>
      </c>
      <c r="B5063" s="266">
        <v>2290.7399999999998</v>
      </c>
    </row>
    <row r="5064" spans="1:2" ht="16.149999999999999" customHeight="1" x14ac:dyDescent="0.25">
      <c r="A5064" s="265">
        <v>38624</v>
      </c>
      <c r="B5064" s="268">
        <v>2293.29</v>
      </c>
    </row>
    <row r="5065" spans="1:2" ht="16.149999999999999" customHeight="1" x14ac:dyDescent="0.25">
      <c r="A5065" s="265">
        <v>38625</v>
      </c>
      <c r="B5065" s="266">
        <v>2289.61</v>
      </c>
    </row>
    <row r="5066" spans="1:2" ht="16.149999999999999" customHeight="1" x14ac:dyDescent="0.25">
      <c r="A5066" s="265">
        <v>38626</v>
      </c>
      <c r="B5066" s="268">
        <v>2288.2199999999998</v>
      </c>
    </row>
    <row r="5067" spans="1:2" ht="16.149999999999999" customHeight="1" x14ac:dyDescent="0.25">
      <c r="A5067" s="265">
        <v>38627</v>
      </c>
      <c r="B5067" s="266">
        <v>2288.2199999999998</v>
      </c>
    </row>
    <row r="5068" spans="1:2" ht="16.149999999999999" customHeight="1" x14ac:dyDescent="0.25">
      <c r="A5068" s="265">
        <v>38628</v>
      </c>
      <c r="B5068" s="268">
        <v>2288.2199999999998</v>
      </c>
    </row>
    <row r="5069" spans="1:2" ht="16.149999999999999" customHeight="1" x14ac:dyDescent="0.25">
      <c r="A5069" s="265">
        <v>38629</v>
      </c>
      <c r="B5069" s="266">
        <v>2289.13</v>
      </c>
    </row>
    <row r="5070" spans="1:2" ht="16.149999999999999" customHeight="1" x14ac:dyDescent="0.25">
      <c r="A5070" s="265">
        <v>38630</v>
      </c>
      <c r="B5070" s="268">
        <v>2289.79</v>
      </c>
    </row>
    <row r="5071" spans="1:2" ht="16.149999999999999" customHeight="1" x14ac:dyDescent="0.25">
      <c r="A5071" s="265">
        <v>38631</v>
      </c>
      <c r="B5071" s="266">
        <v>2294.12</v>
      </c>
    </row>
    <row r="5072" spans="1:2" ht="16.149999999999999" customHeight="1" x14ac:dyDescent="0.25">
      <c r="A5072" s="265">
        <v>38632</v>
      </c>
      <c r="B5072" s="268">
        <v>2302.79</v>
      </c>
    </row>
    <row r="5073" spans="1:2" ht="16.149999999999999" customHeight="1" x14ac:dyDescent="0.25">
      <c r="A5073" s="265">
        <v>38633</v>
      </c>
      <c r="B5073" s="266">
        <v>2303.0100000000002</v>
      </c>
    </row>
    <row r="5074" spans="1:2" ht="16.149999999999999" customHeight="1" x14ac:dyDescent="0.25">
      <c r="A5074" s="265">
        <v>38634</v>
      </c>
      <c r="B5074" s="268">
        <v>2303.0100000000002</v>
      </c>
    </row>
    <row r="5075" spans="1:2" ht="16.149999999999999" customHeight="1" x14ac:dyDescent="0.25">
      <c r="A5075" s="265">
        <v>38635</v>
      </c>
      <c r="B5075" s="266">
        <v>2303.0100000000002</v>
      </c>
    </row>
    <row r="5076" spans="1:2" ht="16.149999999999999" customHeight="1" x14ac:dyDescent="0.25">
      <c r="A5076" s="265">
        <v>38636</v>
      </c>
      <c r="B5076" s="268">
        <v>2303.0100000000002</v>
      </c>
    </row>
    <row r="5077" spans="1:2" ht="16.149999999999999" customHeight="1" x14ac:dyDescent="0.25">
      <c r="A5077" s="265">
        <v>38637</v>
      </c>
      <c r="B5077" s="266">
        <v>2299.94</v>
      </c>
    </row>
    <row r="5078" spans="1:2" ht="16.149999999999999" customHeight="1" x14ac:dyDescent="0.25">
      <c r="A5078" s="265">
        <v>38638</v>
      </c>
      <c r="B5078" s="268">
        <v>2299.4699999999998</v>
      </c>
    </row>
    <row r="5079" spans="1:2" ht="16.149999999999999" customHeight="1" x14ac:dyDescent="0.25">
      <c r="A5079" s="265">
        <v>38639</v>
      </c>
      <c r="B5079" s="266">
        <v>2298.9899999999998</v>
      </c>
    </row>
    <row r="5080" spans="1:2" ht="16.149999999999999" customHeight="1" x14ac:dyDescent="0.25">
      <c r="A5080" s="265">
        <v>38640</v>
      </c>
      <c r="B5080" s="268">
        <v>2294.75</v>
      </c>
    </row>
    <row r="5081" spans="1:2" ht="16.149999999999999" customHeight="1" x14ac:dyDescent="0.25">
      <c r="A5081" s="265">
        <v>38641</v>
      </c>
      <c r="B5081" s="266">
        <v>2294.75</v>
      </c>
    </row>
    <row r="5082" spans="1:2" ht="16.149999999999999" customHeight="1" x14ac:dyDescent="0.25">
      <c r="A5082" s="265">
        <v>38642</v>
      </c>
      <c r="B5082" s="268">
        <v>2294.75</v>
      </c>
    </row>
    <row r="5083" spans="1:2" ht="16.149999999999999" customHeight="1" x14ac:dyDescent="0.25">
      <c r="A5083" s="265">
        <v>38643</v>
      </c>
      <c r="B5083" s="266">
        <v>2294.75</v>
      </c>
    </row>
    <row r="5084" spans="1:2" ht="16.149999999999999" customHeight="1" x14ac:dyDescent="0.25">
      <c r="A5084" s="265">
        <v>38644</v>
      </c>
      <c r="B5084" s="268">
        <v>2288.69</v>
      </c>
    </row>
    <row r="5085" spans="1:2" ht="16.149999999999999" customHeight="1" x14ac:dyDescent="0.25">
      <c r="A5085" s="265">
        <v>38645</v>
      </c>
      <c r="B5085" s="266">
        <v>2283.96</v>
      </c>
    </row>
    <row r="5086" spans="1:2" ht="16.149999999999999" customHeight="1" x14ac:dyDescent="0.25">
      <c r="A5086" s="265">
        <v>38646</v>
      </c>
      <c r="B5086" s="268">
        <v>2289.15</v>
      </c>
    </row>
    <row r="5087" spans="1:2" ht="16.149999999999999" customHeight="1" x14ac:dyDescent="0.25">
      <c r="A5087" s="265">
        <v>38647</v>
      </c>
      <c r="B5087" s="266">
        <v>2288.69</v>
      </c>
    </row>
    <row r="5088" spans="1:2" ht="16.149999999999999" customHeight="1" x14ac:dyDescent="0.25">
      <c r="A5088" s="265">
        <v>38648</v>
      </c>
      <c r="B5088" s="268">
        <v>2288.69</v>
      </c>
    </row>
    <row r="5089" spans="1:2" ht="16.149999999999999" customHeight="1" x14ac:dyDescent="0.25">
      <c r="A5089" s="265">
        <v>38649</v>
      </c>
      <c r="B5089" s="266">
        <v>2288.69</v>
      </c>
    </row>
    <row r="5090" spans="1:2" ht="16.149999999999999" customHeight="1" x14ac:dyDescent="0.25">
      <c r="A5090" s="265">
        <v>38650</v>
      </c>
      <c r="B5090" s="268">
        <v>2285.37</v>
      </c>
    </row>
    <row r="5091" spans="1:2" ht="16.149999999999999" customHeight="1" x14ac:dyDescent="0.25">
      <c r="A5091" s="265">
        <v>38651</v>
      </c>
      <c r="B5091" s="266">
        <v>2284.0500000000002</v>
      </c>
    </row>
    <row r="5092" spans="1:2" ht="16.149999999999999" customHeight="1" x14ac:dyDescent="0.25">
      <c r="A5092" s="265">
        <v>38652</v>
      </c>
      <c r="B5092" s="268">
        <v>2288.52</v>
      </c>
    </row>
    <row r="5093" spans="1:2" ht="16.149999999999999" customHeight="1" x14ac:dyDescent="0.25">
      <c r="A5093" s="265">
        <v>38653</v>
      </c>
      <c r="B5093" s="266">
        <v>2289.87</v>
      </c>
    </row>
    <row r="5094" spans="1:2" ht="16.149999999999999" customHeight="1" x14ac:dyDescent="0.25">
      <c r="A5094" s="265">
        <v>38654</v>
      </c>
      <c r="B5094" s="268">
        <v>2289.5700000000002</v>
      </c>
    </row>
    <row r="5095" spans="1:2" ht="16.149999999999999" customHeight="1" x14ac:dyDescent="0.25">
      <c r="A5095" s="265">
        <v>38655</v>
      </c>
      <c r="B5095" s="266">
        <v>2289.5700000000002</v>
      </c>
    </row>
    <row r="5096" spans="1:2" ht="16.149999999999999" customHeight="1" x14ac:dyDescent="0.25">
      <c r="A5096" s="265">
        <v>38656</v>
      </c>
      <c r="B5096" s="268">
        <v>2289.5700000000002</v>
      </c>
    </row>
    <row r="5097" spans="1:2" ht="16.149999999999999" customHeight="1" x14ac:dyDescent="0.25">
      <c r="A5097" s="265">
        <v>38657</v>
      </c>
      <c r="B5097" s="266">
        <v>2287.5100000000002</v>
      </c>
    </row>
    <row r="5098" spans="1:2" ht="16.149999999999999" customHeight="1" x14ac:dyDescent="0.25">
      <c r="A5098" s="265">
        <v>38658</v>
      </c>
      <c r="B5098" s="268">
        <v>2285.83</v>
      </c>
    </row>
    <row r="5099" spans="1:2" ht="16.149999999999999" customHeight="1" x14ac:dyDescent="0.25">
      <c r="A5099" s="265">
        <v>38659</v>
      </c>
      <c r="B5099" s="266">
        <v>2285.2399999999998</v>
      </c>
    </row>
    <row r="5100" spans="1:2" ht="16.149999999999999" customHeight="1" x14ac:dyDescent="0.25">
      <c r="A5100" s="265">
        <v>38660</v>
      </c>
      <c r="B5100" s="268">
        <v>2283.7800000000002</v>
      </c>
    </row>
    <row r="5101" spans="1:2" ht="16.149999999999999" customHeight="1" x14ac:dyDescent="0.25">
      <c r="A5101" s="265">
        <v>38661</v>
      </c>
      <c r="B5101" s="266">
        <v>2282.7600000000002</v>
      </c>
    </row>
    <row r="5102" spans="1:2" ht="16.149999999999999" customHeight="1" x14ac:dyDescent="0.25">
      <c r="A5102" s="265">
        <v>38662</v>
      </c>
      <c r="B5102" s="268">
        <v>2282.7600000000002</v>
      </c>
    </row>
    <row r="5103" spans="1:2" ht="16.149999999999999" customHeight="1" x14ac:dyDescent="0.25">
      <c r="A5103" s="265">
        <v>38663</v>
      </c>
      <c r="B5103" s="266">
        <v>2282.7600000000002</v>
      </c>
    </row>
    <row r="5104" spans="1:2" ht="16.149999999999999" customHeight="1" x14ac:dyDescent="0.25">
      <c r="A5104" s="265">
        <v>38664</v>
      </c>
      <c r="B5104" s="268">
        <v>2282.7600000000002</v>
      </c>
    </row>
    <row r="5105" spans="1:2" ht="16.149999999999999" customHeight="1" x14ac:dyDescent="0.25">
      <c r="A5105" s="265">
        <v>38665</v>
      </c>
      <c r="B5105" s="266">
        <v>2282.67</v>
      </c>
    </row>
    <row r="5106" spans="1:2" ht="16.149999999999999" customHeight="1" x14ac:dyDescent="0.25">
      <c r="A5106" s="265">
        <v>38666</v>
      </c>
      <c r="B5106" s="268">
        <v>2280.94</v>
      </c>
    </row>
    <row r="5107" spans="1:2" ht="16.149999999999999" customHeight="1" x14ac:dyDescent="0.25">
      <c r="A5107" s="265">
        <v>38667</v>
      </c>
      <c r="B5107" s="266">
        <v>2280.19</v>
      </c>
    </row>
    <row r="5108" spans="1:2" ht="16.149999999999999" customHeight="1" x14ac:dyDescent="0.25">
      <c r="A5108" s="265">
        <v>38668</v>
      </c>
      <c r="B5108" s="268">
        <v>2280.19</v>
      </c>
    </row>
    <row r="5109" spans="1:2" ht="16.149999999999999" customHeight="1" x14ac:dyDescent="0.25">
      <c r="A5109" s="265">
        <v>38669</v>
      </c>
      <c r="B5109" s="266">
        <v>2280.19</v>
      </c>
    </row>
    <row r="5110" spans="1:2" ht="16.149999999999999" customHeight="1" x14ac:dyDescent="0.25">
      <c r="A5110" s="265">
        <v>38670</v>
      </c>
      <c r="B5110" s="268">
        <v>2280.19</v>
      </c>
    </row>
    <row r="5111" spans="1:2" ht="16.149999999999999" customHeight="1" x14ac:dyDescent="0.25">
      <c r="A5111" s="265">
        <v>38671</v>
      </c>
      <c r="B5111" s="266">
        <v>2280.19</v>
      </c>
    </row>
    <row r="5112" spans="1:2" ht="16.149999999999999" customHeight="1" x14ac:dyDescent="0.25">
      <c r="A5112" s="265">
        <v>38672</v>
      </c>
      <c r="B5112" s="268">
        <v>2280.4299999999998</v>
      </c>
    </row>
    <row r="5113" spans="1:2" ht="16.149999999999999" customHeight="1" x14ac:dyDescent="0.25">
      <c r="A5113" s="265">
        <v>38673</v>
      </c>
      <c r="B5113" s="266">
        <v>2278.23</v>
      </c>
    </row>
    <row r="5114" spans="1:2" ht="16.149999999999999" customHeight="1" x14ac:dyDescent="0.25">
      <c r="A5114" s="265">
        <v>38674</v>
      </c>
      <c r="B5114" s="268">
        <v>2277.9899999999998</v>
      </c>
    </row>
    <row r="5115" spans="1:2" ht="16.149999999999999" customHeight="1" x14ac:dyDescent="0.25">
      <c r="A5115" s="265">
        <v>38675</v>
      </c>
      <c r="B5115" s="266">
        <v>2277.73</v>
      </c>
    </row>
    <row r="5116" spans="1:2" ht="16.149999999999999" customHeight="1" x14ac:dyDescent="0.25">
      <c r="A5116" s="265">
        <v>38676</v>
      </c>
      <c r="B5116" s="268">
        <v>2277.73</v>
      </c>
    </row>
    <row r="5117" spans="1:2" ht="16.149999999999999" customHeight="1" x14ac:dyDescent="0.25">
      <c r="A5117" s="265">
        <v>38677</v>
      </c>
      <c r="B5117" s="266">
        <v>2277.73</v>
      </c>
    </row>
    <row r="5118" spans="1:2" ht="16.149999999999999" customHeight="1" x14ac:dyDescent="0.25">
      <c r="A5118" s="265">
        <v>38678</v>
      </c>
      <c r="B5118" s="268">
        <v>2276.64</v>
      </c>
    </row>
    <row r="5119" spans="1:2" ht="16.149999999999999" customHeight="1" x14ac:dyDescent="0.25">
      <c r="A5119" s="265">
        <v>38679</v>
      </c>
      <c r="B5119" s="266">
        <v>2278.48</v>
      </c>
    </row>
    <row r="5120" spans="1:2" ht="16.149999999999999" customHeight="1" x14ac:dyDescent="0.25">
      <c r="A5120" s="265">
        <v>38680</v>
      </c>
      <c r="B5120" s="268">
        <v>2277.92</v>
      </c>
    </row>
    <row r="5121" spans="1:2" ht="16.149999999999999" customHeight="1" x14ac:dyDescent="0.25">
      <c r="A5121" s="265">
        <v>38681</v>
      </c>
      <c r="B5121" s="266">
        <v>2277.92</v>
      </c>
    </row>
    <row r="5122" spans="1:2" ht="16.149999999999999" customHeight="1" x14ac:dyDescent="0.25">
      <c r="A5122" s="265">
        <v>38682</v>
      </c>
      <c r="B5122" s="268">
        <v>2275.4</v>
      </c>
    </row>
    <row r="5123" spans="1:2" ht="16.149999999999999" customHeight="1" x14ac:dyDescent="0.25">
      <c r="A5123" s="265">
        <v>38683</v>
      </c>
      <c r="B5123" s="266">
        <v>2275.4</v>
      </c>
    </row>
    <row r="5124" spans="1:2" ht="16.149999999999999" customHeight="1" x14ac:dyDescent="0.25">
      <c r="A5124" s="265">
        <v>38684</v>
      </c>
      <c r="B5124" s="268">
        <v>2275.4</v>
      </c>
    </row>
    <row r="5125" spans="1:2" ht="16.149999999999999" customHeight="1" x14ac:dyDescent="0.25">
      <c r="A5125" s="265">
        <v>38685</v>
      </c>
      <c r="B5125" s="266">
        <v>2273.08</v>
      </c>
    </row>
    <row r="5126" spans="1:2" ht="16.149999999999999" customHeight="1" x14ac:dyDescent="0.25">
      <c r="A5126" s="265">
        <v>38686</v>
      </c>
      <c r="B5126" s="268">
        <v>2274.04</v>
      </c>
    </row>
    <row r="5127" spans="1:2" ht="16.149999999999999" customHeight="1" x14ac:dyDescent="0.25">
      <c r="A5127" s="265">
        <v>38687</v>
      </c>
      <c r="B5127" s="266">
        <v>2274.71</v>
      </c>
    </row>
    <row r="5128" spans="1:2" ht="16.149999999999999" customHeight="1" x14ac:dyDescent="0.25">
      <c r="A5128" s="265">
        <v>38688</v>
      </c>
      <c r="B5128" s="268">
        <v>2272.9499999999998</v>
      </c>
    </row>
    <row r="5129" spans="1:2" ht="16.149999999999999" customHeight="1" x14ac:dyDescent="0.25">
      <c r="A5129" s="265">
        <v>38689</v>
      </c>
      <c r="B5129" s="266">
        <v>2274.39</v>
      </c>
    </row>
    <row r="5130" spans="1:2" ht="16.149999999999999" customHeight="1" x14ac:dyDescent="0.25">
      <c r="A5130" s="265">
        <v>38690</v>
      </c>
      <c r="B5130" s="268">
        <v>2274.39</v>
      </c>
    </row>
    <row r="5131" spans="1:2" ht="16.149999999999999" customHeight="1" x14ac:dyDescent="0.25">
      <c r="A5131" s="265">
        <v>38691</v>
      </c>
      <c r="B5131" s="266">
        <v>2274.39</v>
      </c>
    </row>
    <row r="5132" spans="1:2" ht="16.149999999999999" customHeight="1" x14ac:dyDescent="0.25">
      <c r="A5132" s="265">
        <v>38692</v>
      </c>
      <c r="B5132" s="268">
        <v>2274.1</v>
      </c>
    </row>
    <row r="5133" spans="1:2" ht="16.149999999999999" customHeight="1" x14ac:dyDescent="0.25">
      <c r="A5133" s="265">
        <v>38693</v>
      </c>
      <c r="B5133" s="266">
        <v>2274.19</v>
      </c>
    </row>
    <row r="5134" spans="1:2" ht="16.149999999999999" customHeight="1" x14ac:dyDescent="0.25">
      <c r="A5134" s="265">
        <v>38694</v>
      </c>
      <c r="B5134" s="268">
        <v>2274.06</v>
      </c>
    </row>
    <row r="5135" spans="1:2" ht="16.149999999999999" customHeight="1" x14ac:dyDescent="0.25">
      <c r="A5135" s="265">
        <v>38695</v>
      </c>
      <c r="B5135" s="266">
        <v>2274.06</v>
      </c>
    </row>
    <row r="5136" spans="1:2" ht="16.149999999999999" customHeight="1" x14ac:dyDescent="0.25">
      <c r="A5136" s="265">
        <v>38696</v>
      </c>
      <c r="B5136" s="268">
        <v>2275.09</v>
      </c>
    </row>
    <row r="5137" spans="1:2" ht="16.149999999999999" customHeight="1" x14ac:dyDescent="0.25">
      <c r="A5137" s="265">
        <v>38697</v>
      </c>
      <c r="B5137" s="266">
        <v>2275.09</v>
      </c>
    </row>
    <row r="5138" spans="1:2" ht="16.149999999999999" customHeight="1" x14ac:dyDescent="0.25">
      <c r="A5138" s="265">
        <v>38698</v>
      </c>
      <c r="B5138" s="268">
        <v>2275.09</v>
      </c>
    </row>
    <row r="5139" spans="1:2" ht="16.149999999999999" customHeight="1" x14ac:dyDescent="0.25">
      <c r="A5139" s="265">
        <v>38699</v>
      </c>
      <c r="B5139" s="266">
        <v>2275.4699999999998</v>
      </c>
    </row>
    <row r="5140" spans="1:2" ht="16.149999999999999" customHeight="1" x14ac:dyDescent="0.25">
      <c r="A5140" s="265">
        <v>38700</v>
      </c>
      <c r="B5140" s="268">
        <v>2275.33</v>
      </c>
    </row>
    <row r="5141" spans="1:2" ht="16.149999999999999" customHeight="1" x14ac:dyDescent="0.25">
      <c r="A5141" s="265">
        <v>38701</v>
      </c>
      <c r="B5141" s="266">
        <v>2275.4499999999998</v>
      </c>
    </row>
    <row r="5142" spans="1:2" ht="16.149999999999999" customHeight="1" x14ac:dyDescent="0.25">
      <c r="A5142" s="265">
        <v>38702</v>
      </c>
      <c r="B5142" s="268">
        <v>2276.6999999999998</v>
      </c>
    </row>
    <row r="5143" spans="1:2" ht="16.149999999999999" customHeight="1" x14ac:dyDescent="0.25">
      <c r="A5143" s="265">
        <v>38703</v>
      </c>
      <c r="B5143" s="266">
        <v>2277.85</v>
      </c>
    </row>
    <row r="5144" spans="1:2" ht="16.149999999999999" customHeight="1" x14ac:dyDescent="0.25">
      <c r="A5144" s="265">
        <v>38704</v>
      </c>
      <c r="B5144" s="268">
        <v>2277.85</v>
      </c>
    </row>
    <row r="5145" spans="1:2" ht="16.149999999999999" customHeight="1" x14ac:dyDescent="0.25">
      <c r="A5145" s="265">
        <v>38705</v>
      </c>
      <c r="B5145" s="266">
        <v>2277.85</v>
      </c>
    </row>
    <row r="5146" spans="1:2" ht="16.149999999999999" customHeight="1" x14ac:dyDescent="0.25">
      <c r="A5146" s="265">
        <v>38706</v>
      </c>
      <c r="B5146" s="268">
        <v>2286.83</v>
      </c>
    </row>
    <row r="5147" spans="1:2" ht="16.149999999999999" customHeight="1" x14ac:dyDescent="0.25">
      <c r="A5147" s="265">
        <v>38707</v>
      </c>
      <c r="B5147" s="266">
        <v>2286.46</v>
      </c>
    </row>
    <row r="5148" spans="1:2" ht="16.149999999999999" customHeight="1" x14ac:dyDescent="0.25">
      <c r="A5148" s="265">
        <v>38708</v>
      </c>
      <c r="B5148" s="268">
        <v>2285.61</v>
      </c>
    </row>
    <row r="5149" spans="1:2" ht="16.149999999999999" customHeight="1" x14ac:dyDescent="0.25">
      <c r="A5149" s="265">
        <v>38709</v>
      </c>
      <c r="B5149" s="266">
        <v>2283.4699999999998</v>
      </c>
    </row>
    <row r="5150" spans="1:2" ht="16.149999999999999" customHeight="1" x14ac:dyDescent="0.25">
      <c r="A5150" s="265">
        <v>38710</v>
      </c>
      <c r="B5150" s="268">
        <v>2282.36</v>
      </c>
    </row>
    <row r="5151" spans="1:2" ht="16.149999999999999" customHeight="1" x14ac:dyDescent="0.25">
      <c r="A5151" s="265">
        <v>38711</v>
      </c>
      <c r="B5151" s="266">
        <v>2282.36</v>
      </c>
    </row>
    <row r="5152" spans="1:2" ht="16.149999999999999" customHeight="1" x14ac:dyDescent="0.25">
      <c r="A5152" s="265">
        <v>38712</v>
      </c>
      <c r="B5152" s="268">
        <v>2282.36</v>
      </c>
    </row>
    <row r="5153" spans="1:2" ht="16.149999999999999" customHeight="1" x14ac:dyDescent="0.25">
      <c r="A5153" s="265">
        <v>38713</v>
      </c>
      <c r="B5153" s="266">
        <v>2282.36</v>
      </c>
    </row>
    <row r="5154" spans="1:2" ht="16.149999999999999" customHeight="1" x14ac:dyDescent="0.25">
      <c r="A5154" s="265">
        <v>38714</v>
      </c>
      <c r="B5154" s="268">
        <v>2283.11</v>
      </c>
    </row>
    <row r="5155" spans="1:2" ht="16.149999999999999" customHeight="1" x14ac:dyDescent="0.25">
      <c r="A5155" s="265">
        <v>38715</v>
      </c>
      <c r="B5155" s="266">
        <v>2282.35</v>
      </c>
    </row>
    <row r="5156" spans="1:2" ht="16.149999999999999" customHeight="1" x14ac:dyDescent="0.25">
      <c r="A5156" s="265">
        <v>38716</v>
      </c>
      <c r="B5156" s="268">
        <v>2284.2199999999998</v>
      </c>
    </row>
    <row r="5157" spans="1:2" ht="16.149999999999999" customHeight="1" x14ac:dyDescent="0.25">
      <c r="A5157" s="265">
        <v>38717</v>
      </c>
      <c r="B5157" s="266">
        <v>2284.2199999999998</v>
      </c>
    </row>
    <row r="5158" spans="1:2" ht="16.149999999999999" customHeight="1" x14ac:dyDescent="0.25">
      <c r="A5158" s="265">
        <v>38718</v>
      </c>
      <c r="B5158" s="268">
        <v>2284.2199999999998</v>
      </c>
    </row>
    <row r="5159" spans="1:2" ht="16.149999999999999" customHeight="1" x14ac:dyDescent="0.25">
      <c r="A5159" s="265">
        <v>38719</v>
      </c>
      <c r="B5159" s="266">
        <v>2284.2199999999998</v>
      </c>
    </row>
    <row r="5160" spans="1:2" ht="16.149999999999999" customHeight="1" x14ac:dyDescent="0.25">
      <c r="A5160" s="265">
        <v>38720</v>
      </c>
      <c r="B5160" s="268">
        <v>2284.2199999999998</v>
      </c>
    </row>
    <row r="5161" spans="1:2" ht="16.149999999999999" customHeight="1" x14ac:dyDescent="0.25">
      <c r="A5161" s="265">
        <v>38721</v>
      </c>
      <c r="B5161" s="266">
        <v>2282.27</v>
      </c>
    </row>
    <row r="5162" spans="1:2" ht="16.149999999999999" customHeight="1" x14ac:dyDescent="0.25">
      <c r="A5162" s="265">
        <v>38722</v>
      </c>
      <c r="B5162" s="268">
        <v>2282.13</v>
      </c>
    </row>
    <row r="5163" spans="1:2" ht="16.149999999999999" customHeight="1" x14ac:dyDescent="0.25">
      <c r="A5163" s="265">
        <v>38723</v>
      </c>
      <c r="B5163" s="266">
        <v>2279.9899999999998</v>
      </c>
    </row>
    <row r="5164" spans="1:2" ht="16.149999999999999" customHeight="1" x14ac:dyDescent="0.25">
      <c r="A5164" s="265">
        <v>38724</v>
      </c>
      <c r="B5164" s="268">
        <v>2278.4</v>
      </c>
    </row>
    <row r="5165" spans="1:2" ht="16.149999999999999" customHeight="1" x14ac:dyDescent="0.25">
      <c r="A5165" s="265">
        <v>38725</v>
      </c>
      <c r="B5165" s="266">
        <v>2278.4</v>
      </c>
    </row>
    <row r="5166" spans="1:2" ht="16.149999999999999" customHeight="1" x14ac:dyDescent="0.25">
      <c r="A5166" s="265">
        <v>38726</v>
      </c>
      <c r="B5166" s="268">
        <v>2278.4</v>
      </c>
    </row>
    <row r="5167" spans="1:2" ht="16.149999999999999" customHeight="1" x14ac:dyDescent="0.25">
      <c r="A5167" s="265">
        <v>38727</v>
      </c>
      <c r="B5167" s="266">
        <v>2278.4</v>
      </c>
    </row>
    <row r="5168" spans="1:2" ht="16.149999999999999" customHeight="1" x14ac:dyDescent="0.25">
      <c r="A5168" s="265">
        <v>38728</v>
      </c>
      <c r="B5168" s="268">
        <v>2276.58</v>
      </c>
    </row>
    <row r="5169" spans="1:2" ht="16.149999999999999" customHeight="1" x14ac:dyDescent="0.25">
      <c r="A5169" s="265">
        <v>38729</v>
      </c>
      <c r="B5169" s="266">
        <v>2274.73</v>
      </c>
    </row>
    <row r="5170" spans="1:2" ht="16.149999999999999" customHeight="1" x14ac:dyDescent="0.25">
      <c r="A5170" s="265">
        <v>38730</v>
      </c>
      <c r="B5170" s="268">
        <v>2274.59</v>
      </c>
    </row>
    <row r="5171" spans="1:2" ht="16.149999999999999" customHeight="1" x14ac:dyDescent="0.25">
      <c r="A5171" s="265">
        <v>38731</v>
      </c>
      <c r="B5171" s="266">
        <v>2273.31</v>
      </c>
    </row>
    <row r="5172" spans="1:2" ht="16.149999999999999" customHeight="1" x14ac:dyDescent="0.25">
      <c r="A5172" s="265">
        <v>38732</v>
      </c>
      <c r="B5172" s="268">
        <v>2273.31</v>
      </c>
    </row>
    <row r="5173" spans="1:2" ht="16.149999999999999" customHeight="1" x14ac:dyDescent="0.25">
      <c r="A5173" s="265">
        <v>38733</v>
      </c>
      <c r="B5173" s="266">
        <v>2273.31</v>
      </c>
    </row>
    <row r="5174" spans="1:2" ht="16.149999999999999" customHeight="1" x14ac:dyDescent="0.25">
      <c r="A5174" s="265">
        <v>38734</v>
      </c>
      <c r="B5174" s="268">
        <v>2273.31</v>
      </c>
    </row>
    <row r="5175" spans="1:2" ht="16.149999999999999" customHeight="1" x14ac:dyDescent="0.25">
      <c r="A5175" s="265">
        <v>38735</v>
      </c>
      <c r="B5175" s="266">
        <v>2270.88</v>
      </c>
    </row>
    <row r="5176" spans="1:2" ht="16.149999999999999" customHeight="1" x14ac:dyDescent="0.25">
      <c r="A5176" s="265">
        <v>38736</v>
      </c>
      <c r="B5176" s="268">
        <v>2271.5500000000002</v>
      </c>
    </row>
    <row r="5177" spans="1:2" ht="16.149999999999999" customHeight="1" x14ac:dyDescent="0.25">
      <c r="A5177" s="265">
        <v>38737</v>
      </c>
      <c r="B5177" s="266">
        <v>2269.6999999999998</v>
      </c>
    </row>
    <row r="5178" spans="1:2" ht="16.149999999999999" customHeight="1" x14ac:dyDescent="0.25">
      <c r="A5178" s="265">
        <v>38738</v>
      </c>
      <c r="B5178" s="268">
        <v>2269.41</v>
      </c>
    </row>
    <row r="5179" spans="1:2" ht="16.149999999999999" customHeight="1" x14ac:dyDescent="0.25">
      <c r="A5179" s="265">
        <v>38739</v>
      </c>
      <c r="B5179" s="266">
        <v>2269.41</v>
      </c>
    </row>
    <row r="5180" spans="1:2" ht="16.149999999999999" customHeight="1" x14ac:dyDescent="0.25">
      <c r="A5180" s="265">
        <v>38740</v>
      </c>
      <c r="B5180" s="268">
        <v>2269.41</v>
      </c>
    </row>
    <row r="5181" spans="1:2" ht="16.149999999999999" customHeight="1" x14ac:dyDescent="0.25">
      <c r="A5181" s="265">
        <v>38741</v>
      </c>
      <c r="B5181" s="266">
        <v>2262.04</v>
      </c>
    </row>
    <row r="5182" spans="1:2" ht="16.149999999999999" customHeight="1" x14ac:dyDescent="0.25">
      <c r="A5182" s="265">
        <v>38742</v>
      </c>
      <c r="B5182" s="268">
        <v>2262.87</v>
      </c>
    </row>
    <row r="5183" spans="1:2" ht="16.149999999999999" customHeight="1" x14ac:dyDescent="0.25">
      <c r="A5183" s="265">
        <v>38743</v>
      </c>
      <c r="B5183" s="266">
        <v>2273.5</v>
      </c>
    </row>
    <row r="5184" spans="1:2" ht="16.149999999999999" customHeight="1" x14ac:dyDescent="0.25">
      <c r="A5184" s="265">
        <v>38744</v>
      </c>
      <c r="B5184" s="268">
        <v>2270.85</v>
      </c>
    </row>
    <row r="5185" spans="1:2" ht="16.149999999999999" customHeight="1" x14ac:dyDescent="0.25">
      <c r="A5185" s="265">
        <v>38745</v>
      </c>
      <c r="B5185" s="266">
        <v>2266.66</v>
      </c>
    </row>
    <row r="5186" spans="1:2" ht="16.149999999999999" customHeight="1" x14ac:dyDescent="0.25">
      <c r="A5186" s="265">
        <v>38746</v>
      </c>
      <c r="B5186" s="268">
        <v>2266.66</v>
      </c>
    </row>
    <row r="5187" spans="1:2" ht="16.149999999999999" customHeight="1" x14ac:dyDescent="0.25">
      <c r="A5187" s="265">
        <v>38747</v>
      </c>
      <c r="B5187" s="266">
        <v>2266.66</v>
      </c>
    </row>
    <row r="5188" spans="1:2" ht="16.149999999999999" customHeight="1" x14ac:dyDescent="0.25">
      <c r="A5188" s="265">
        <v>38748</v>
      </c>
      <c r="B5188" s="268">
        <v>2265.65</v>
      </c>
    </row>
    <row r="5189" spans="1:2" ht="16.149999999999999" customHeight="1" x14ac:dyDescent="0.25">
      <c r="A5189" s="265">
        <v>38749</v>
      </c>
      <c r="B5189" s="266">
        <v>2267.63</v>
      </c>
    </row>
    <row r="5190" spans="1:2" ht="16.149999999999999" customHeight="1" x14ac:dyDescent="0.25">
      <c r="A5190" s="265">
        <v>38750</v>
      </c>
      <c r="B5190" s="268">
        <v>2267.39</v>
      </c>
    </row>
    <row r="5191" spans="1:2" ht="16.149999999999999" customHeight="1" x14ac:dyDescent="0.25">
      <c r="A5191" s="265">
        <v>38751</v>
      </c>
      <c r="B5191" s="266">
        <v>2266.0700000000002</v>
      </c>
    </row>
    <row r="5192" spans="1:2" ht="16.149999999999999" customHeight="1" x14ac:dyDescent="0.25">
      <c r="A5192" s="265">
        <v>38752</v>
      </c>
      <c r="B5192" s="268">
        <v>2265.2199999999998</v>
      </c>
    </row>
    <row r="5193" spans="1:2" ht="16.149999999999999" customHeight="1" x14ac:dyDescent="0.25">
      <c r="A5193" s="265">
        <v>38753</v>
      </c>
      <c r="B5193" s="266">
        <v>2265.2199999999998</v>
      </c>
    </row>
    <row r="5194" spans="1:2" ht="16.149999999999999" customHeight="1" x14ac:dyDescent="0.25">
      <c r="A5194" s="265">
        <v>38754</v>
      </c>
      <c r="B5194" s="268">
        <v>2265.2199999999998</v>
      </c>
    </row>
    <row r="5195" spans="1:2" ht="16.149999999999999" customHeight="1" x14ac:dyDescent="0.25">
      <c r="A5195" s="265">
        <v>38755</v>
      </c>
      <c r="B5195" s="266">
        <v>2259.64</v>
      </c>
    </row>
    <row r="5196" spans="1:2" ht="16.149999999999999" customHeight="1" x14ac:dyDescent="0.25">
      <c r="A5196" s="265">
        <v>38756</v>
      </c>
      <c r="B5196" s="268">
        <v>2256.5700000000002</v>
      </c>
    </row>
    <row r="5197" spans="1:2" ht="16.149999999999999" customHeight="1" x14ac:dyDescent="0.25">
      <c r="A5197" s="265">
        <v>38757</v>
      </c>
      <c r="B5197" s="266">
        <v>2259.0700000000002</v>
      </c>
    </row>
    <row r="5198" spans="1:2" ht="16.149999999999999" customHeight="1" x14ac:dyDescent="0.25">
      <c r="A5198" s="265">
        <v>38758</v>
      </c>
      <c r="B5198" s="268">
        <v>2256.9499999999998</v>
      </c>
    </row>
    <row r="5199" spans="1:2" ht="16.149999999999999" customHeight="1" x14ac:dyDescent="0.25">
      <c r="A5199" s="265">
        <v>38759</v>
      </c>
      <c r="B5199" s="266">
        <v>2253.1</v>
      </c>
    </row>
    <row r="5200" spans="1:2" ht="16.149999999999999" customHeight="1" x14ac:dyDescent="0.25">
      <c r="A5200" s="265">
        <v>38760</v>
      </c>
      <c r="B5200" s="268">
        <v>2253.1</v>
      </c>
    </row>
    <row r="5201" spans="1:2" ht="16.149999999999999" customHeight="1" x14ac:dyDescent="0.25">
      <c r="A5201" s="265">
        <v>38761</v>
      </c>
      <c r="B5201" s="266">
        <v>2253.1</v>
      </c>
    </row>
    <row r="5202" spans="1:2" ht="16.149999999999999" customHeight="1" x14ac:dyDescent="0.25">
      <c r="A5202" s="265">
        <v>38762</v>
      </c>
      <c r="B5202" s="268">
        <v>2254.0300000000002</v>
      </c>
    </row>
    <row r="5203" spans="1:2" ht="16.149999999999999" customHeight="1" x14ac:dyDescent="0.25">
      <c r="A5203" s="265">
        <v>38763</v>
      </c>
      <c r="B5203" s="266">
        <v>2254.98</v>
      </c>
    </row>
    <row r="5204" spans="1:2" ht="16.149999999999999" customHeight="1" x14ac:dyDescent="0.25">
      <c r="A5204" s="265">
        <v>38764</v>
      </c>
      <c r="B5204" s="268">
        <v>2253.6799999999998</v>
      </c>
    </row>
    <row r="5205" spans="1:2" ht="16.149999999999999" customHeight="1" x14ac:dyDescent="0.25">
      <c r="A5205" s="265">
        <v>38765</v>
      </c>
      <c r="B5205" s="266">
        <v>2254.11</v>
      </c>
    </row>
    <row r="5206" spans="1:2" ht="16.149999999999999" customHeight="1" x14ac:dyDescent="0.25">
      <c r="A5206" s="265">
        <v>38766</v>
      </c>
      <c r="B5206" s="268">
        <v>2253.89</v>
      </c>
    </row>
    <row r="5207" spans="1:2" ht="16.149999999999999" customHeight="1" x14ac:dyDescent="0.25">
      <c r="A5207" s="265">
        <v>38767</v>
      </c>
      <c r="B5207" s="266">
        <v>2253.89</v>
      </c>
    </row>
    <row r="5208" spans="1:2" ht="16.149999999999999" customHeight="1" x14ac:dyDescent="0.25">
      <c r="A5208" s="265">
        <v>38768</v>
      </c>
      <c r="B5208" s="268">
        <v>2253.89</v>
      </c>
    </row>
    <row r="5209" spans="1:2" ht="16.149999999999999" customHeight="1" x14ac:dyDescent="0.25">
      <c r="A5209" s="265">
        <v>38769</v>
      </c>
      <c r="B5209" s="266">
        <v>2253.89</v>
      </c>
    </row>
    <row r="5210" spans="1:2" ht="16.149999999999999" customHeight="1" x14ac:dyDescent="0.25">
      <c r="A5210" s="265">
        <v>38770</v>
      </c>
      <c r="B5210" s="268">
        <v>2253.42</v>
      </c>
    </row>
    <row r="5211" spans="1:2" ht="16.149999999999999" customHeight="1" x14ac:dyDescent="0.25">
      <c r="A5211" s="265">
        <v>38771</v>
      </c>
      <c r="B5211" s="266">
        <v>2251.7800000000002</v>
      </c>
    </row>
    <row r="5212" spans="1:2" ht="16.149999999999999" customHeight="1" x14ac:dyDescent="0.25">
      <c r="A5212" s="265">
        <v>38772</v>
      </c>
      <c r="B5212" s="268">
        <v>2249.9</v>
      </c>
    </row>
    <row r="5213" spans="1:2" ht="16.149999999999999" customHeight="1" x14ac:dyDescent="0.25">
      <c r="A5213" s="265">
        <v>38773</v>
      </c>
      <c r="B5213" s="266">
        <v>2246.1799999999998</v>
      </c>
    </row>
    <row r="5214" spans="1:2" ht="16.149999999999999" customHeight="1" x14ac:dyDescent="0.25">
      <c r="A5214" s="265">
        <v>38774</v>
      </c>
      <c r="B5214" s="268">
        <v>2246.1799999999998</v>
      </c>
    </row>
    <row r="5215" spans="1:2" ht="16.149999999999999" customHeight="1" x14ac:dyDescent="0.25">
      <c r="A5215" s="265">
        <v>38775</v>
      </c>
      <c r="B5215" s="266">
        <v>2246.1799999999998</v>
      </c>
    </row>
    <row r="5216" spans="1:2" ht="16.149999999999999" customHeight="1" x14ac:dyDescent="0.25">
      <c r="A5216" s="265">
        <v>38776</v>
      </c>
      <c r="B5216" s="268">
        <v>2247.3200000000002</v>
      </c>
    </row>
    <row r="5217" spans="1:2" ht="16.149999999999999" customHeight="1" x14ac:dyDescent="0.25">
      <c r="A5217" s="265">
        <v>38777</v>
      </c>
      <c r="B5217" s="266">
        <v>2245.71</v>
      </c>
    </row>
    <row r="5218" spans="1:2" ht="16.149999999999999" customHeight="1" x14ac:dyDescent="0.25">
      <c r="A5218" s="265">
        <v>38778</v>
      </c>
      <c r="B5218" s="268">
        <v>2247.48</v>
      </c>
    </row>
    <row r="5219" spans="1:2" ht="16.149999999999999" customHeight="1" x14ac:dyDescent="0.25">
      <c r="A5219" s="265">
        <v>38779</v>
      </c>
      <c r="B5219" s="266">
        <v>2251.4499999999998</v>
      </c>
    </row>
    <row r="5220" spans="1:2" ht="16.149999999999999" customHeight="1" x14ac:dyDescent="0.25">
      <c r="A5220" s="265">
        <v>38780</v>
      </c>
      <c r="B5220" s="268">
        <v>2256.17</v>
      </c>
    </row>
    <row r="5221" spans="1:2" ht="16.149999999999999" customHeight="1" x14ac:dyDescent="0.25">
      <c r="A5221" s="265">
        <v>38781</v>
      </c>
      <c r="B5221" s="266">
        <v>2256.17</v>
      </c>
    </row>
    <row r="5222" spans="1:2" ht="16.149999999999999" customHeight="1" x14ac:dyDescent="0.25">
      <c r="A5222" s="265">
        <v>38782</v>
      </c>
      <c r="B5222" s="268">
        <v>2256.17</v>
      </c>
    </row>
    <row r="5223" spans="1:2" ht="16.149999999999999" customHeight="1" x14ac:dyDescent="0.25">
      <c r="A5223" s="265">
        <v>38783</v>
      </c>
      <c r="B5223" s="266">
        <v>2259.12</v>
      </c>
    </row>
    <row r="5224" spans="1:2" ht="16.149999999999999" customHeight="1" x14ac:dyDescent="0.25">
      <c r="A5224" s="265">
        <v>38784</v>
      </c>
      <c r="B5224" s="268">
        <v>2258.11</v>
      </c>
    </row>
    <row r="5225" spans="1:2" ht="16.149999999999999" customHeight="1" x14ac:dyDescent="0.25">
      <c r="A5225" s="265">
        <v>38785</v>
      </c>
      <c r="B5225" s="266">
        <v>2254.5500000000002</v>
      </c>
    </row>
    <row r="5226" spans="1:2" ht="16.149999999999999" customHeight="1" x14ac:dyDescent="0.25">
      <c r="A5226" s="265">
        <v>38786</v>
      </c>
      <c r="B5226" s="268">
        <v>2257.67</v>
      </c>
    </row>
    <row r="5227" spans="1:2" ht="16.149999999999999" customHeight="1" x14ac:dyDescent="0.25">
      <c r="A5227" s="265">
        <v>38787</v>
      </c>
      <c r="B5227" s="266">
        <v>2265.15</v>
      </c>
    </row>
    <row r="5228" spans="1:2" ht="16.149999999999999" customHeight="1" x14ac:dyDescent="0.25">
      <c r="A5228" s="265">
        <v>38788</v>
      </c>
      <c r="B5228" s="268">
        <v>2265.15</v>
      </c>
    </row>
    <row r="5229" spans="1:2" ht="16.149999999999999" customHeight="1" x14ac:dyDescent="0.25">
      <c r="A5229" s="265">
        <v>38789</v>
      </c>
      <c r="B5229" s="266">
        <v>2265.15</v>
      </c>
    </row>
    <row r="5230" spans="1:2" ht="16.149999999999999" customHeight="1" x14ac:dyDescent="0.25">
      <c r="A5230" s="265">
        <v>38790</v>
      </c>
      <c r="B5230" s="268">
        <v>2263.46</v>
      </c>
    </row>
    <row r="5231" spans="1:2" ht="16.149999999999999" customHeight="1" x14ac:dyDescent="0.25">
      <c r="A5231" s="265">
        <v>38791</v>
      </c>
      <c r="B5231" s="266">
        <v>2262.41</v>
      </c>
    </row>
    <row r="5232" spans="1:2" ht="16.149999999999999" customHeight="1" x14ac:dyDescent="0.25">
      <c r="A5232" s="265">
        <v>38792</v>
      </c>
      <c r="B5232" s="268">
        <v>2259.5300000000002</v>
      </c>
    </row>
    <row r="5233" spans="1:2" ht="16.149999999999999" customHeight="1" x14ac:dyDescent="0.25">
      <c r="A5233" s="265">
        <v>38793</v>
      </c>
      <c r="B5233" s="266">
        <v>2258.0100000000002</v>
      </c>
    </row>
    <row r="5234" spans="1:2" ht="16.149999999999999" customHeight="1" x14ac:dyDescent="0.25">
      <c r="A5234" s="265">
        <v>38794</v>
      </c>
      <c r="B5234" s="268">
        <v>2257.0100000000002</v>
      </c>
    </row>
    <row r="5235" spans="1:2" ht="16.149999999999999" customHeight="1" x14ac:dyDescent="0.25">
      <c r="A5235" s="265">
        <v>38795</v>
      </c>
      <c r="B5235" s="266">
        <v>2257.0100000000002</v>
      </c>
    </row>
    <row r="5236" spans="1:2" ht="16.149999999999999" customHeight="1" x14ac:dyDescent="0.25">
      <c r="A5236" s="265">
        <v>38796</v>
      </c>
      <c r="B5236" s="268">
        <v>2257.0100000000002</v>
      </c>
    </row>
    <row r="5237" spans="1:2" ht="16.149999999999999" customHeight="1" x14ac:dyDescent="0.25">
      <c r="A5237" s="265">
        <v>38797</v>
      </c>
      <c r="B5237" s="266">
        <v>2257.0100000000002</v>
      </c>
    </row>
    <row r="5238" spans="1:2" ht="16.149999999999999" customHeight="1" x14ac:dyDescent="0.25">
      <c r="A5238" s="265">
        <v>38798</v>
      </c>
      <c r="B5238" s="268">
        <v>2259.19</v>
      </c>
    </row>
    <row r="5239" spans="1:2" ht="16.149999999999999" customHeight="1" x14ac:dyDescent="0.25">
      <c r="A5239" s="265">
        <v>38799</v>
      </c>
      <c r="B5239" s="266">
        <v>2263.31</v>
      </c>
    </row>
    <row r="5240" spans="1:2" ht="16.149999999999999" customHeight="1" x14ac:dyDescent="0.25">
      <c r="A5240" s="265">
        <v>38800</v>
      </c>
      <c r="B5240" s="268">
        <v>2265.4899999999998</v>
      </c>
    </row>
    <row r="5241" spans="1:2" ht="16.149999999999999" customHeight="1" x14ac:dyDescent="0.25">
      <c r="A5241" s="265">
        <v>38801</v>
      </c>
      <c r="B5241" s="266">
        <v>2266.9499999999998</v>
      </c>
    </row>
    <row r="5242" spans="1:2" ht="16.149999999999999" customHeight="1" x14ac:dyDescent="0.25">
      <c r="A5242" s="265">
        <v>38802</v>
      </c>
      <c r="B5242" s="268">
        <v>2266.9499999999998</v>
      </c>
    </row>
    <row r="5243" spans="1:2" ht="16.149999999999999" customHeight="1" x14ac:dyDescent="0.25">
      <c r="A5243" s="265">
        <v>38803</v>
      </c>
      <c r="B5243" s="266">
        <v>2266.9499999999998</v>
      </c>
    </row>
    <row r="5244" spans="1:2" ht="16.149999999999999" customHeight="1" x14ac:dyDescent="0.25">
      <c r="A5244" s="265">
        <v>38804</v>
      </c>
      <c r="B5244" s="268">
        <v>2268.35</v>
      </c>
    </row>
    <row r="5245" spans="1:2" ht="16.149999999999999" customHeight="1" x14ac:dyDescent="0.25">
      <c r="A5245" s="265">
        <v>38805</v>
      </c>
      <c r="B5245" s="266">
        <v>2276.08</v>
      </c>
    </row>
    <row r="5246" spans="1:2" ht="16.149999999999999" customHeight="1" x14ac:dyDescent="0.25">
      <c r="A5246" s="265">
        <v>38806</v>
      </c>
      <c r="B5246" s="268">
        <v>2286.73</v>
      </c>
    </row>
    <row r="5247" spans="1:2" ht="16.149999999999999" customHeight="1" x14ac:dyDescent="0.25">
      <c r="A5247" s="265">
        <v>38807</v>
      </c>
      <c r="B5247" s="266">
        <v>2289.98</v>
      </c>
    </row>
    <row r="5248" spans="1:2" ht="16.149999999999999" customHeight="1" x14ac:dyDescent="0.25">
      <c r="A5248" s="265">
        <v>38808</v>
      </c>
      <c r="B5248" s="268">
        <v>2293.38</v>
      </c>
    </row>
    <row r="5249" spans="1:2" ht="16.149999999999999" customHeight="1" x14ac:dyDescent="0.25">
      <c r="A5249" s="265">
        <v>38809</v>
      </c>
      <c r="B5249" s="266">
        <v>2293.38</v>
      </c>
    </row>
    <row r="5250" spans="1:2" ht="16.149999999999999" customHeight="1" x14ac:dyDescent="0.25">
      <c r="A5250" s="265">
        <v>38810</v>
      </c>
      <c r="B5250" s="268">
        <v>2293.38</v>
      </c>
    </row>
    <row r="5251" spans="1:2" ht="16.149999999999999" customHeight="1" x14ac:dyDescent="0.25">
      <c r="A5251" s="265">
        <v>38811</v>
      </c>
      <c r="B5251" s="266">
        <v>2296.1799999999998</v>
      </c>
    </row>
    <row r="5252" spans="1:2" ht="16.149999999999999" customHeight="1" x14ac:dyDescent="0.25">
      <c r="A5252" s="265">
        <v>38812</v>
      </c>
      <c r="B5252" s="268">
        <v>2288.67</v>
      </c>
    </row>
    <row r="5253" spans="1:2" ht="16.149999999999999" customHeight="1" x14ac:dyDescent="0.25">
      <c r="A5253" s="265">
        <v>38813</v>
      </c>
      <c r="B5253" s="266">
        <v>2294.9899999999998</v>
      </c>
    </row>
    <row r="5254" spans="1:2" ht="16.149999999999999" customHeight="1" x14ac:dyDescent="0.25">
      <c r="A5254" s="265">
        <v>38814</v>
      </c>
      <c r="B5254" s="268">
        <v>2313.0500000000002</v>
      </c>
    </row>
    <row r="5255" spans="1:2" ht="16.149999999999999" customHeight="1" x14ac:dyDescent="0.25">
      <c r="A5255" s="265">
        <v>38815</v>
      </c>
      <c r="B5255" s="266">
        <v>2342.35</v>
      </c>
    </row>
    <row r="5256" spans="1:2" ht="16.149999999999999" customHeight="1" x14ac:dyDescent="0.25">
      <c r="A5256" s="265">
        <v>38816</v>
      </c>
      <c r="B5256" s="268">
        <v>2342.35</v>
      </c>
    </row>
    <row r="5257" spans="1:2" ht="16.149999999999999" customHeight="1" x14ac:dyDescent="0.25">
      <c r="A5257" s="265">
        <v>38817</v>
      </c>
      <c r="B5257" s="266">
        <v>2342.35</v>
      </c>
    </row>
    <row r="5258" spans="1:2" ht="16.149999999999999" customHeight="1" x14ac:dyDescent="0.25">
      <c r="A5258" s="265">
        <v>38818</v>
      </c>
      <c r="B5258" s="268">
        <v>2352.58</v>
      </c>
    </row>
    <row r="5259" spans="1:2" ht="16.149999999999999" customHeight="1" x14ac:dyDescent="0.25">
      <c r="A5259" s="265">
        <v>38819</v>
      </c>
      <c r="B5259" s="266">
        <v>2336.2600000000002</v>
      </c>
    </row>
    <row r="5260" spans="1:2" ht="16.149999999999999" customHeight="1" x14ac:dyDescent="0.25">
      <c r="A5260" s="265">
        <v>38820</v>
      </c>
      <c r="B5260" s="268">
        <v>2335.16</v>
      </c>
    </row>
    <row r="5261" spans="1:2" ht="16.149999999999999" customHeight="1" x14ac:dyDescent="0.25">
      <c r="A5261" s="265">
        <v>38821</v>
      </c>
      <c r="B5261" s="266">
        <v>2335.16</v>
      </c>
    </row>
    <row r="5262" spans="1:2" ht="16.149999999999999" customHeight="1" x14ac:dyDescent="0.25">
      <c r="A5262" s="265">
        <v>38822</v>
      </c>
      <c r="B5262" s="268">
        <v>2335.16</v>
      </c>
    </row>
    <row r="5263" spans="1:2" ht="16.149999999999999" customHeight="1" x14ac:dyDescent="0.25">
      <c r="A5263" s="265">
        <v>38823</v>
      </c>
      <c r="B5263" s="266">
        <v>2335.16</v>
      </c>
    </row>
    <row r="5264" spans="1:2" ht="16.149999999999999" customHeight="1" x14ac:dyDescent="0.25">
      <c r="A5264" s="265">
        <v>38824</v>
      </c>
      <c r="B5264" s="268">
        <v>2335.16</v>
      </c>
    </row>
    <row r="5265" spans="1:2" ht="16.149999999999999" customHeight="1" x14ac:dyDescent="0.25">
      <c r="A5265" s="265">
        <v>38825</v>
      </c>
      <c r="B5265" s="266">
        <v>2366.15</v>
      </c>
    </row>
    <row r="5266" spans="1:2" ht="16.149999999999999" customHeight="1" x14ac:dyDescent="0.25">
      <c r="A5266" s="265">
        <v>38826</v>
      </c>
      <c r="B5266" s="268">
        <v>2349.0300000000002</v>
      </c>
    </row>
    <row r="5267" spans="1:2" ht="16.149999999999999" customHeight="1" x14ac:dyDescent="0.25">
      <c r="A5267" s="265">
        <v>38827</v>
      </c>
      <c r="B5267" s="266">
        <v>2344.73</v>
      </c>
    </row>
    <row r="5268" spans="1:2" ht="16.149999999999999" customHeight="1" x14ac:dyDescent="0.25">
      <c r="A5268" s="265">
        <v>38828</v>
      </c>
      <c r="B5268" s="268">
        <v>2336.1</v>
      </c>
    </row>
    <row r="5269" spans="1:2" ht="16.149999999999999" customHeight="1" x14ac:dyDescent="0.25">
      <c r="A5269" s="265">
        <v>38829</v>
      </c>
      <c r="B5269" s="266">
        <v>2337.42</v>
      </c>
    </row>
    <row r="5270" spans="1:2" ht="16.149999999999999" customHeight="1" x14ac:dyDescent="0.25">
      <c r="A5270" s="265">
        <v>38830</v>
      </c>
      <c r="B5270" s="268">
        <v>2337.42</v>
      </c>
    </row>
    <row r="5271" spans="1:2" ht="16.149999999999999" customHeight="1" x14ac:dyDescent="0.25">
      <c r="A5271" s="265">
        <v>38831</v>
      </c>
      <c r="B5271" s="266">
        <v>2337.42</v>
      </c>
    </row>
    <row r="5272" spans="1:2" ht="16.149999999999999" customHeight="1" x14ac:dyDescent="0.25">
      <c r="A5272" s="265">
        <v>38832</v>
      </c>
      <c r="B5272" s="268">
        <v>2332.9899999999998</v>
      </c>
    </row>
    <row r="5273" spans="1:2" ht="16.149999999999999" customHeight="1" x14ac:dyDescent="0.25">
      <c r="A5273" s="265">
        <v>38833</v>
      </c>
      <c r="B5273" s="266">
        <v>2348.4899999999998</v>
      </c>
    </row>
    <row r="5274" spans="1:2" ht="16.149999999999999" customHeight="1" x14ac:dyDescent="0.25">
      <c r="A5274" s="265">
        <v>38834</v>
      </c>
      <c r="B5274" s="268">
        <v>2373.94</v>
      </c>
    </row>
    <row r="5275" spans="1:2" ht="16.149999999999999" customHeight="1" x14ac:dyDescent="0.25">
      <c r="A5275" s="265">
        <v>38835</v>
      </c>
      <c r="B5275" s="266">
        <v>2375.66</v>
      </c>
    </row>
    <row r="5276" spans="1:2" ht="16.149999999999999" customHeight="1" x14ac:dyDescent="0.25">
      <c r="A5276" s="265">
        <v>38836</v>
      </c>
      <c r="B5276" s="268">
        <v>2375.0300000000002</v>
      </c>
    </row>
    <row r="5277" spans="1:2" ht="16.149999999999999" customHeight="1" x14ac:dyDescent="0.25">
      <c r="A5277" s="265">
        <v>38837</v>
      </c>
      <c r="B5277" s="266">
        <v>2375.0300000000002</v>
      </c>
    </row>
    <row r="5278" spans="1:2" ht="16.149999999999999" customHeight="1" x14ac:dyDescent="0.25">
      <c r="A5278" s="265">
        <v>38838</v>
      </c>
      <c r="B5278" s="268">
        <v>2375.0300000000002</v>
      </c>
    </row>
    <row r="5279" spans="1:2" ht="16.149999999999999" customHeight="1" x14ac:dyDescent="0.25">
      <c r="A5279" s="265">
        <v>38839</v>
      </c>
      <c r="B5279" s="266">
        <v>2375.0300000000002</v>
      </c>
    </row>
    <row r="5280" spans="1:2" ht="16.149999999999999" customHeight="1" x14ac:dyDescent="0.25">
      <c r="A5280" s="265">
        <v>38840</v>
      </c>
      <c r="B5280" s="268">
        <v>2380.31</v>
      </c>
    </row>
    <row r="5281" spans="1:2" ht="16.149999999999999" customHeight="1" x14ac:dyDescent="0.25">
      <c r="A5281" s="265">
        <v>38841</v>
      </c>
      <c r="B5281" s="266">
        <v>2377.59</v>
      </c>
    </row>
    <row r="5282" spans="1:2" ht="16.149999999999999" customHeight="1" x14ac:dyDescent="0.25">
      <c r="A5282" s="265">
        <v>38842</v>
      </c>
      <c r="B5282" s="268">
        <v>2381.36</v>
      </c>
    </row>
    <row r="5283" spans="1:2" ht="16.149999999999999" customHeight="1" x14ac:dyDescent="0.25">
      <c r="A5283" s="265">
        <v>38843</v>
      </c>
      <c r="B5283" s="266">
        <v>2370.63</v>
      </c>
    </row>
    <row r="5284" spans="1:2" ht="16.149999999999999" customHeight="1" x14ac:dyDescent="0.25">
      <c r="A5284" s="265">
        <v>38844</v>
      </c>
      <c r="B5284" s="268">
        <v>2370.63</v>
      </c>
    </row>
    <row r="5285" spans="1:2" ht="16.149999999999999" customHeight="1" x14ac:dyDescent="0.25">
      <c r="A5285" s="265">
        <v>38845</v>
      </c>
      <c r="B5285" s="266">
        <v>2370.63</v>
      </c>
    </row>
    <row r="5286" spans="1:2" ht="16.149999999999999" customHeight="1" x14ac:dyDescent="0.25">
      <c r="A5286" s="265">
        <v>38846</v>
      </c>
      <c r="B5286" s="268">
        <v>2351.06</v>
      </c>
    </row>
    <row r="5287" spans="1:2" ht="16.149999999999999" customHeight="1" x14ac:dyDescent="0.25">
      <c r="A5287" s="265">
        <v>38847</v>
      </c>
      <c r="B5287" s="266">
        <v>2338.7600000000002</v>
      </c>
    </row>
    <row r="5288" spans="1:2" ht="16.149999999999999" customHeight="1" x14ac:dyDescent="0.25">
      <c r="A5288" s="265">
        <v>38848</v>
      </c>
      <c r="B5288" s="268">
        <v>2329.35</v>
      </c>
    </row>
    <row r="5289" spans="1:2" ht="16.149999999999999" customHeight="1" x14ac:dyDescent="0.25">
      <c r="A5289" s="265">
        <v>38849</v>
      </c>
      <c r="B5289" s="266">
        <v>2346.06</v>
      </c>
    </row>
    <row r="5290" spans="1:2" ht="16.149999999999999" customHeight="1" x14ac:dyDescent="0.25">
      <c r="A5290" s="265">
        <v>38850</v>
      </c>
      <c r="B5290" s="268">
        <v>2375.86</v>
      </c>
    </row>
    <row r="5291" spans="1:2" ht="16.149999999999999" customHeight="1" x14ac:dyDescent="0.25">
      <c r="A5291" s="265">
        <v>38851</v>
      </c>
      <c r="B5291" s="266">
        <v>2375.86</v>
      </c>
    </row>
    <row r="5292" spans="1:2" ht="16.149999999999999" customHeight="1" x14ac:dyDescent="0.25">
      <c r="A5292" s="265">
        <v>38852</v>
      </c>
      <c r="B5292" s="268">
        <v>2375.86</v>
      </c>
    </row>
    <row r="5293" spans="1:2" ht="16.149999999999999" customHeight="1" x14ac:dyDescent="0.25">
      <c r="A5293" s="265">
        <v>38853</v>
      </c>
      <c r="B5293" s="266">
        <v>2424.27</v>
      </c>
    </row>
    <row r="5294" spans="1:2" ht="16.149999999999999" customHeight="1" x14ac:dyDescent="0.25">
      <c r="A5294" s="265">
        <v>38854</v>
      </c>
      <c r="B5294" s="268">
        <v>2410.96</v>
      </c>
    </row>
    <row r="5295" spans="1:2" ht="16.149999999999999" customHeight="1" x14ac:dyDescent="0.25">
      <c r="A5295" s="265">
        <v>38855</v>
      </c>
      <c r="B5295" s="266">
        <v>2435.52</v>
      </c>
    </row>
    <row r="5296" spans="1:2" ht="16.149999999999999" customHeight="1" x14ac:dyDescent="0.25">
      <c r="A5296" s="265">
        <v>38856</v>
      </c>
      <c r="B5296" s="268">
        <v>2450.63</v>
      </c>
    </row>
    <row r="5297" spans="1:2" ht="16.149999999999999" customHeight="1" x14ac:dyDescent="0.25">
      <c r="A5297" s="265">
        <v>38857</v>
      </c>
      <c r="B5297" s="266">
        <v>2452.5</v>
      </c>
    </row>
    <row r="5298" spans="1:2" ht="16.149999999999999" customHeight="1" x14ac:dyDescent="0.25">
      <c r="A5298" s="265">
        <v>38858</v>
      </c>
      <c r="B5298" s="268">
        <v>2452.5</v>
      </c>
    </row>
    <row r="5299" spans="1:2" ht="16.149999999999999" customHeight="1" x14ac:dyDescent="0.25">
      <c r="A5299" s="265">
        <v>38859</v>
      </c>
      <c r="B5299" s="266">
        <v>2452.5</v>
      </c>
    </row>
    <row r="5300" spans="1:2" ht="16.149999999999999" customHeight="1" x14ac:dyDescent="0.25">
      <c r="A5300" s="265">
        <v>38860</v>
      </c>
      <c r="B5300" s="268">
        <v>2493.98</v>
      </c>
    </row>
    <row r="5301" spans="1:2" ht="16.149999999999999" customHeight="1" x14ac:dyDescent="0.25">
      <c r="A5301" s="265">
        <v>38861</v>
      </c>
      <c r="B5301" s="266">
        <v>2490.06</v>
      </c>
    </row>
    <row r="5302" spans="1:2" ht="16.149999999999999" customHeight="1" x14ac:dyDescent="0.25">
      <c r="A5302" s="265">
        <v>38862</v>
      </c>
      <c r="B5302" s="268">
        <v>2518.34</v>
      </c>
    </row>
    <row r="5303" spans="1:2" ht="16.149999999999999" customHeight="1" x14ac:dyDescent="0.25">
      <c r="A5303" s="265">
        <v>38863</v>
      </c>
      <c r="B5303" s="266">
        <v>2517.44</v>
      </c>
    </row>
    <row r="5304" spans="1:2" ht="16.149999999999999" customHeight="1" x14ac:dyDescent="0.25">
      <c r="A5304" s="265">
        <v>38864</v>
      </c>
      <c r="B5304" s="268">
        <v>2475.75</v>
      </c>
    </row>
    <row r="5305" spans="1:2" ht="16.149999999999999" customHeight="1" x14ac:dyDescent="0.25">
      <c r="A5305" s="265">
        <v>38865</v>
      </c>
      <c r="B5305" s="266">
        <v>2475.75</v>
      </c>
    </row>
    <row r="5306" spans="1:2" ht="16.149999999999999" customHeight="1" x14ac:dyDescent="0.25">
      <c r="A5306" s="265">
        <v>38866</v>
      </c>
      <c r="B5306" s="268">
        <v>2475.75</v>
      </c>
    </row>
    <row r="5307" spans="1:2" ht="16.149999999999999" customHeight="1" x14ac:dyDescent="0.25">
      <c r="A5307" s="265">
        <v>38867</v>
      </c>
      <c r="B5307" s="266">
        <v>2475.75</v>
      </c>
    </row>
    <row r="5308" spans="1:2" ht="16.149999999999999" customHeight="1" x14ac:dyDescent="0.25">
      <c r="A5308" s="265">
        <v>38868</v>
      </c>
      <c r="B5308" s="268">
        <v>2482.41</v>
      </c>
    </row>
    <row r="5309" spans="1:2" ht="16.149999999999999" customHeight="1" x14ac:dyDescent="0.25">
      <c r="A5309" s="265">
        <v>38869</v>
      </c>
      <c r="B5309" s="266">
        <v>2486.0700000000002</v>
      </c>
    </row>
    <row r="5310" spans="1:2" ht="16.149999999999999" customHeight="1" x14ac:dyDescent="0.25">
      <c r="A5310" s="265">
        <v>38870</v>
      </c>
      <c r="B5310" s="268">
        <v>2484.62</v>
      </c>
    </row>
    <row r="5311" spans="1:2" ht="16.149999999999999" customHeight="1" x14ac:dyDescent="0.25">
      <c r="A5311" s="265">
        <v>38871</v>
      </c>
      <c r="B5311" s="266">
        <v>2450.8000000000002</v>
      </c>
    </row>
    <row r="5312" spans="1:2" ht="16.149999999999999" customHeight="1" x14ac:dyDescent="0.25">
      <c r="A5312" s="265">
        <v>38872</v>
      </c>
      <c r="B5312" s="268">
        <v>2450.8000000000002</v>
      </c>
    </row>
    <row r="5313" spans="1:2" ht="16.149999999999999" customHeight="1" x14ac:dyDescent="0.25">
      <c r="A5313" s="265">
        <v>38873</v>
      </c>
      <c r="B5313" s="266">
        <v>2450.8000000000002</v>
      </c>
    </row>
    <row r="5314" spans="1:2" ht="16.149999999999999" customHeight="1" x14ac:dyDescent="0.25">
      <c r="A5314" s="265">
        <v>38874</v>
      </c>
      <c r="B5314" s="268">
        <v>2443.7199999999998</v>
      </c>
    </row>
    <row r="5315" spans="1:2" ht="16.149999999999999" customHeight="1" x14ac:dyDescent="0.25">
      <c r="A5315" s="265">
        <v>38875</v>
      </c>
      <c r="B5315" s="266">
        <v>2470.9899999999998</v>
      </c>
    </row>
    <row r="5316" spans="1:2" ht="16.149999999999999" customHeight="1" x14ac:dyDescent="0.25">
      <c r="A5316" s="265">
        <v>38876</v>
      </c>
      <c r="B5316" s="268">
        <v>2482.15</v>
      </c>
    </row>
    <row r="5317" spans="1:2" ht="16.149999999999999" customHeight="1" x14ac:dyDescent="0.25">
      <c r="A5317" s="265">
        <v>38877</v>
      </c>
      <c r="B5317" s="266">
        <v>2511.34</v>
      </c>
    </row>
    <row r="5318" spans="1:2" ht="16.149999999999999" customHeight="1" x14ac:dyDescent="0.25">
      <c r="A5318" s="265">
        <v>38878</v>
      </c>
      <c r="B5318" s="268">
        <v>2510.8200000000002</v>
      </c>
    </row>
    <row r="5319" spans="1:2" ht="16.149999999999999" customHeight="1" x14ac:dyDescent="0.25">
      <c r="A5319" s="265">
        <v>38879</v>
      </c>
      <c r="B5319" s="266">
        <v>2510.8200000000002</v>
      </c>
    </row>
    <row r="5320" spans="1:2" ht="16.149999999999999" customHeight="1" x14ac:dyDescent="0.25">
      <c r="A5320" s="265">
        <v>38880</v>
      </c>
      <c r="B5320" s="268">
        <v>2510.8200000000002</v>
      </c>
    </row>
    <row r="5321" spans="1:2" ht="16.149999999999999" customHeight="1" x14ac:dyDescent="0.25">
      <c r="A5321" s="265">
        <v>38881</v>
      </c>
      <c r="B5321" s="266">
        <v>2534.83</v>
      </c>
    </row>
    <row r="5322" spans="1:2" ht="16.149999999999999" customHeight="1" x14ac:dyDescent="0.25">
      <c r="A5322" s="265">
        <v>38882</v>
      </c>
      <c r="B5322" s="268">
        <v>2569.1</v>
      </c>
    </row>
    <row r="5323" spans="1:2" ht="16.149999999999999" customHeight="1" x14ac:dyDescent="0.25">
      <c r="A5323" s="265">
        <v>38883</v>
      </c>
      <c r="B5323" s="266">
        <v>2570.11</v>
      </c>
    </row>
    <row r="5324" spans="1:2" ht="16.149999999999999" customHeight="1" x14ac:dyDescent="0.25">
      <c r="A5324" s="265">
        <v>38884</v>
      </c>
      <c r="B5324" s="268">
        <v>2564.3000000000002</v>
      </c>
    </row>
    <row r="5325" spans="1:2" ht="16.149999999999999" customHeight="1" x14ac:dyDescent="0.25">
      <c r="A5325" s="265">
        <v>38885</v>
      </c>
      <c r="B5325" s="266">
        <v>2559.04</v>
      </c>
    </row>
    <row r="5326" spans="1:2" ht="16.149999999999999" customHeight="1" x14ac:dyDescent="0.25">
      <c r="A5326" s="265">
        <v>38886</v>
      </c>
      <c r="B5326" s="268">
        <v>2559.04</v>
      </c>
    </row>
    <row r="5327" spans="1:2" ht="16.149999999999999" customHeight="1" x14ac:dyDescent="0.25">
      <c r="A5327" s="265">
        <v>38887</v>
      </c>
      <c r="B5327" s="266">
        <v>2559.04</v>
      </c>
    </row>
    <row r="5328" spans="1:2" ht="16.149999999999999" customHeight="1" x14ac:dyDescent="0.25">
      <c r="A5328" s="265">
        <v>38888</v>
      </c>
      <c r="B5328" s="268">
        <v>2559.04</v>
      </c>
    </row>
    <row r="5329" spans="1:2" ht="16.149999999999999" customHeight="1" x14ac:dyDescent="0.25">
      <c r="A5329" s="265">
        <v>38889</v>
      </c>
      <c r="B5329" s="266">
        <v>2568.12</v>
      </c>
    </row>
    <row r="5330" spans="1:2" ht="16.149999999999999" customHeight="1" x14ac:dyDescent="0.25">
      <c r="A5330" s="265">
        <v>38890</v>
      </c>
      <c r="B5330" s="268">
        <v>2566.7600000000002</v>
      </c>
    </row>
    <row r="5331" spans="1:2" ht="16.149999999999999" customHeight="1" x14ac:dyDescent="0.25">
      <c r="A5331" s="265">
        <v>38891</v>
      </c>
      <c r="B5331" s="266">
        <v>2578.02</v>
      </c>
    </row>
    <row r="5332" spans="1:2" ht="16.149999999999999" customHeight="1" x14ac:dyDescent="0.25">
      <c r="A5332" s="265">
        <v>38892</v>
      </c>
      <c r="B5332" s="268">
        <v>2607.13</v>
      </c>
    </row>
    <row r="5333" spans="1:2" ht="16.149999999999999" customHeight="1" x14ac:dyDescent="0.25">
      <c r="A5333" s="265">
        <v>38893</v>
      </c>
      <c r="B5333" s="266">
        <v>2607.13</v>
      </c>
    </row>
    <row r="5334" spans="1:2" ht="16.149999999999999" customHeight="1" x14ac:dyDescent="0.25">
      <c r="A5334" s="265">
        <v>38894</v>
      </c>
      <c r="B5334" s="268">
        <v>2607.13</v>
      </c>
    </row>
    <row r="5335" spans="1:2" ht="16.149999999999999" customHeight="1" x14ac:dyDescent="0.25">
      <c r="A5335" s="265">
        <v>38895</v>
      </c>
      <c r="B5335" s="266">
        <v>2607.13</v>
      </c>
    </row>
    <row r="5336" spans="1:2" ht="16.149999999999999" customHeight="1" x14ac:dyDescent="0.25">
      <c r="A5336" s="265">
        <v>38896</v>
      </c>
      <c r="B5336" s="268">
        <v>2619.75</v>
      </c>
    </row>
    <row r="5337" spans="1:2" ht="16.149999999999999" customHeight="1" x14ac:dyDescent="0.25">
      <c r="A5337" s="265">
        <v>38897</v>
      </c>
      <c r="B5337" s="266">
        <v>2634.06</v>
      </c>
    </row>
    <row r="5338" spans="1:2" ht="16.149999999999999" customHeight="1" x14ac:dyDescent="0.25">
      <c r="A5338" s="265">
        <v>38898</v>
      </c>
      <c r="B5338" s="268">
        <v>2633.12</v>
      </c>
    </row>
    <row r="5339" spans="1:2" ht="16.149999999999999" customHeight="1" x14ac:dyDescent="0.25">
      <c r="A5339" s="265">
        <v>38899</v>
      </c>
      <c r="B5339" s="266">
        <v>2579.08</v>
      </c>
    </row>
    <row r="5340" spans="1:2" ht="16.149999999999999" customHeight="1" x14ac:dyDescent="0.25">
      <c r="A5340" s="265">
        <v>38900</v>
      </c>
      <c r="B5340" s="268">
        <v>2579.08</v>
      </c>
    </row>
    <row r="5341" spans="1:2" ht="16.149999999999999" customHeight="1" x14ac:dyDescent="0.25">
      <c r="A5341" s="265">
        <v>38901</v>
      </c>
      <c r="B5341" s="266">
        <v>2579.08</v>
      </c>
    </row>
    <row r="5342" spans="1:2" ht="16.149999999999999" customHeight="1" x14ac:dyDescent="0.25">
      <c r="A5342" s="265">
        <v>38902</v>
      </c>
      <c r="B5342" s="268">
        <v>2579.08</v>
      </c>
    </row>
    <row r="5343" spans="1:2" ht="16.149999999999999" customHeight="1" x14ac:dyDescent="0.25">
      <c r="A5343" s="265">
        <v>38903</v>
      </c>
      <c r="B5343" s="266">
        <v>2579.08</v>
      </c>
    </row>
    <row r="5344" spans="1:2" ht="16.149999999999999" customHeight="1" x14ac:dyDescent="0.25">
      <c r="A5344" s="265">
        <v>38904</v>
      </c>
      <c r="B5344" s="268">
        <v>2574.7399999999998</v>
      </c>
    </row>
    <row r="5345" spans="1:2" ht="16.149999999999999" customHeight="1" x14ac:dyDescent="0.25">
      <c r="A5345" s="265">
        <v>38905</v>
      </c>
      <c r="B5345" s="266">
        <v>2562.85</v>
      </c>
    </row>
    <row r="5346" spans="1:2" ht="16.149999999999999" customHeight="1" x14ac:dyDescent="0.25">
      <c r="A5346" s="265">
        <v>38906</v>
      </c>
      <c r="B5346" s="268">
        <v>2525.5</v>
      </c>
    </row>
    <row r="5347" spans="1:2" ht="16.149999999999999" customHeight="1" x14ac:dyDescent="0.25">
      <c r="A5347" s="265">
        <v>38907</v>
      </c>
      <c r="B5347" s="266">
        <v>2525.5</v>
      </c>
    </row>
    <row r="5348" spans="1:2" ht="16.149999999999999" customHeight="1" x14ac:dyDescent="0.25">
      <c r="A5348" s="265">
        <v>38908</v>
      </c>
      <c r="B5348" s="268">
        <v>2525.5</v>
      </c>
    </row>
    <row r="5349" spans="1:2" ht="16.149999999999999" customHeight="1" x14ac:dyDescent="0.25">
      <c r="A5349" s="265">
        <v>38909</v>
      </c>
      <c r="B5349" s="266">
        <v>2491.4499999999998</v>
      </c>
    </row>
    <row r="5350" spans="1:2" ht="16.149999999999999" customHeight="1" x14ac:dyDescent="0.25">
      <c r="A5350" s="265">
        <v>38910</v>
      </c>
      <c r="B5350" s="268">
        <v>2488.33</v>
      </c>
    </row>
    <row r="5351" spans="1:2" ht="16.149999999999999" customHeight="1" x14ac:dyDescent="0.25">
      <c r="A5351" s="265">
        <v>38911</v>
      </c>
      <c r="B5351" s="266">
        <v>2512.4</v>
      </c>
    </row>
    <row r="5352" spans="1:2" ht="16.149999999999999" customHeight="1" x14ac:dyDescent="0.25">
      <c r="A5352" s="265">
        <v>38912</v>
      </c>
      <c r="B5352" s="268">
        <v>2534.13</v>
      </c>
    </row>
    <row r="5353" spans="1:2" ht="16.149999999999999" customHeight="1" x14ac:dyDescent="0.25">
      <c r="A5353" s="265">
        <v>38913</v>
      </c>
      <c r="B5353" s="266">
        <v>2549.77</v>
      </c>
    </row>
    <row r="5354" spans="1:2" ht="16.149999999999999" customHeight="1" x14ac:dyDescent="0.25">
      <c r="A5354" s="265">
        <v>38914</v>
      </c>
      <c r="B5354" s="268">
        <v>2549.77</v>
      </c>
    </row>
    <row r="5355" spans="1:2" ht="16.149999999999999" customHeight="1" x14ac:dyDescent="0.25">
      <c r="A5355" s="265">
        <v>38915</v>
      </c>
      <c r="B5355" s="266">
        <v>2549.77</v>
      </c>
    </row>
    <row r="5356" spans="1:2" ht="16.149999999999999" customHeight="1" x14ac:dyDescent="0.25">
      <c r="A5356" s="265">
        <v>38916</v>
      </c>
      <c r="B5356" s="268">
        <v>2556.7199999999998</v>
      </c>
    </row>
    <row r="5357" spans="1:2" ht="16.149999999999999" customHeight="1" x14ac:dyDescent="0.25">
      <c r="A5357" s="265">
        <v>38917</v>
      </c>
      <c r="B5357" s="266">
        <v>2531.85</v>
      </c>
    </row>
    <row r="5358" spans="1:2" ht="16.149999999999999" customHeight="1" x14ac:dyDescent="0.25">
      <c r="A5358" s="265">
        <v>38918</v>
      </c>
      <c r="B5358" s="268">
        <v>2521.1799999999998</v>
      </c>
    </row>
    <row r="5359" spans="1:2" ht="16.149999999999999" customHeight="1" x14ac:dyDescent="0.25">
      <c r="A5359" s="265">
        <v>38919</v>
      </c>
      <c r="B5359" s="266">
        <v>2521.1799999999998</v>
      </c>
    </row>
    <row r="5360" spans="1:2" ht="16.149999999999999" customHeight="1" x14ac:dyDescent="0.25">
      <c r="A5360" s="265">
        <v>38920</v>
      </c>
      <c r="B5360" s="268">
        <v>2470.3200000000002</v>
      </c>
    </row>
    <row r="5361" spans="1:2" ht="16.149999999999999" customHeight="1" x14ac:dyDescent="0.25">
      <c r="A5361" s="265">
        <v>38921</v>
      </c>
      <c r="B5361" s="266">
        <v>2470.3200000000002</v>
      </c>
    </row>
    <row r="5362" spans="1:2" ht="16.149999999999999" customHeight="1" x14ac:dyDescent="0.25">
      <c r="A5362" s="265">
        <v>38922</v>
      </c>
      <c r="B5362" s="268">
        <v>2470.3200000000002</v>
      </c>
    </row>
    <row r="5363" spans="1:2" ht="16.149999999999999" customHeight="1" x14ac:dyDescent="0.25">
      <c r="A5363" s="265">
        <v>38923</v>
      </c>
      <c r="B5363" s="266">
        <v>2450.79</v>
      </c>
    </row>
    <row r="5364" spans="1:2" ht="16.149999999999999" customHeight="1" x14ac:dyDescent="0.25">
      <c r="A5364" s="265">
        <v>38924</v>
      </c>
      <c r="B5364" s="268">
        <v>2458.56</v>
      </c>
    </row>
    <row r="5365" spans="1:2" ht="16.149999999999999" customHeight="1" x14ac:dyDescent="0.25">
      <c r="A5365" s="265">
        <v>38925</v>
      </c>
      <c r="B5365" s="266">
        <v>2466.9499999999998</v>
      </c>
    </row>
    <row r="5366" spans="1:2" ht="16.149999999999999" customHeight="1" x14ac:dyDescent="0.25">
      <c r="A5366" s="265">
        <v>38926</v>
      </c>
      <c r="B5366" s="268">
        <v>2443.35</v>
      </c>
    </row>
    <row r="5367" spans="1:2" ht="16.149999999999999" customHeight="1" x14ac:dyDescent="0.25">
      <c r="A5367" s="265">
        <v>38927</v>
      </c>
      <c r="B5367" s="266">
        <v>2426</v>
      </c>
    </row>
    <row r="5368" spans="1:2" ht="16.149999999999999" customHeight="1" x14ac:dyDescent="0.25">
      <c r="A5368" s="265">
        <v>38928</v>
      </c>
      <c r="B5368" s="268">
        <v>2426</v>
      </c>
    </row>
    <row r="5369" spans="1:2" ht="16.149999999999999" customHeight="1" x14ac:dyDescent="0.25">
      <c r="A5369" s="265">
        <v>38929</v>
      </c>
      <c r="B5369" s="266">
        <v>2426</v>
      </c>
    </row>
    <row r="5370" spans="1:2" ht="16.149999999999999" customHeight="1" x14ac:dyDescent="0.25">
      <c r="A5370" s="265">
        <v>38930</v>
      </c>
      <c r="B5370" s="268">
        <v>2426.52</v>
      </c>
    </row>
    <row r="5371" spans="1:2" ht="16.149999999999999" customHeight="1" x14ac:dyDescent="0.25">
      <c r="A5371" s="265">
        <v>38931</v>
      </c>
      <c r="B5371" s="266">
        <v>2436.4299999999998</v>
      </c>
    </row>
    <row r="5372" spans="1:2" ht="16.149999999999999" customHeight="1" x14ac:dyDescent="0.25">
      <c r="A5372" s="265">
        <v>38932</v>
      </c>
      <c r="B5372" s="268">
        <v>2429.2399999999998</v>
      </c>
    </row>
    <row r="5373" spans="1:2" ht="16.149999999999999" customHeight="1" x14ac:dyDescent="0.25">
      <c r="A5373" s="265">
        <v>38933</v>
      </c>
      <c r="B5373" s="266">
        <v>2415.5100000000002</v>
      </c>
    </row>
    <row r="5374" spans="1:2" ht="16.149999999999999" customHeight="1" x14ac:dyDescent="0.25">
      <c r="A5374" s="265">
        <v>38934</v>
      </c>
      <c r="B5374" s="268">
        <v>2389.87</v>
      </c>
    </row>
    <row r="5375" spans="1:2" ht="16.149999999999999" customHeight="1" x14ac:dyDescent="0.25">
      <c r="A5375" s="265">
        <v>38935</v>
      </c>
      <c r="B5375" s="266">
        <v>2389.87</v>
      </c>
    </row>
    <row r="5376" spans="1:2" ht="16.149999999999999" customHeight="1" x14ac:dyDescent="0.25">
      <c r="A5376" s="265">
        <v>38936</v>
      </c>
      <c r="B5376" s="268">
        <v>2389.87</v>
      </c>
    </row>
    <row r="5377" spans="1:2" ht="16.149999999999999" customHeight="1" x14ac:dyDescent="0.25">
      <c r="A5377" s="265">
        <v>38937</v>
      </c>
      <c r="B5377" s="266">
        <v>2389.87</v>
      </c>
    </row>
    <row r="5378" spans="1:2" ht="16.149999999999999" customHeight="1" x14ac:dyDescent="0.25">
      <c r="A5378" s="265">
        <v>38938</v>
      </c>
      <c r="B5378" s="268">
        <v>2388.13</v>
      </c>
    </row>
    <row r="5379" spans="1:2" ht="16.149999999999999" customHeight="1" x14ac:dyDescent="0.25">
      <c r="A5379" s="265">
        <v>38939</v>
      </c>
      <c r="B5379" s="266">
        <v>2363.8200000000002</v>
      </c>
    </row>
    <row r="5380" spans="1:2" ht="16.149999999999999" customHeight="1" x14ac:dyDescent="0.25">
      <c r="A5380" s="265">
        <v>38940</v>
      </c>
      <c r="B5380" s="268">
        <v>2363.56</v>
      </c>
    </row>
    <row r="5381" spans="1:2" ht="16.149999999999999" customHeight="1" x14ac:dyDescent="0.25">
      <c r="A5381" s="265">
        <v>38941</v>
      </c>
      <c r="B5381" s="266">
        <v>2371.77</v>
      </c>
    </row>
    <row r="5382" spans="1:2" ht="16.149999999999999" customHeight="1" x14ac:dyDescent="0.25">
      <c r="A5382" s="265">
        <v>38942</v>
      </c>
      <c r="B5382" s="268">
        <v>2371.77</v>
      </c>
    </row>
    <row r="5383" spans="1:2" ht="16.149999999999999" customHeight="1" x14ac:dyDescent="0.25">
      <c r="A5383" s="265">
        <v>38943</v>
      </c>
      <c r="B5383" s="266">
        <v>2371.77</v>
      </c>
    </row>
    <row r="5384" spans="1:2" ht="16.149999999999999" customHeight="1" x14ac:dyDescent="0.25">
      <c r="A5384" s="265">
        <v>38944</v>
      </c>
      <c r="B5384" s="268">
        <v>2372.9499999999998</v>
      </c>
    </row>
    <row r="5385" spans="1:2" ht="16.149999999999999" customHeight="1" x14ac:dyDescent="0.25">
      <c r="A5385" s="265">
        <v>38945</v>
      </c>
      <c r="B5385" s="266">
        <v>2362.2800000000002</v>
      </c>
    </row>
    <row r="5386" spans="1:2" ht="16.149999999999999" customHeight="1" x14ac:dyDescent="0.25">
      <c r="A5386" s="265">
        <v>38946</v>
      </c>
      <c r="B5386" s="268">
        <v>2356.4899999999998</v>
      </c>
    </row>
    <row r="5387" spans="1:2" ht="16.149999999999999" customHeight="1" x14ac:dyDescent="0.25">
      <c r="A5387" s="265">
        <v>38947</v>
      </c>
      <c r="B5387" s="266">
        <v>2366.36</v>
      </c>
    </row>
    <row r="5388" spans="1:2" ht="16.149999999999999" customHeight="1" x14ac:dyDescent="0.25">
      <c r="A5388" s="265">
        <v>38948</v>
      </c>
      <c r="B5388" s="268">
        <v>2370.4899999999998</v>
      </c>
    </row>
    <row r="5389" spans="1:2" ht="16.149999999999999" customHeight="1" x14ac:dyDescent="0.25">
      <c r="A5389" s="265">
        <v>38949</v>
      </c>
      <c r="B5389" s="266">
        <v>2370.4899999999998</v>
      </c>
    </row>
    <row r="5390" spans="1:2" ht="16.149999999999999" customHeight="1" x14ac:dyDescent="0.25">
      <c r="A5390" s="265">
        <v>38950</v>
      </c>
      <c r="B5390" s="268">
        <v>2370.4899999999998</v>
      </c>
    </row>
    <row r="5391" spans="1:2" ht="16.149999999999999" customHeight="1" x14ac:dyDescent="0.25">
      <c r="A5391" s="265">
        <v>38951</v>
      </c>
      <c r="B5391" s="266">
        <v>2370.4899999999998</v>
      </c>
    </row>
    <row r="5392" spans="1:2" ht="16.149999999999999" customHeight="1" x14ac:dyDescent="0.25">
      <c r="A5392" s="265">
        <v>38952</v>
      </c>
      <c r="B5392" s="268">
        <v>2362.67</v>
      </c>
    </row>
    <row r="5393" spans="1:2" ht="16.149999999999999" customHeight="1" x14ac:dyDescent="0.25">
      <c r="A5393" s="265">
        <v>38953</v>
      </c>
      <c r="B5393" s="266">
        <v>2374.59</v>
      </c>
    </row>
    <row r="5394" spans="1:2" ht="16.149999999999999" customHeight="1" x14ac:dyDescent="0.25">
      <c r="A5394" s="265">
        <v>38954</v>
      </c>
      <c r="B5394" s="268">
        <v>2398</v>
      </c>
    </row>
    <row r="5395" spans="1:2" ht="16.149999999999999" customHeight="1" x14ac:dyDescent="0.25">
      <c r="A5395" s="265">
        <v>38955</v>
      </c>
      <c r="B5395" s="266">
        <v>2425.65</v>
      </c>
    </row>
    <row r="5396" spans="1:2" ht="16.149999999999999" customHeight="1" x14ac:dyDescent="0.25">
      <c r="A5396" s="265">
        <v>38956</v>
      </c>
      <c r="B5396" s="268">
        <v>2425.65</v>
      </c>
    </row>
    <row r="5397" spans="1:2" ht="16.149999999999999" customHeight="1" x14ac:dyDescent="0.25">
      <c r="A5397" s="265">
        <v>38957</v>
      </c>
      <c r="B5397" s="266">
        <v>2425.65</v>
      </c>
    </row>
    <row r="5398" spans="1:2" ht="16.149999999999999" customHeight="1" x14ac:dyDescent="0.25">
      <c r="A5398" s="265">
        <v>38958</v>
      </c>
      <c r="B5398" s="268">
        <v>2409.54</v>
      </c>
    </row>
    <row r="5399" spans="1:2" ht="16.149999999999999" customHeight="1" x14ac:dyDescent="0.25">
      <c r="A5399" s="265">
        <v>38959</v>
      </c>
      <c r="B5399" s="266">
        <v>2402.0700000000002</v>
      </c>
    </row>
    <row r="5400" spans="1:2" ht="16.149999999999999" customHeight="1" x14ac:dyDescent="0.25">
      <c r="A5400" s="265">
        <v>38960</v>
      </c>
      <c r="B5400" s="268">
        <v>2396.63</v>
      </c>
    </row>
    <row r="5401" spans="1:2" ht="16.149999999999999" customHeight="1" x14ac:dyDescent="0.25">
      <c r="A5401" s="265">
        <v>38961</v>
      </c>
      <c r="B5401" s="266">
        <v>2398.56</v>
      </c>
    </row>
    <row r="5402" spans="1:2" ht="16.149999999999999" customHeight="1" x14ac:dyDescent="0.25">
      <c r="A5402" s="265">
        <v>38962</v>
      </c>
      <c r="B5402" s="268">
        <v>2398.83</v>
      </c>
    </row>
    <row r="5403" spans="1:2" ht="16.149999999999999" customHeight="1" x14ac:dyDescent="0.25">
      <c r="A5403" s="265">
        <v>38963</v>
      </c>
      <c r="B5403" s="266">
        <v>2398.83</v>
      </c>
    </row>
    <row r="5404" spans="1:2" ht="16.149999999999999" customHeight="1" x14ac:dyDescent="0.25">
      <c r="A5404" s="265">
        <v>38964</v>
      </c>
      <c r="B5404" s="268">
        <v>2398.83</v>
      </c>
    </row>
    <row r="5405" spans="1:2" ht="16.149999999999999" customHeight="1" x14ac:dyDescent="0.25">
      <c r="A5405" s="265">
        <v>38965</v>
      </c>
      <c r="B5405" s="266">
        <v>2398.83</v>
      </c>
    </row>
    <row r="5406" spans="1:2" ht="16.149999999999999" customHeight="1" x14ac:dyDescent="0.25">
      <c r="A5406" s="265">
        <v>38966</v>
      </c>
      <c r="B5406" s="268">
        <v>2377.1799999999998</v>
      </c>
    </row>
    <row r="5407" spans="1:2" ht="16.149999999999999" customHeight="1" x14ac:dyDescent="0.25">
      <c r="A5407" s="265">
        <v>38967</v>
      </c>
      <c r="B5407" s="266">
        <v>2381.46</v>
      </c>
    </row>
    <row r="5408" spans="1:2" ht="16.149999999999999" customHeight="1" x14ac:dyDescent="0.25">
      <c r="A5408" s="265">
        <v>38968</v>
      </c>
      <c r="B5408" s="268">
        <v>2387.31</v>
      </c>
    </row>
    <row r="5409" spans="1:2" ht="16.149999999999999" customHeight="1" x14ac:dyDescent="0.25">
      <c r="A5409" s="265">
        <v>38969</v>
      </c>
      <c r="B5409" s="266">
        <v>2388.54</v>
      </c>
    </row>
    <row r="5410" spans="1:2" ht="16.149999999999999" customHeight="1" x14ac:dyDescent="0.25">
      <c r="A5410" s="265">
        <v>38970</v>
      </c>
      <c r="B5410" s="268">
        <v>2388.54</v>
      </c>
    </row>
    <row r="5411" spans="1:2" ht="16.149999999999999" customHeight="1" x14ac:dyDescent="0.25">
      <c r="A5411" s="265">
        <v>38971</v>
      </c>
      <c r="B5411" s="266">
        <v>2388.54</v>
      </c>
    </row>
    <row r="5412" spans="1:2" ht="16.149999999999999" customHeight="1" x14ac:dyDescent="0.25">
      <c r="A5412" s="265">
        <v>38972</v>
      </c>
      <c r="B5412" s="268">
        <v>2409.9299999999998</v>
      </c>
    </row>
    <row r="5413" spans="1:2" ht="16.149999999999999" customHeight="1" x14ac:dyDescent="0.25">
      <c r="A5413" s="265">
        <v>38973</v>
      </c>
      <c r="B5413" s="266">
        <v>2406.89</v>
      </c>
    </row>
    <row r="5414" spans="1:2" ht="16.149999999999999" customHeight="1" x14ac:dyDescent="0.25">
      <c r="A5414" s="265">
        <v>38974</v>
      </c>
      <c r="B5414" s="268">
        <v>2399.92</v>
      </c>
    </row>
    <row r="5415" spans="1:2" ht="16.149999999999999" customHeight="1" x14ac:dyDescent="0.25">
      <c r="A5415" s="265">
        <v>38975</v>
      </c>
      <c r="B5415" s="266">
        <v>2392.81</v>
      </c>
    </row>
    <row r="5416" spans="1:2" ht="16.149999999999999" customHeight="1" x14ac:dyDescent="0.25">
      <c r="A5416" s="265">
        <v>38976</v>
      </c>
      <c r="B5416" s="268">
        <v>2390.66</v>
      </c>
    </row>
    <row r="5417" spans="1:2" ht="16.149999999999999" customHeight="1" x14ac:dyDescent="0.25">
      <c r="A5417" s="265">
        <v>38977</v>
      </c>
      <c r="B5417" s="266">
        <v>2390.66</v>
      </c>
    </row>
    <row r="5418" spans="1:2" ht="16.149999999999999" customHeight="1" x14ac:dyDescent="0.25">
      <c r="A5418" s="265">
        <v>38978</v>
      </c>
      <c r="B5418" s="268">
        <v>2390.66</v>
      </c>
    </row>
    <row r="5419" spans="1:2" ht="16.149999999999999" customHeight="1" x14ac:dyDescent="0.25">
      <c r="A5419" s="265">
        <v>38979</v>
      </c>
      <c r="B5419" s="266">
        <v>2395.4299999999998</v>
      </c>
    </row>
    <row r="5420" spans="1:2" ht="16.149999999999999" customHeight="1" x14ac:dyDescent="0.25">
      <c r="A5420" s="265">
        <v>38980</v>
      </c>
      <c r="B5420" s="268">
        <v>2396.41</v>
      </c>
    </row>
    <row r="5421" spans="1:2" ht="16.149999999999999" customHeight="1" x14ac:dyDescent="0.25">
      <c r="A5421" s="265">
        <v>38981</v>
      </c>
      <c r="B5421" s="266">
        <v>2399.46</v>
      </c>
    </row>
    <row r="5422" spans="1:2" ht="16.149999999999999" customHeight="1" x14ac:dyDescent="0.25">
      <c r="A5422" s="265">
        <v>38982</v>
      </c>
      <c r="B5422" s="268">
        <v>2408.62</v>
      </c>
    </row>
    <row r="5423" spans="1:2" ht="16.149999999999999" customHeight="1" x14ac:dyDescent="0.25">
      <c r="A5423" s="265">
        <v>38983</v>
      </c>
      <c r="B5423" s="266">
        <v>2417.23</v>
      </c>
    </row>
    <row r="5424" spans="1:2" ht="16.149999999999999" customHeight="1" x14ac:dyDescent="0.25">
      <c r="A5424" s="265">
        <v>38984</v>
      </c>
      <c r="B5424" s="268">
        <v>2417.23</v>
      </c>
    </row>
    <row r="5425" spans="1:2" ht="16.149999999999999" customHeight="1" x14ac:dyDescent="0.25">
      <c r="A5425" s="265">
        <v>38985</v>
      </c>
      <c r="B5425" s="266">
        <v>2417.23</v>
      </c>
    </row>
    <row r="5426" spans="1:2" ht="16.149999999999999" customHeight="1" x14ac:dyDescent="0.25">
      <c r="A5426" s="265">
        <v>38986</v>
      </c>
      <c r="B5426" s="268">
        <v>2420.25</v>
      </c>
    </row>
    <row r="5427" spans="1:2" ht="16.149999999999999" customHeight="1" x14ac:dyDescent="0.25">
      <c r="A5427" s="265">
        <v>38987</v>
      </c>
      <c r="B5427" s="266">
        <v>2411.6799999999998</v>
      </c>
    </row>
    <row r="5428" spans="1:2" ht="16.149999999999999" customHeight="1" x14ac:dyDescent="0.25">
      <c r="A5428" s="265">
        <v>38988</v>
      </c>
      <c r="B5428" s="268">
        <v>2399.36</v>
      </c>
    </row>
    <row r="5429" spans="1:2" ht="16.149999999999999" customHeight="1" x14ac:dyDescent="0.25">
      <c r="A5429" s="265">
        <v>38989</v>
      </c>
      <c r="B5429" s="266">
        <v>2397.0700000000002</v>
      </c>
    </row>
    <row r="5430" spans="1:2" ht="16.149999999999999" customHeight="1" x14ac:dyDescent="0.25">
      <c r="A5430" s="265">
        <v>38990</v>
      </c>
      <c r="B5430" s="268">
        <v>2394.31</v>
      </c>
    </row>
    <row r="5431" spans="1:2" ht="16.149999999999999" customHeight="1" x14ac:dyDescent="0.25">
      <c r="A5431" s="265">
        <v>38991</v>
      </c>
      <c r="B5431" s="266">
        <v>2394.31</v>
      </c>
    </row>
    <row r="5432" spans="1:2" ht="16.149999999999999" customHeight="1" x14ac:dyDescent="0.25">
      <c r="A5432" s="265">
        <v>38992</v>
      </c>
      <c r="B5432" s="268">
        <v>2394.31</v>
      </c>
    </row>
    <row r="5433" spans="1:2" ht="16.149999999999999" customHeight="1" x14ac:dyDescent="0.25">
      <c r="A5433" s="265">
        <v>38993</v>
      </c>
      <c r="B5433" s="266">
        <v>2390.41</v>
      </c>
    </row>
    <row r="5434" spans="1:2" ht="16.149999999999999" customHeight="1" x14ac:dyDescent="0.25">
      <c r="A5434" s="265">
        <v>38994</v>
      </c>
      <c r="B5434" s="268">
        <v>2396.38</v>
      </c>
    </row>
    <row r="5435" spans="1:2" ht="16.149999999999999" customHeight="1" x14ac:dyDescent="0.25">
      <c r="A5435" s="265">
        <v>38995</v>
      </c>
      <c r="B5435" s="266">
        <v>2403.4299999999998</v>
      </c>
    </row>
    <row r="5436" spans="1:2" ht="16.149999999999999" customHeight="1" x14ac:dyDescent="0.25">
      <c r="A5436" s="265">
        <v>38996</v>
      </c>
      <c r="B5436" s="268">
        <v>2393.4699999999998</v>
      </c>
    </row>
    <row r="5437" spans="1:2" ht="16.149999999999999" customHeight="1" x14ac:dyDescent="0.25">
      <c r="A5437" s="265">
        <v>38997</v>
      </c>
      <c r="B5437" s="266">
        <v>2395.23</v>
      </c>
    </row>
    <row r="5438" spans="1:2" ht="16.149999999999999" customHeight="1" x14ac:dyDescent="0.25">
      <c r="A5438" s="265">
        <v>38998</v>
      </c>
      <c r="B5438" s="268">
        <v>2395.23</v>
      </c>
    </row>
    <row r="5439" spans="1:2" ht="16.149999999999999" customHeight="1" x14ac:dyDescent="0.25">
      <c r="A5439" s="265">
        <v>38999</v>
      </c>
      <c r="B5439" s="266">
        <v>2395.23</v>
      </c>
    </row>
    <row r="5440" spans="1:2" ht="16.149999999999999" customHeight="1" x14ac:dyDescent="0.25">
      <c r="A5440" s="265">
        <v>39000</v>
      </c>
      <c r="B5440" s="268">
        <v>2395.23</v>
      </c>
    </row>
    <row r="5441" spans="1:2" ht="16.149999999999999" customHeight="1" x14ac:dyDescent="0.25">
      <c r="A5441" s="265">
        <v>39001</v>
      </c>
      <c r="B5441" s="266">
        <v>2387.11</v>
      </c>
    </row>
    <row r="5442" spans="1:2" ht="16.149999999999999" customHeight="1" x14ac:dyDescent="0.25">
      <c r="A5442" s="265">
        <v>39002</v>
      </c>
      <c r="B5442" s="268">
        <v>2389.0700000000002</v>
      </c>
    </row>
    <row r="5443" spans="1:2" ht="16.149999999999999" customHeight="1" x14ac:dyDescent="0.25">
      <c r="A5443" s="265">
        <v>39003</v>
      </c>
      <c r="B5443" s="266">
        <v>2374.5100000000002</v>
      </c>
    </row>
    <row r="5444" spans="1:2" ht="16.149999999999999" customHeight="1" x14ac:dyDescent="0.25">
      <c r="A5444" s="265">
        <v>39004</v>
      </c>
      <c r="B5444" s="268">
        <v>2356.5300000000002</v>
      </c>
    </row>
    <row r="5445" spans="1:2" ht="16.149999999999999" customHeight="1" x14ac:dyDescent="0.25">
      <c r="A5445" s="265">
        <v>39005</v>
      </c>
      <c r="B5445" s="266">
        <v>2356.5300000000002</v>
      </c>
    </row>
    <row r="5446" spans="1:2" ht="16.149999999999999" customHeight="1" x14ac:dyDescent="0.25">
      <c r="A5446" s="265">
        <v>39006</v>
      </c>
      <c r="B5446" s="268">
        <v>2356.5300000000002</v>
      </c>
    </row>
    <row r="5447" spans="1:2" ht="16.149999999999999" customHeight="1" x14ac:dyDescent="0.25">
      <c r="A5447" s="265">
        <v>39007</v>
      </c>
      <c r="B5447" s="266">
        <v>2356.5300000000002</v>
      </c>
    </row>
    <row r="5448" spans="1:2" ht="16.149999999999999" customHeight="1" x14ac:dyDescent="0.25">
      <c r="A5448" s="265">
        <v>39008</v>
      </c>
      <c r="B5448" s="268">
        <v>2359.41</v>
      </c>
    </row>
    <row r="5449" spans="1:2" ht="16.149999999999999" customHeight="1" x14ac:dyDescent="0.25">
      <c r="A5449" s="265">
        <v>39009</v>
      </c>
      <c r="B5449" s="266">
        <v>2348.4299999999998</v>
      </c>
    </row>
    <row r="5450" spans="1:2" ht="16.149999999999999" customHeight="1" x14ac:dyDescent="0.25">
      <c r="A5450" s="265">
        <v>39010</v>
      </c>
      <c r="B5450" s="268">
        <v>2345.4899999999998</v>
      </c>
    </row>
    <row r="5451" spans="1:2" ht="16.149999999999999" customHeight="1" x14ac:dyDescent="0.25">
      <c r="A5451" s="265">
        <v>39011</v>
      </c>
      <c r="B5451" s="266">
        <v>2340.89</v>
      </c>
    </row>
    <row r="5452" spans="1:2" ht="16.149999999999999" customHeight="1" x14ac:dyDescent="0.25">
      <c r="A5452" s="265">
        <v>39012</v>
      </c>
      <c r="B5452" s="268">
        <v>2340.89</v>
      </c>
    </row>
    <row r="5453" spans="1:2" ht="16.149999999999999" customHeight="1" x14ac:dyDescent="0.25">
      <c r="A5453" s="265">
        <v>39013</v>
      </c>
      <c r="B5453" s="266">
        <v>2340.89</v>
      </c>
    </row>
    <row r="5454" spans="1:2" ht="16.149999999999999" customHeight="1" x14ac:dyDescent="0.25">
      <c r="A5454" s="265">
        <v>39014</v>
      </c>
      <c r="B5454" s="268">
        <v>2341.5100000000002</v>
      </c>
    </row>
    <row r="5455" spans="1:2" ht="16.149999999999999" customHeight="1" x14ac:dyDescent="0.25">
      <c r="A5455" s="265">
        <v>39015</v>
      </c>
      <c r="B5455" s="266">
        <v>2341.33</v>
      </c>
    </row>
    <row r="5456" spans="1:2" ht="16.149999999999999" customHeight="1" x14ac:dyDescent="0.25">
      <c r="A5456" s="265">
        <v>39016</v>
      </c>
      <c r="B5456" s="268">
        <v>2339.92</v>
      </c>
    </row>
    <row r="5457" spans="1:2" ht="16.149999999999999" customHeight="1" x14ac:dyDescent="0.25">
      <c r="A5457" s="265">
        <v>39017</v>
      </c>
      <c r="B5457" s="266">
        <v>2327.23</v>
      </c>
    </row>
    <row r="5458" spans="1:2" ht="16.149999999999999" customHeight="1" x14ac:dyDescent="0.25">
      <c r="A5458" s="265">
        <v>39018</v>
      </c>
      <c r="B5458" s="268">
        <v>2314.7600000000002</v>
      </c>
    </row>
    <row r="5459" spans="1:2" ht="16.149999999999999" customHeight="1" x14ac:dyDescent="0.25">
      <c r="A5459" s="265">
        <v>39019</v>
      </c>
      <c r="B5459" s="266">
        <v>2314.7600000000002</v>
      </c>
    </row>
    <row r="5460" spans="1:2" ht="16.149999999999999" customHeight="1" x14ac:dyDescent="0.25">
      <c r="A5460" s="265">
        <v>39020</v>
      </c>
      <c r="B5460" s="268">
        <v>2314.7600000000002</v>
      </c>
    </row>
    <row r="5461" spans="1:2" ht="16.149999999999999" customHeight="1" x14ac:dyDescent="0.25">
      <c r="A5461" s="265">
        <v>39021</v>
      </c>
      <c r="B5461" s="266">
        <v>2315.38</v>
      </c>
    </row>
    <row r="5462" spans="1:2" ht="16.149999999999999" customHeight="1" x14ac:dyDescent="0.25">
      <c r="A5462" s="265">
        <v>39022</v>
      </c>
      <c r="B5462" s="268">
        <v>2308.4899999999998</v>
      </c>
    </row>
    <row r="5463" spans="1:2" ht="16.149999999999999" customHeight="1" x14ac:dyDescent="0.25">
      <c r="A5463" s="265">
        <v>39023</v>
      </c>
      <c r="B5463" s="266">
        <v>2302.64</v>
      </c>
    </row>
    <row r="5464" spans="1:2" ht="16.149999999999999" customHeight="1" x14ac:dyDescent="0.25">
      <c r="A5464" s="265">
        <v>39024</v>
      </c>
      <c r="B5464" s="268">
        <v>2296.65</v>
      </c>
    </row>
    <row r="5465" spans="1:2" ht="16.149999999999999" customHeight="1" x14ac:dyDescent="0.25">
      <c r="A5465" s="265">
        <v>39025</v>
      </c>
      <c r="B5465" s="266">
        <v>2300.88</v>
      </c>
    </row>
    <row r="5466" spans="1:2" ht="16.149999999999999" customHeight="1" x14ac:dyDescent="0.25">
      <c r="A5466" s="265">
        <v>39026</v>
      </c>
      <c r="B5466" s="268">
        <v>2300.88</v>
      </c>
    </row>
    <row r="5467" spans="1:2" ht="16.149999999999999" customHeight="1" x14ac:dyDescent="0.25">
      <c r="A5467" s="265">
        <v>39027</v>
      </c>
      <c r="B5467" s="266">
        <v>2300.88</v>
      </c>
    </row>
    <row r="5468" spans="1:2" ht="16.149999999999999" customHeight="1" x14ac:dyDescent="0.25">
      <c r="A5468" s="265">
        <v>39028</v>
      </c>
      <c r="B5468" s="268">
        <v>2300.88</v>
      </c>
    </row>
    <row r="5469" spans="1:2" ht="16.149999999999999" customHeight="1" x14ac:dyDescent="0.25">
      <c r="A5469" s="265">
        <v>39029</v>
      </c>
      <c r="B5469" s="266">
        <v>2288.13</v>
      </c>
    </row>
    <row r="5470" spans="1:2" ht="16.149999999999999" customHeight="1" x14ac:dyDescent="0.25">
      <c r="A5470" s="265">
        <v>39030</v>
      </c>
      <c r="B5470" s="268">
        <v>2282.52</v>
      </c>
    </row>
    <row r="5471" spans="1:2" ht="16.149999999999999" customHeight="1" x14ac:dyDescent="0.25">
      <c r="A5471" s="265">
        <v>39031</v>
      </c>
      <c r="B5471" s="266">
        <v>2268.4699999999998</v>
      </c>
    </row>
    <row r="5472" spans="1:2" ht="16.149999999999999" customHeight="1" x14ac:dyDescent="0.25">
      <c r="A5472" s="265">
        <v>39032</v>
      </c>
      <c r="B5472" s="268">
        <v>2277.66</v>
      </c>
    </row>
    <row r="5473" spans="1:2" ht="16.149999999999999" customHeight="1" x14ac:dyDescent="0.25">
      <c r="A5473" s="265">
        <v>39033</v>
      </c>
      <c r="B5473" s="266">
        <v>2277.66</v>
      </c>
    </row>
    <row r="5474" spans="1:2" ht="16.149999999999999" customHeight="1" x14ac:dyDescent="0.25">
      <c r="A5474" s="265">
        <v>39034</v>
      </c>
      <c r="B5474" s="268">
        <v>2277.66</v>
      </c>
    </row>
    <row r="5475" spans="1:2" ht="16.149999999999999" customHeight="1" x14ac:dyDescent="0.25">
      <c r="A5475" s="265">
        <v>39035</v>
      </c>
      <c r="B5475" s="266">
        <v>2277.66</v>
      </c>
    </row>
    <row r="5476" spans="1:2" ht="16.149999999999999" customHeight="1" x14ac:dyDescent="0.25">
      <c r="A5476" s="265">
        <v>39036</v>
      </c>
      <c r="B5476" s="268">
        <v>2277.21</v>
      </c>
    </row>
    <row r="5477" spans="1:2" ht="16.149999999999999" customHeight="1" x14ac:dyDescent="0.25">
      <c r="A5477" s="265">
        <v>39037</v>
      </c>
      <c r="B5477" s="266">
        <v>2274.2600000000002</v>
      </c>
    </row>
    <row r="5478" spans="1:2" ht="16.149999999999999" customHeight="1" x14ac:dyDescent="0.25">
      <c r="A5478" s="265">
        <v>39038</v>
      </c>
      <c r="B5478" s="268">
        <v>2276.37</v>
      </c>
    </row>
    <row r="5479" spans="1:2" ht="16.149999999999999" customHeight="1" x14ac:dyDescent="0.25">
      <c r="A5479" s="265">
        <v>39039</v>
      </c>
      <c r="B5479" s="266">
        <v>2285.65</v>
      </c>
    </row>
    <row r="5480" spans="1:2" ht="16.149999999999999" customHeight="1" x14ac:dyDescent="0.25">
      <c r="A5480" s="265">
        <v>39040</v>
      </c>
      <c r="B5480" s="268">
        <v>2285.65</v>
      </c>
    </row>
    <row r="5481" spans="1:2" ht="16.149999999999999" customHeight="1" x14ac:dyDescent="0.25">
      <c r="A5481" s="265">
        <v>39041</v>
      </c>
      <c r="B5481" s="266">
        <v>2285.65</v>
      </c>
    </row>
    <row r="5482" spans="1:2" ht="16.149999999999999" customHeight="1" x14ac:dyDescent="0.25">
      <c r="A5482" s="265">
        <v>39042</v>
      </c>
      <c r="B5482" s="268">
        <v>2283.9899999999998</v>
      </c>
    </row>
    <row r="5483" spans="1:2" ht="16.149999999999999" customHeight="1" x14ac:dyDescent="0.25">
      <c r="A5483" s="265">
        <v>39043</v>
      </c>
      <c r="B5483" s="266">
        <v>2282.67</v>
      </c>
    </row>
    <row r="5484" spans="1:2" ht="16.149999999999999" customHeight="1" x14ac:dyDescent="0.25">
      <c r="A5484" s="265">
        <v>39044</v>
      </c>
      <c r="B5484" s="268">
        <v>2283.33</v>
      </c>
    </row>
    <row r="5485" spans="1:2" ht="16.149999999999999" customHeight="1" x14ac:dyDescent="0.25">
      <c r="A5485" s="265">
        <v>39045</v>
      </c>
      <c r="B5485" s="266">
        <v>2283.33</v>
      </c>
    </row>
    <row r="5486" spans="1:2" ht="16.149999999999999" customHeight="1" x14ac:dyDescent="0.25">
      <c r="A5486" s="265">
        <v>39046</v>
      </c>
      <c r="B5486" s="268">
        <v>2298.52</v>
      </c>
    </row>
    <row r="5487" spans="1:2" ht="16.149999999999999" customHeight="1" x14ac:dyDescent="0.25">
      <c r="A5487" s="265">
        <v>39047</v>
      </c>
      <c r="B5487" s="266">
        <v>2298.52</v>
      </c>
    </row>
    <row r="5488" spans="1:2" ht="16.149999999999999" customHeight="1" x14ac:dyDescent="0.25">
      <c r="A5488" s="265">
        <v>39048</v>
      </c>
      <c r="B5488" s="268">
        <v>2298.52</v>
      </c>
    </row>
    <row r="5489" spans="1:2" ht="16.149999999999999" customHeight="1" x14ac:dyDescent="0.25">
      <c r="A5489" s="265">
        <v>39049</v>
      </c>
      <c r="B5489" s="266">
        <v>2320.64</v>
      </c>
    </row>
    <row r="5490" spans="1:2" ht="16.149999999999999" customHeight="1" x14ac:dyDescent="0.25">
      <c r="A5490" s="265">
        <v>39050</v>
      </c>
      <c r="B5490" s="268">
        <v>2317.35</v>
      </c>
    </row>
    <row r="5491" spans="1:2" ht="16.149999999999999" customHeight="1" x14ac:dyDescent="0.25">
      <c r="A5491" s="265">
        <v>39051</v>
      </c>
      <c r="B5491" s="266">
        <v>2300.42</v>
      </c>
    </row>
    <row r="5492" spans="1:2" ht="16.149999999999999" customHeight="1" x14ac:dyDescent="0.25">
      <c r="A5492" s="265">
        <v>39052</v>
      </c>
      <c r="B5492" s="268">
        <v>2295.9899999999998</v>
      </c>
    </row>
    <row r="5493" spans="1:2" ht="16.149999999999999" customHeight="1" x14ac:dyDescent="0.25">
      <c r="A5493" s="265">
        <v>39053</v>
      </c>
      <c r="B5493" s="266">
        <v>2293.42</v>
      </c>
    </row>
    <row r="5494" spans="1:2" ht="16.149999999999999" customHeight="1" x14ac:dyDescent="0.25">
      <c r="A5494" s="265">
        <v>39054</v>
      </c>
      <c r="B5494" s="268">
        <v>2293.42</v>
      </c>
    </row>
    <row r="5495" spans="1:2" ht="16.149999999999999" customHeight="1" x14ac:dyDescent="0.25">
      <c r="A5495" s="265">
        <v>39055</v>
      </c>
      <c r="B5495" s="266">
        <v>2293.42</v>
      </c>
    </row>
    <row r="5496" spans="1:2" ht="16.149999999999999" customHeight="1" x14ac:dyDescent="0.25">
      <c r="A5496" s="265">
        <v>39056</v>
      </c>
      <c r="B5496" s="268">
        <v>2292.63</v>
      </c>
    </row>
    <row r="5497" spans="1:2" ht="16.149999999999999" customHeight="1" x14ac:dyDescent="0.25">
      <c r="A5497" s="265">
        <v>39057</v>
      </c>
      <c r="B5497" s="266">
        <v>2278.9699999999998</v>
      </c>
    </row>
    <row r="5498" spans="1:2" ht="16.149999999999999" customHeight="1" x14ac:dyDescent="0.25">
      <c r="A5498" s="265">
        <v>39058</v>
      </c>
      <c r="B5498" s="268">
        <v>2279.8200000000002</v>
      </c>
    </row>
    <row r="5499" spans="1:2" ht="16.149999999999999" customHeight="1" x14ac:dyDescent="0.25">
      <c r="A5499" s="265">
        <v>39059</v>
      </c>
      <c r="B5499" s="266">
        <v>2280.5</v>
      </c>
    </row>
    <row r="5500" spans="1:2" ht="16.149999999999999" customHeight="1" x14ac:dyDescent="0.25">
      <c r="A5500" s="265">
        <v>39060</v>
      </c>
      <c r="B5500" s="268">
        <v>2280.5</v>
      </c>
    </row>
    <row r="5501" spans="1:2" ht="16.149999999999999" customHeight="1" x14ac:dyDescent="0.25">
      <c r="A5501" s="265">
        <v>39061</v>
      </c>
      <c r="B5501" s="266">
        <v>2280.5</v>
      </c>
    </row>
    <row r="5502" spans="1:2" ht="16.149999999999999" customHeight="1" x14ac:dyDescent="0.25">
      <c r="A5502" s="265">
        <v>39062</v>
      </c>
      <c r="B5502" s="268">
        <v>2280.5</v>
      </c>
    </row>
    <row r="5503" spans="1:2" ht="16.149999999999999" customHeight="1" x14ac:dyDescent="0.25">
      <c r="A5503" s="265">
        <v>39063</v>
      </c>
      <c r="B5503" s="266">
        <v>2272.09</v>
      </c>
    </row>
    <row r="5504" spans="1:2" ht="16.149999999999999" customHeight="1" x14ac:dyDescent="0.25">
      <c r="A5504" s="265">
        <v>39064</v>
      </c>
      <c r="B5504" s="268">
        <v>2272.27</v>
      </c>
    </row>
    <row r="5505" spans="1:2" ht="16.149999999999999" customHeight="1" x14ac:dyDescent="0.25">
      <c r="A5505" s="265">
        <v>39065</v>
      </c>
      <c r="B5505" s="266">
        <v>2272.75</v>
      </c>
    </row>
    <row r="5506" spans="1:2" ht="16.149999999999999" customHeight="1" x14ac:dyDescent="0.25">
      <c r="A5506" s="265">
        <v>39066</v>
      </c>
      <c r="B5506" s="268">
        <v>2270.1799999999998</v>
      </c>
    </row>
    <row r="5507" spans="1:2" ht="16.149999999999999" customHeight="1" x14ac:dyDescent="0.25">
      <c r="A5507" s="265">
        <v>39067</v>
      </c>
      <c r="B5507" s="266">
        <v>2262.15</v>
      </c>
    </row>
    <row r="5508" spans="1:2" ht="16.149999999999999" customHeight="1" x14ac:dyDescent="0.25">
      <c r="A5508" s="265">
        <v>39068</v>
      </c>
      <c r="B5508" s="268">
        <v>2262.15</v>
      </c>
    </row>
    <row r="5509" spans="1:2" ht="16.149999999999999" customHeight="1" x14ac:dyDescent="0.25">
      <c r="A5509" s="265">
        <v>39069</v>
      </c>
      <c r="B5509" s="266">
        <v>2262.15</v>
      </c>
    </row>
    <row r="5510" spans="1:2" ht="16.149999999999999" customHeight="1" x14ac:dyDescent="0.25">
      <c r="A5510" s="265">
        <v>39070</v>
      </c>
      <c r="B5510" s="268">
        <v>2255.38</v>
      </c>
    </row>
    <row r="5511" spans="1:2" ht="16.149999999999999" customHeight="1" x14ac:dyDescent="0.25">
      <c r="A5511" s="265">
        <v>39071</v>
      </c>
      <c r="B5511" s="266">
        <v>2249.2800000000002</v>
      </c>
    </row>
    <row r="5512" spans="1:2" ht="16.149999999999999" customHeight="1" x14ac:dyDescent="0.25">
      <c r="A5512" s="265">
        <v>39072</v>
      </c>
      <c r="B5512" s="268">
        <v>2234.36</v>
      </c>
    </row>
    <row r="5513" spans="1:2" ht="16.149999999999999" customHeight="1" x14ac:dyDescent="0.25">
      <c r="A5513" s="265">
        <v>39073</v>
      </c>
      <c r="B5513" s="266">
        <v>2229.2800000000002</v>
      </c>
    </row>
    <row r="5514" spans="1:2" ht="16.149999999999999" customHeight="1" x14ac:dyDescent="0.25">
      <c r="A5514" s="265">
        <v>39074</v>
      </c>
      <c r="B5514" s="268">
        <v>2228.7600000000002</v>
      </c>
    </row>
    <row r="5515" spans="1:2" ht="16.149999999999999" customHeight="1" x14ac:dyDescent="0.25">
      <c r="A5515" s="265">
        <v>39075</v>
      </c>
      <c r="B5515" s="266">
        <v>2228.7600000000002</v>
      </c>
    </row>
    <row r="5516" spans="1:2" ht="16.149999999999999" customHeight="1" x14ac:dyDescent="0.25">
      <c r="A5516" s="265">
        <v>39076</v>
      </c>
      <c r="B5516" s="268">
        <v>2228.7600000000002</v>
      </c>
    </row>
    <row r="5517" spans="1:2" ht="16.149999999999999" customHeight="1" x14ac:dyDescent="0.25">
      <c r="A5517" s="265">
        <v>39077</v>
      </c>
      <c r="B5517" s="266">
        <v>2228.7600000000002</v>
      </c>
    </row>
    <row r="5518" spans="1:2" ht="16.149999999999999" customHeight="1" x14ac:dyDescent="0.25">
      <c r="A5518" s="265">
        <v>39078</v>
      </c>
      <c r="B5518" s="268">
        <v>2225.44</v>
      </c>
    </row>
    <row r="5519" spans="1:2" ht="16.149999999999999" customHeight="1" x14ac:dyDescent="0.25">
      <c r="A5519" s="265">
        <v>39079</v>
      </c>
      <c r="B5519" s="266">
        <v>2233.31</v>
      </c>
    </row>
    <row r="5520" spans="1:2" ht="16.149999999999999" customHeight="1" x14ac:dyDescent="0.25">
      <c r="A5520" s="265">
        <v>39080</v>
      </c>
      <c r="B5520" s="268">
        <v>2238.79</v>
      </c>
    </row>
    <row r="5521" spans="1:2" ht="16.149999999999999" customHeight="1" x14ac:dyDescent="0.25">
      <c r="A5521" s="265">
        <v>39081</v>
      </c>
      <c r="B5521" s="266">
        <v>2238.79</v>
      </c>
    </row>
    <row r="5522" spans="1:2" ht="16.149999999999999" customHeight="1" x14ac:dyDescent="0.25">
      <c r="A5522" s="265">
        <v>39082</v>
      </c>
      <c r="B5522" s="268">
        <v>2238.79</v>
      </c>
    </row>
    <row r="5523" spans="1:2" ht="16.149999999999999" customHeight="1" x14ac:dyDescent="0.25">
      <c r="A5523" s="265">
        <v>39083</v>
      </c>
      <c r="B5523" s="266">
        <v>2238.79</v>
      </c>
    </row>
    <row r="5524" spans="1:2" ht="16.149999999999999" customHeight="1" x14ac:dyDescent="0.25">
      <c r="A5524" s="265">
        <v>39084</v>
      </c>
      <c r="B5524" s="268">
        <v>2238.79</v>
      </c>
    </row>
    <row r="5525" spans="1:2" ht="16.149999999999999" customHeight="1" x14ac:dyDescent="0.25">
      <c r="A5525" s="265">
        <v>39085</v>
      </c>
      <c r="B5525" s="266">
        <v>2231.42</v>
      </c>
    </row>
    <row r="5526" spans="1:2" ht="16.149999999999999" customHeight="1" x14ac:dyDescent="0.25">
      <c r="A5526" s="265">
        <v>39086</v>
      </c>
      <c r="B5526" s="268">
        <v>2218.11</v>
      </c>
    </row>
    <row r="5527" spans="1:2" ht="16.149999999999999" customHeight="1" x14ac:dyDescent="0.25">
      <c r="A5527" s="265">
        <v>39087</v>
      </c>
      <c r="B5527" s="266">
        <v>2218.0500000000002</v>
      </c>
    </row>
    <row r="5528" spans="1:2" ht="16.149999999999999" customHeight="1" x14ac:dyDescent="0.25">
      <c r="A5528" s="265">
        <v>39088</v>
      </c>
      <c r="B5528" s="268">
        <v>2228.38</v>
      </c>
    </row>
    <row r="5529" spans="1:2" ht="16.149999999999999" customHeight="1" x14ac:dyDescent="0.25">
      <c r="A5529" s="265">
        <v>39089</v>
      </c>
      <c r="B5529" s="266">
        <v>2228.38</v>
      </c>
    </row>
    <row r="5530" spans="1:2" ht="16.149999999999999" customHeight="1" x14ac:dyDescent="0.25">
      <c r="A5530" s="265">
        <v>39090</v>
      </c>
      <c r="B5530" s="268">
        <v>2228.38</v>
      </c>
    </row>
    <row r="5531" spans="1:2" ht="16.149999999999999" customHeight="1" x14ac:dyDescent="0.25">
      <c r="A5531" s="265">
        <v>39091</v>
      </c>
      <c r="B5531" s="266">
        <v>2228.38</v>
      </c>
    </row>
    <row r="5532" spans="1:2" ht="16.149999999999999" customHeight="1" x14ac:dyDescent="0.25">
      <c r="A5532" s="265">
        <v>39092</v>
      </c>
      <c r="B5532" s="268">
        <v>2238.52</v>
      </c>
    </row>
    <row r="5533" spans="1:2" ht="16.149999999999999" customHeight="1" x14ac:dyDescent="0.25">
      <c r="A5533" s="265">
        <v>39093</v>
      </c>
      <c r="B5533" s="266">
        <v>2250.6</v>
      </c>
    </row>
    <row r="5534" spans="1:2" ht="16.149999999999999" customHeight="1" x14ac:dyDescent="0.25">
      <c r="A5534" s="265">
        <v>39094</v>
      </c>
      <c r="B5534" s="268">
        <v>2231.48</v>
      </c>
    </row>
    <row r="5535" spans="1:2" ht="16.149999999999999" customHeight="1" x14ac:dyDescent="0.25">
      <c r="A5535" s="265">
        <v>39095</v>
      </c>
      <c r="B5535" s="266">
        <v>2221.35</v>
      </c>
    </row>
    <row r="5536" spans="1:2" ht="16.149999999999999" customHeight="1" x14ac:dyDescent="0.25">
      <c r="A5536" s="265">
        <v>39096</v>
      </c>
      <c r="B5536" s="268">
        <v>2221.35</v>
      </c>
    </row>
    <row r="5537" spans="1:2" ht="16.149999999999999" customHeight="1" x14ac:dyDescent="0.25">
      <c r="A5537" s="265">
        <v>39097</v>
      </c>
      <c r="B5537" s="266">
        <v>2221.35</v>
      </c>
    </row>
    <row r="5538" spans="1:2" ht="16.149999999999999" customHeight="1" x14ac:dyDescent="0.25">
      <c r="A5538" s="265">
        <v>39098</v>
      </c>
      <c r="B5538" s="268">
        <v>2221.35</v>
      </c>
    </row>
    <row r="5539" spans="1:2" ht="16.149999999999999" customHeight="1" x14ac:dyDescent="0.25">
      <c r="A5539" s="265">
        <v>39099</v>
      </c>
      <c r="B5539" s="266">
        <v>2221.96</v>
      </c>
    </row>
    <row r="5540" spans="1:2" ht="16.149999999999999" customHeight="1" x14ac:dyDescent="0.25">
      <c r="A5540" s="265">
        <v>39100</v>
      </c>
      <c r="B5540" s="268">
        <v>2224.2199999999998</v>
      </c>
    </row>
    <row r="5541" spans="1:2" ht="16.149999999999999" customHeight="1" x14ac:dyDescent="0.25">
      <c r="A5541" s="265">
        <v>39101</v>
      </c>
      <c r="B5541" s="266">
        <v>2226.06</v>
      </c>
    </row>
    <row r="5542" spans="1:2" ht="16.149999999999999" customHeight="1" x14ac:dyDescent="0.25">
      <c r="A5542" s="265">
        <v>39102</v>
      </c>
      <c r="B5542" s="268">
        <v>2229.29</v>
      </c>
    </row>
    <row r="5543" spans="1:2" ht="16.149999999999999" customHeight="1" x14ac:dyDescent="0.25">
      <c r="A5543" s="265">
        <v>39103</v>
      </c>
      <c r="B5543" s="266">
        <v>2229.29</v>
      </c>
    </row>
    <row r="5544" spans="1:2" ht="16.149999999999999" customHeight="1" x14ac:dyDescent="0.25">
      <c r="A5544" s="265">
        <v>39104</v>
      </c>
      <c r="B5544" s="268">
        <v>2229.29</v>
      </c>
    </row>
    <row r="5545" spans="1:2" ht="16.149999999999999" customHeight="1" x14ac:dyDescent="0.25">
      <c r="A5545" s="265">
        <v>39105</v>
      </c>
      <c r="B5545" s="266">
        <v>2240.3200000000002</v>
      </c>
    </row>
    <row r="5546" spans="1:2" ht="16.149999999999999" customHeight="1" x14ac:dyDescent="0.25">
      <c r="A5546" s="265">
        <v>39106</v>
      </c>
      <c r="B5546" s="268">
        <v>2250.38</v>
      </c>
    </row>
    <row r="5547" spans="1:2" ht="16.149999999999999" customHeight="1" x14ac:dyDescent="0.25">
      <c r="A5547" s="265">
        <v>39107</v>
      </c>
      <c r="B5547" s="266">
        <v>2254.67</v>
      </c>
    </row>
    <row r="5548" spans="1:2" ht="16.149999999999999" customHeight="1" x14ac:dyDescent="0.25">
      <c r="A5548" s="265">
        <v>39108</v>
      </c>
      <c r="B5548" s="268">
        <v>2252.88</v>
      </c>
    </row>
    <row r="5549" spans="1:2" ht="16.149999999999999" customHeight="1" x14ac:dyDescent="0.25">
      <c r="A5549" s="265">
        <v>39109</v>
      </c>
      <c r="B5549" s="266">
        <v>2259.4299999999998</v>
      </c>
    </row>
    <row r="5550" spans="1:2" ht="16.149999999999999" customHeight="1" x14ac:dyDescent="0.25">
      <c r="A5550" s="265">
        <v>39110</v>
      </c>
      <c r="B5550" s="268">
        <v>2259.4299999999998</v>
      </c>
    </row>
    <row r="5551" spans="1:2" ht="16.149999999999999" customHeight="1" x14ac:dyDescent="0.25">
      <c r="A5551" s="265">
        <v>39111</v>
      </c>
      <c r="B5551" s="266">
        <v>2259.4299999999998</v>
      </c>
    </row>
    <row r="5552" spans="1:2" ht="16.149999999999999" customHeight="1" x14ac:dyDescent="0.25">
      <c r="A5552" s="265">
        <v>39112</v>
      </c>
      <c r="B5552" s="268">
        <v>2261.2199999999998</v>
      </c>
    </row>
    <row r="5553" spans="1:2" ht="16.149999999999999" customHeight="1" x14ac:dyDescent="0.25">
      <c r="A5553" s="265">
        <v>39113</v>
      </c>
      <c r="B5553" s="266">
        <v>2259.7199999999998</v>
      </c>
    </row>
    <row r="5554" spans="1:2" ht="16.149999999999999" customHeight="1" x14ac:dyDescent="0.25">
      <c r="A5554" s="265">
        <v>39114</v>
      </c>
      <c r="B5554" s="268">
        <v>2255.17</v>
      </c>
    </row>
    <row r="5555" spans="1:2" ht="16.149999999999999" customHeight="1" x14ac:dyDescent="0.25">
      <c r="A5555" s="265">
        <v>39115</v>
      </c>
      <c r="B5555" s="266">
        <v>2246.06</v>
      </c>
    </row>
    <row r="5556" spans="1:2" ht="16.149999999999999" customHeight="1" x14ac:dyDescent="0.25">
      <c r="A5556" s="265">
        <v>39116</v>
      </c>
      <c r="B5556" s="268">
        <v>2241.5300000000002</v>
      </c>
    </row>
    <row r="5557" spans="1:2" ht="16.149999999999999" customHeight="1" x14ac:dyDescent="0.25">
      <c r="A5557" s="265">
        <v>39117</v>
      </c>
      <c r="B5557" s="266">
        <v>2241.5300000000002</v>
      </c>
    </row>
    <row r="5558" spans="1:2" ht="16.149999999999999" customHeight="1" x14ac:dyDescent="0.25">
      <c r="A5558" s="265">
        <v>39118</v>
      </c>
      <c r="B5558" s="268">
        <v>2241.5300000000002</v>
      </c>
    </row>
    <row r="5559" spans="1:2" ht="16.149999999999999" customHeight="1" x14ac:dyDescent="0.25">
      <c r="A5559" s="265">
        <v>39119</v>
      </c>
      <c r="B5559" s="266">
        <v>2229.3000000000002</v>
      </c>
    </row>
    <row r="5560" spans="1:2" ht="16.149999999999999" customHeight="1" x14ac:dyDescent="0.25">
      <c r="A5560" s="265">
        <v>39120</v>
      </c>
      <c r="B5560" s="268">
        <v>2232.37</v>
      </c>
    </row>
    <row r="5561" spans="1:2" ht="16.149999999999999" customHeight="1" x14ac:dyDescent="0.25">
      <c r="A5561" s="265">
        <v>39121</v>
      </c>
      <c r="B5561" s="266">
        <v>2235.3000000000002</v>
      </c>
    </row>
    <row r="5562" spans="1:2" ht="16.149999999999999" customHeight="1" x14ac:dyDescent="0.25">
      <c r="A5562" s="265">
        <v>39122</v>
      </c>
      <c r="B5562" s="268">
        <v>2239.1999999999998</v>
      </c>
    </row>
    <row r="5563" spans="1:2" ht="16.149999999999999" customHeight="1" x14ac:dyDescent="0.25">
      <c r="A5563" s="265">
        <v>39123</v>
      </c>
      <c r="B5563" s="266">
        <v>2229.87</v>
      </c>
    </row>
    <row r="5564" spans="1:2" ht="16.149999999999999" customHeight="1" x14ac:dyDescent="0.25">
      <c r="A5564" s="265">
        <v>39124</v>
      </c>
      <c r="B5564" s="268">
        <v>2229.87</v>
      </c>
    </row>
    <row r="5565" spans="1:2" ht="16.149999999999999" customHeight="1" x14ac:dyDescent="0.25">
      <c r="A5565" s="265">
        <v>39125</v>
      </c>
      <c r="B5565" s="266">
        <v>2229.87</v>
      </c>
    </row>
    <row r="5566" spans="1:2" ht="16.149999999999999" customHeight="1" x14ac:dyDescent="0.25">
      <c r="A5566" s="265">
        <v>39126</v>
      </c>
      <c r="B5566" s="268">
        <v>2230.4</v>
      </c>
    </row>
    <row r="5567" spans="1:2" ht="16.149999999999999" customHeight="1" x14ac:dyDescent="0.25">
      <c r="A5567" s="265">
        <v>39127</v>
      </c>
      <c r="B5567" s="266">
        <v>2223.3000000000002</v>
      </c>
    </row>
    <row r="5568" spans="1:2" ht="16.149999999999999" customHeight="1" x14ac:dyDescent="0.25">
      <c r="A5568" s="265">
        <v>39128</v>
      </c>
      <c r="B5568" s="268">
        <v>2221.4299999999998</v>
      </c>
    </row>
    <row r="5569" spans="1:2" ht="16.149999999999999" customHeight="1" x14ac:dyDescent="0.25">
      <c r="A5569" s="265">
        <v>39129</v>
      </c>
      <c r="B5569" s="266">
        <v>2219.15</v>
      </c>
    </row>
    <row r="5570" spans="1:2" ht="16.149999999999999" customHeight="1" x14ac:dyDescent="0.25">
      <c r="A5570" s="265">
        <v>39130</v>
      </c>
      <c r="B5570" s="268">
        <v>2221.6999999999998</v>
      </c>
    </row>
    <row r="5571" spans="1:2" ht="16.149999999999999" customHeight="1" x14ac:dyDescent="0.25">
      <c r="A5571" s="265">
        <v>39131</v>
      </c>
      <c r="B5571" s="266">
        <v>2221.6999999999998</v>
      </c>
    </row>
    <row r="5572" spans="1:2" ht="16.149999999999999" customHeight="1" x14ac:dyDescent="0.25">
      <c r="A5572" s="265">
        <v>39132</v>
      </c>
      <c r="B5572" s="268">
        <v>2221.6999999999998</v>
      </c>
    </row>
    <row r="5573" spans="1:2" ht="16.149999999999999" customHeight="1" x14ac:dyDescent="0.25">
      <c r="A5573" s="265">
        <v>39133</v>
      </c>
      <c r="B5573" s="266">
        <v>2221.6999999999998</v>
      </c>
    </row>
    <row r="5574" spans="1:2" ht="16.149999999999999" customHeight="1" x14ac:dyDescent="0.25">
      <c r="A5574" s="265">
        <v>39134</v>
      </c>
      <c r="B5574" s="268">
        <v>2220.7600000000002</v>
      </c>
    </row>
    <row r="5575" spans="1:2" ht="16.149999999999999" customHeight="1" x14ac:dyDescent="0.25">
      <c r="A5575" s="265">
        <v>39135</v>
      </c>
      <c r="B5575" s="266">
        <v>2218.7800000000002</v>
      </c>
    </row>
    <row r="5576" spans="1:2" ht="16.149999999999999" customHeight="1" x14ac:dyDescent="0.25">
      <c r="A5576" s="265">
        <v>39136</v>
      </c>
      <c r="B5576" s="268">
        <v>2214.44</v>
      </c>
    </row>
    <row r="5577" spans="1:2" ht="16.149999999999999" customHeight="1" x14ac:dyDescent="0.25">
      <c r="A5577" s="265">
        <v>39137</v>
      </c>
      <c r="B5577" s="266">
        <v>2216.5700000000002</v>
      </c>
    </row>
    <row r="5578" spans="1:2" ht="16.149999999999999" customHeight="1" x14ac:dyDescent="0.25">
      <c r="A5578" s="265">
        <v>39138</v>
      </c>
      <c r="B5578" s="268">
        <v>2216.5700000000002</v>
      </c>
    </row>
    <row r="5579" spans="1:2" ht="16.149999999999999" customHeight="1" x14ac:dyDescent="0.25">
      <c r="A5579" s="265">
        <v>39139</v>
      </c>
      <c r="B5579" s="266">
        <v>2216.5700000000002</v>
      </c>
    </row>
    <row r="5580" spans="1:2" ht="16.149999999999999" customHeight="1" x14ac:dyDescent="0.25">
      <c r="A5580" s="265">
        <v>39140</v>
      </c>
      <c r="B5580" s="268">
        <v>2211.46</v>
      </c>
    </row>
    <row r="5581" spans="1:2" ht="16.149999999999999" customHeight="1" x14ac:dyDescent="0.25">
      <c r="A5581" s="265">
        <v>39141</v>
      </c>
      <c r="B5581" s="266">
        <v>2224.12</v>
      </c>
    </row>
    <row r="5582" spans="1:2" ht="16.149999999999999" customHeight="1" x14ac:dyDescent="0.25">
      <c r="A5582" s="265">
        <v>39142</v>
      </c>
      <c r="B5582" s="268">
        <v>2231.94</v>
      </c>
    </row>
    <row r="5583" spans="1:2" ht="16.149999999999999" customHeight="1" x14ac:dyDescent="0.25">
      <c r="A5583" s="265">
        <v>39143</v>
      </c>
      <c r="B5583" s="266">
        <v>2246.88</v>
      </c>
    </row>
    <row r="5584" spans="1:2" ht="16.149999999999999" customHeight="1" x14ac:dyDescent="0.25">
      <c r="A5584" s="265">
        <v>39144</v>
      </c>
      <c r="B5584" s="268">
        <v>2242.62</v>
      </c>
    </row>
    <row r="5585" spans="1:2" ht="16.149999999999999" customHeight="1" x14ac:dyDescent="0.25">
      <c r="A5585" s="265">
        <v>39145</v>
      </c>
      <c r="B5585" s="266">
        <v>2242.62</v>
      </c>
    </row>
    <row r="5586" spans="1:2" ht="16.149999999999999" customHeight="1" x14ac:dyDescent="0.25">
      <c r="A5586" s="265">
        <v>39146</v>
      </c>
      <c r="B5586" s="268">
        <v>2242.62</v>
      </c>
    </row>
    <row r="5587" spans="1:2" ht="16.149999999999999" customHeight="1" x14ac:dyDescent="0.25">
      <c r="A5587" s="265">
        <v>39147</v>
      </c>
      <c r="B5587" s="266">
        <v>2245.71</v>
      </c>
    </row>
    <row r="5588" spans="1:2" ht="16.149999999999999" customHeight="1" x14ac:dyDescent="0.25">
      <c r="A5588" s="265">
        <v>39148</v>
      </c>
      <c r="B5588" s="268">
        <v>2222.4499999999998</v>
      </c>
    </row>
    <row r="5589" spans="1:2" ht="16.149999999999999" customHeight="1" x14ac:dyDescent="0.25">
      <c r="A5589" s="265">
        <v>39149</v>
      </c>
      <c r="B5589" s="266">
        <v>2218.94</v>
      </c>
    </row>
    <row r="5590" spans="1:2" ht="16.149999999999999" customHeight="1" x14ac:dyDescent="0.25">
      <c r="A5590" s="265">
        <v>39150</v>
      </c>
      <c r="B5590" s="268">
        <v>2214.0500000000002</v>
      </c>
    </row>
    <row r="5591" spans="1:2" ht="16.149999999999999" customHeight="1" x14ac:dyDescent="0.25">
      <c r="A5591" s="265">
        <v>39151</v>
      </c>
      <c r="B5591" s="266">
        <v>2210.98</v>
      </c>
    </row>
    <row r="5592" spans="1:2" ht="16.149999999999999" customHeight="1" x14ac:dyDescent="0.25">
      <c r="A5592" s="265">
        <v>39152</v>
      </c>
      <c r="B5592" s="268">
        <v>2210.98</v>
      </c>
    </row>
    <row r="5593" spans="1:2" ht="16.149999999999999" customHeight="1" x14ac:dyDescent="0.25">
      <c r="A5593" s="265">
        <v>39153</v>
      </c>
      <c r="B5593" s="266">
        <v>2210.98</v>
      </c>
    </row>
    <row r="5594" spans="1:2" ht="16.149999999999999" customHeight="1" x14ac:dyDescent="0.25">
      <c r="A5594" s="265">
        <v>39154</v>
      </c>
      <c r="B5594" s="268">
        <v>2205.77</v>
      </c>
    </row>
    <row r="5595" spans="1:2" ht="16.149999999999999" customHeight="1" x14ac:dyDescent="0.25">
      <c r="A5595" s="265">
        <v>39155</v>
      </c>
      <c r="B5595" s="266">
        <v>2206.38</v>
      </c>
    </row>
    <row r="5596" spans="1:2" ht="16.149999999999999" customHeight="1" x14ac:dyDescent="0.25">
      <c r="A5596" s="265">
        <v>39156</v>
      </c>
      <c r="B5596" s="268">
        <v>2210.12</v>
      </c>
    </row>
    <row r="5597" spans="1:2" ht="16.149999999999999" customHeight="1" x14ac:dyDescent="0.25">
      <c r="A5597" s="265">
        <v>39157</v>
      </c>
      <c r="B5597" s="266">
        <v>2197.7600000000002</v>
      </c>
    </row>
    <row r="5598" spans="1:2" ht="16.149999999999999" customHeight="1" x14ac:dyDescent="0.25">
      <c r="A5598" s="265">
        <v>39158</v>
      </c>
      <c r="B5598" s="268">
        <v>2204.0500000000002</v>
      </c>
    </row>
    <row r="5599" spans="1:2" ht="16.149999999999999" customHeight="1" x14ac:dyDescent="0.25">
      <c r="A5599" s="265">
        <v>39159</v>
      </c>
      <c r="B5599" s="266">
        <v>2204.0500000000002</v>
      </c>
    </row>
    <row r="5600" spans="1:2" ht="16.149999999999999" customHeight="1" x14ac:dyDescent="0.25">
      <c r="A5600" s="265">
        <v>39160</v>
      </c>
      <c r="B5600" s="268">
        <v>2204.0500000000002</v>
      </c>
    </row>
    <row r="5601" spans="1:2" ht="16.149999999999999" customHeight="1" x14ac:dyDescent="0.25">
      <c r="A5601" s="265">
        <v>39161</v>
      </c>
      <c r="B5601" s="266">
        <v>2204.0500000000002</v>
      </c>
    </row>
    <row r="5602" spans="1:2" ht="16.149999999999999" customHeight="1" x14ac:dyDescent="0.25">
      <c r="A5602" s="265">
        <v>39162</v>
      </c>
      <c r="B5602" s="268">
        <v>2186.21</v>
      </c>
    </row>
    <row r="5603" spans="1:2" ht="16.149999999999999" customHeight="1" x14ac:dyDescent="0.25">
      <c r="A5603" s="265">
        <v>39163</v>
      </c>
      <c r="B5603" s="266">
        <v>2172.6</v>
      </c>
    </row>
    <row r="5604" spans="1:2" ht="16.149999999999999" customHeight="1" x14ac:dyDescent="0.25">
      <c r="A5604" s="265">
        <v>39164</v>
      </c>
      <c r="B5604" s="268">
        <v>2168.9499999999998</v>
      </c>
    </row>
    <row r="5605" spans="1:2" ht="16.149999999999999" customHeight="1" x14ac:dyDescent="0.25">
      <c r="A5605" s="265">
        <v>39165</v>
      </c>
      <c r="B5605" s="266">
        <v>2174.7199999999998</v>
      </c>
    </row>
    <row r="5606" spans="1:2" ht="16.149999999999999" customHeight="1" x14ac:dyDescent="0.25">
      <c r="A5606" s="265">
        <v>39166</v>
      </c>
      <c r="B5606" s="268">
        <v>2174.7199999999998</v>
      </c>
    </row>
    <row r="5607" spans="1:2" ht="16.149999999999999" customHeight="1" x14ac:dyDescent="0.25">
      <c r="A5607" s="265">
        <v>39167</v>
      </c>
      <c r="B5607" s="266">
        <v>2174.7199999999998</v>
      </c>
    </row>
    <row r="5608" spans="1:2" ht="16.149999999999999" customHeight="1" x14ac:dyDescent="0.25">
      <c r="A5608" s="265">
        <v>39168</v>
      </c>
      <c r="B5608" s="268">
        <v>2172.14</v>
      </c>
    </row>
    <row r="5609" spans="1:2" ht="16.149999999999999" customHeight="1" x14ac:dyDescent="0.25">
      <c r="A5609" s="265">
        <v>39169</v>
      </c>
      <c r="B5609" s="266">
        <v>2172.09</v>
      </c>
    </row>
    <row r="5610" spans="1:2" ht="16.149999999999999" customHeight="1" x14ac:dyDescent="0.25">
      <c r="A5610" s="265">
        <v>39170</v>
      </c>
      <c r="B5610" s="268">
        <v>2169.67</v>
      </c>
    </row>
    <row r="5611" spans="1:2" ht="16.149999999999999" customHeight="1" x14ac:dyDescent="0.25">
      <c r="A5611" s="265">
        <v>39171</v>
      </c>
      <c r="B5611" s="266">
        <v>2155.06</v>
      </c>
    </row>
    <row r="5612" spans="1:2" ht="16.149999999999999" customHeight="1" x14ac:dyDescent="0.25">
      <c r="A5612" s="265">
        <v>39172</v>
      </c>
      <c r="B5612" s="268">
        <v>2190.3000000000002</v>
      </c>
    </row>
    <row r="5613" spans="1:2" ht="16.149999999999999" customHeight="1" x14ac:dyDescent="0.25">
      <c r="A5613" s="265">
        <v>39173</v>
      </c>
      <c r="B5613" s="266">
        <v>2190.3000000000002</v>
      </c>
    </row>
    <row r="5614" spans="1:2" ht="16.149999999999999" customHeight="1" x14ac:dyDescent="0.25">
      <c r="A5614" s="265">
        <v>39174</v>
      </c>
      <c r="B5614" s="268">
        <v>2190.3000000000002</v>
      </c>
    </row>
    <row r="5615" spans="1:2" ht="16.149999999999999" customHeight="1" x14ac:dyDescent="0.25">
      <c r="A5615" s="265">
        <v>39175</v>
      </c>
      <c r="B5615" s="266">
        <v>2189.1799999999998</v>
      </c>
    </row>
    <row r="5616" spans="1:2" ht="16.149999999999999" customHeight="1" x14ac:dyDescent="0.25">
      <c r="A5616" s="265">
        <v>39176</v>
      </c>
      <c r="B5616" s="268">
        <v>2171.4699999999998</v>
      </c>
    </row>
    <row r="5617" spans="1:2" ht="16.149999999999999" customHeight="1" x14ac:dyDescent="0.25">
      <c r="A5617" s="265">
        <v>39177</v>
      </c>
      <c r="B5617" s="266">
        <v>2166.9299999999998</v>
      </c>
    </row>
    <row r="5618" spans="1:2" ht="16.149999999999999" customHeight="1" x14ac:dyDescent="0.25">
      <c r="A5618" s="265">
        <v>39178</v>
      </c>
      <c r="B5618" s="268">
        <v>2166.9299999999998</v>
      </c>
    </row>
    <row r="5619" spans="1:2" ht="16.149999999999999" customHeight="1" x14ac:dyDescent="0.25">
      <c r="A5619" s="265">
        <v>39179</v>
      </c>
      <c r="B5619" s="266">
        <v>2166.9299999999998</v>
      </c>
    </row>
    <row r="5620" spans="1:2" ht="16.149999999999999" customHeight="1" x14ac:dyDescent="0.25">
      <c r="A5620" s="265">
        <v>39180</v>
      </c>
      <c r="B5620" s="268">
        <v>2166.9299999999998</v>
      </c>
    </row>
    <row r="5621" spans="1:2" ht="16.149999999999999" customHeight="1" x14ac:dyDescent="0.25">
      <c r="A5621" s="265">
        <v>39181</v>
      </c>
      <c r="B5621" s="266">
        <v>2166.9299999999998</v>
      </c>
    </row>
    <row r="5622" spans="1:2" ht="16.149999999999999" customHeight="1" x14ac:dyDescent="0.25">
      <c r="A5622" s="265">
        <v>39182</v>
      </c>
      <c r="B5622" s="268">
        <v>2164.5500000000002</v>
      </c>
    </row>
    <row r="5623" spans="1:2" ht="16.149999999999999" customHeight="1" x14ac:dyDescent="0.25">
      <c r="A5623" s="265">
        <v>39183</v>
      </c>
      <c r="B5623" s="266">
        <v>2157.8200000000002</v>
      </c>
    </row>
    <row r="5624" spans="1:2" ht="16.149999999999999" customHeight="1" x14ac:dyDescent="0.25">
      <c r="A5624" s="265">
        <v>39184</v>
      </c>
      <c r="B5624" s="268">
        <v>2154.61</v>
      </c>
    </row>
    <row r="5625" spans="1:2" ht="16.149999999999999" customHeight="1" x14ac:dyDescent="0.25">
      <c r="A5625" s="265">
        <v>39185</v>
      </c>
      <c r="B5625" s="266">
        <v>2152.65</v>
      </c>
    </row>
    <row r="5626" spans="1:2" ht="16.149999999999999" customHeight="1" x14ac:dyDescent="0.25">
      <c r="A5626" s="265">
        <v>39186</v>
      </c>
      <c r="B5626" s="268">
        <v>2138.7399999999998</v>
      </c>
    </row>
    <row r="5627" spans="1:2" ht="16.149999999999999" customHeight="1" x14ac:dyDescent="0.25">
      <c r="A5627" s="265">
        <v>39187</v>
      </c>
      <c r="B5627" s="266">
        <v>2138.7399999999998</v>
      </c>
    </row>
    <row r="5628" spans="1:2" ht="16.149999999999999" customHeight="1" x14ac:dyDescent="0.25">
      <c r="A5628" s="265">
        <v>39188</v>
      </c>
      <c r="B5628" s="268">
        <v>2138.7399999999998</v>
      </c>
    </row>
    <row r="5629" spans="1:2" ht="16.149999999999999" customHeight="1" x14ac:dyDescent="0.25">
      <c r="A5629" s="265">
        <v>39189</v>
      </c>
      <c r="B5629" s="266">
        <v>2136.8200000000002</v>
      </c>
    </row>
    <row r="5630" spans="1:2" ht="16.149999999999999" customHeight="1" x14ac:dyDescent="0.25">
      <c r="A5630" s="265">
        <v>39190</v>
      </c>
      <c r="B5630" s="268">
        <v>2141.35</v>
      </c>
    </row>
    <row r="5631" spans="1:2" ht="16.149999999999999" customHeight="1" x14ac:dyDescent="0.25">
      <c r="A5631" s="265">
        <v>39191</v>
      </c>
      <c r="B5631" s="266">
        <v>2148.46</v>
      </c>
    </row>
    <row r="5632" spans="1:2" ht="16.149999999999999" customHeight="1" x14ac:dyDescent="0.25">
      <c r="A5632" s="265">
        <v>39192</v>
      </c>
      <c r="B5632" s="268">
        <v>2143.31</v>
      </c>
    </row>
    <row r="5633" spans="1:2" ht="16.149999999999999" customHeight="1" x14ac:dyDescent="0.25">
      <c r="A5633" s="265">
        <v>39193</v>
      </c>
      <c r="B5633" s="266">
        <v>2121.42</v>
      </c>
    </row>
    <row r="5634" spans="1:2" ht="16.149999999999999" customHeight="1" x14ac:dyDescent="0.25">
      <c r="A5634" s="265">
        <v>39194</v>
      </c>
      <c r="B5634" s="268">
        <v>2121.42</v>
      </c>
    </row>
    <row r="5635" spans="1:2" ht="16.149999999999999" customHeight="1" x14ac:dyDescent="0.25">
      <c r="A5635" s="265">
        <v>39195</v>
      </c>
      <c r="B5635" s="266">
        <v>2121.42</v>
      </c>
    </row>
    <row r="5636" spans="1:2" ht="16.149999999999999" customHeight="1" x14ac:dyDescent="0.25">
      <c r="A5636" s="265">
        <v>39196</v>
      </c>
      <c r="B5636" s="268">
        <v>2115.56</v>
      </c>
    </row>
    <row r="5637" spans="1:2" ht="16.149999999999999" customHeight="1" x14ac:dyDescent="0.25">
      <c r="A5637" s="265">
        <v>39197</v>
      </c>
      <c r="B5637" s="266">
        <v>2119.37</v>
      </c>
    </row>
    <row r="5638" spans="1:2" ht="16.149999999999999" customHeight="1" x14ac:dyDescent="0.25">
      <c r="A5638" s="265">
        <v>39198</v>
      </c>
      <c r="B5638" s="268">
        <v>2112.61</v>
      </c>
    </row>
    <row r="5639" spans="1:2" ht="16.149999999999999" customHeight="1" x14ac:dyDescent="0.25">
      <c r="A5639" s="265">
        <v>39199</v>
      </c>
      <c r="B5639" s="266">
        <v>2111.52</v>
      </c>
    </row>
    <row r="5640" spans="1:2" ht="16.149999999999999" customHeight="1" x14ac:dyDescent="0.25">
      <c r="A5640" s="265">
        <v>39200</v>
      </c>
      <c r="B5640" s="268">
        <v>2110.67</v>
      </c>
    </row>
    <row r="5641" spans="1:2" ht="16.149999999999999" customHeight="1" x14ac:dyDescent="0.25">
      <c r="A5641" s="265">
        <v>39201</v>
      </c>
      <c r="B5641" s="266">
        <v>2110.67</v>
      </c>
    </row>
    <row r="5642" spans="1:2" ht="16.149999999999999" customHeight="1" x14ac:dyDescent="0.25">
      <c r="A5642" s="265">
        <v>39202</v>
      </c>
      <c r="B5642" s="268">
        <v>2110.67</v>
      </c>
    </row>
    <row r="5643" spans="1:2" ht="16.149999999999999" customHeight="1" x14ac:dyDescent="0.25">
      <c r="A5643" s="265">
        <v>39203</v>
      </c>
      <c r="B5643" s="266">
        <v>2104.16</v>
      </c>
    </row>
    <row r="5644" spans="1:2" ht="16.149999999999999" customHeight="1" x14ac:dyDescent="0.25">
      <c r="A5644" s="265">
        <v>39204</v>
      </c>
      <c r="B5644" s="268">
        <v>2104.16</v>
      </c>
    </row>
    <row r="5645" spans="1:2" ht="16.149999999999999" customHeight="1" x14ac:dyDescent="0.25">
      <c r="A5645" s="265">
        <v>39205</v>
      </c>
      <c r="B5645" s="266">
        <v>2085.1799999999998</v>
      </c>
    </row>
    <row r="5646" spans="1:2" ht="16.149999999999999" customHeight="1" x14ac:dyDescent="0.25">
      <c r="A5646" s="265">
        <v>39206</v>
      </c>
      <c r="B5646" s="268">
        <v>2077.12</v>
      </c>
    </row>
    <row r="5647" spans="1:2" ht="16.149999999999999" customHeight="1" x14ac:dyDescent="0.25">
      <c r="A5647" s="265">
        <v>39207</v>
      </c>
      <c r="B5647" s="266">
        <v>2069.0100000000002</v>
      </c>
    </row>
    <row r="5648" spans="1:2" ht="16.149999999999999" customHeight="1" x14ac:dyDescent="0.25">
      <c r="A5648" s="265">
        <v>39208</v>
      </c>
      <c r="B5648" s="268">
        <v>2069.0100000000002</v>
      </c>
    </row>
    <row r="5649" spans="1:2" ht="16.149999999999999" customHeight="1" x14ac:dyDescent="0.25">
      <c r="A5649" s="265">
        <v>39209</v>
      </c>
      <c r="B5649" s="266">
        <v>2069.0100000000002</v>
      </c>
    </row>
    <row r="5650" spans="1:2" ht="16.149999999999999" customHeight="1" x14ac:dyDescent="0.25">
      <c r="A5650" s="265">
        <v>39210</v>
      </c>
      <c r="B5650" s="268">
        <v>2081.2399999999998</v>
      </c>
    </row>
    <row r="5651" spans="1:2" ht="16.149999999999999" customHeight="1" x14ac:dyDescent="0.25">
      <c r="A5651" s="265">
        <v>39211</v>
      </c>
      <c r="B5651" s="266">
        <v>2074.0300000000002</v>
      </c>
    </row>
    <row r="5652" spans="1:2" ht="16.149999999999999" customHeight="1" x14ac:dyDescent="0.25">
      <c r="A5652" s="265">
        <v>39212</v>
      </c>
      <c r="B5652" s="268">
        <v>2045.51</v>
      </c>
    </row>
    <row r="5653" spans="1:2" ht="16.149999999999999" customHeight="1" x14ac:dyDescent="0.25">
      <c r="A5653" s="265">
        <v>39213</v>
      </c>
      <c r="B5653" s="266">
        <v>2041.39</v>
      </c>
    </row>
    <row r="5654" spans="1:2" ht="16.149999999999999" customHeight="1" x14ac:dyDescent="0.25">
      <c r="A5654" s="265">
        <v>39214</v>
      </c>
      <c r="B5654" s="268">
        <v>2029.2</v>
      </c>
    </row>
    <row r="5655" spans="1:2" ht="16.149999999999999" customHeight="1" x14ac:dyDescent="0.25">
      <c r="A5655" s="265">
        <v>39215</v>
      </c>
      <c r="B5655" s="266">
        <v>2029.2</v>
      </c>
    </row>
    <row r="5656" spans="1:2" ht="16.149999999999999" customHeight="1" x14ac:dyDescent="0.25">
      <c r="A5656" s="265">
        <v>39216</v>
      </c>
      <c r="B5656" s="268">
        <v>2029.2</v>
      </c>
    </row>
    <row r="5657" spans="1:2" ht="16.149999999999999" customHeight="1" x14ac:dyDescent="0.25">
      <c r="A5657" s="265">
        <v>39217</v>
      </c>
      <c r="B5657" s="266">
        <v>2002.04</v>
      </c>
    </row>
    <row r="5658" spans="1:2" ht="16.149999999999999" customHeight="1" x14ac:dyDescent="0.25">
      <c r="A5658" s="265">
        <v>39218</v>
      </c>
      <c r="B5658" s="268">
        <v>1995.17</v>
      </c>
    </row>
    <row r="5659" spans="1:2" ht="16.149999999999999" customHeight="1" x14ac:dyDescent="0.25">
      <c r="A5659" s="265">
        <v>39219</v>
      </c>
      <c r="B5659" s="266">
        <v>1988.01</v>
      </c>
    </row>
    <row r="5660" spans="1:2" ht="16.149999999999999" customHeight="1" x14ac:dyDescent="0.25">
      <c r="A5660" s="265">
        <v>39220</v>
      </c>
      <c r="B5660" s="268">
        <v>1990.43</v>
      </c>
    </row>
    <row r="5661" spans="1:2" ht="16.149999999999999" customHeight="1" x14ac:dyDescent="0.25">
      <c r="A5661" s="265">
        <v>39221</v>
      </c>
      <c r="B5661" s="266">
        <v>1985.33</v>
      </c>
    </row>
    <row r="5662" spans="1:2" ht="16.149999999999999" customHeight="1" x14ac:dyDescent="0.25">
      <c r="A5662" s="265">
        <v>39222</v>
      </c>
      <c r="B5662" s="268">
        <v>1985.33</v>
      </c>
    </row>
    <row r="5663" spans="1:2" ht="16.149999999999999" customHeight="1" x14ac:dyDescent="0.25">
      <c r="A5663" s="265">
        <v>39223</v>
      </c>
      <c r="B5663" s="266">
        <v>1985.33</v>
      </c>
    </row>
    <row r="5664" spans="1:2" ht="16.149999999999999" customHeight="1" x14ac:dyDescent="0.25">
      <c r="A5664" s="265">
        <v>39224</v>
      </c>
      <c r="B5664" s="268">
        <v>1985.33</v>
      </c>
    </row>
    <row r="5665" spans="1:2" ht="16.149999999999999" customHeight="1" x14ac:dyDescent="0.25">
      <c r="A5665" s="265">
        <v>39225</v>
      </c>
      <c r="B5665" s="266">
        <v>1957.54</v>
      </c>
    </row>
    <row r="5666" spans="1:2" ht="16.149999999999999" customHeight="1" x14ac:dyDescent="0.25">
      <c r="A5666" s="265">
        <v>39226</v>
      </c>
      <c r="B5666" s="268">
        <v>1963.56</v>
      </c>
    </row>
    <row r="5667" spans="1:2" ht="16.149999999999999" customHeight="1" x14ac:dyDescent="0.25">
      <c r="A5667" s="265">
        <v>39227</v>
      </c>
      <c r="B5667" s="266">
        <v>1962.59</v>
      </c>
    </row>
    <row r="5668" spans="1:2" ht="16.149999999999999" customHeight="1" x14ac:dyDescent="0.25">
      <c r="A5668" s="265">
        <v>39228</v>
      </c>
      <c r="B5668" s="268">
        <v>1934.55</v>
      </c>
    </row>
    <row r="5669" spans="1:2" ht="16.149999999999999" customHeight="1" x14ac:dyDescent="0.25">
      <c r="A5669" s="265">
        <v>39229</v>
      </c>
      <c r="B5669" s="266">
        <v>1934.55</v>
      </c>
    </row>
    <row r="5670" spans="1:2" ht="16.149999999999999" customHeight="1" x14ac:dyDescent="0.25">
      <c r="A5670" s="265">
        <v>39230</v>
      </c>
      <c r="B5670" s="268">
        <v>1934.55</v>
      </c>
    </row>
    <row r="5671" spans="1:2" ht="16.149999999999999" customHeight="1" x14ac:dyDescent="0.25">
      <c r="A5671" s="265">
        <v>39231</v>
      </c>
      <c r="B5671" s="266">
        <v>1934.55</v>
      </c>
    </row>
    <row r="5672" spans="1:2" ht="16.149999999999999" customHeight="1" x14ac:dyDescent="0.25">
      <c r="A5672" s="265">
        <v>39232</v>
      </c>
      <c r="B5672" s="268">
        <v>1914.96</v>
      </c>
    </row>
    <row r="5673" spans="1:2" ht="16.149999999999999" customHeight="1" x14ac:dyDescent="0.25">
      <c r="A5673" s="265">
        <v>39233</v>
      </c>
      <c r="B5673" s="266">
        <v>1930.64</v>
      </c>
    </row>
    <row r="5674" spans="1:2" ht="16.149999999999999" customHeight="1" x14ac:dyDescent="0.25">
      <c r="A5674" s="265">
        <v>39234</v>
      </c>
      <c r="B5674" s="268">
        <v>1900.09</v>
      </c>
    </row>
    <row r="5675" spans="1:2" ht="16.149999999999999" customHeight="1" x14ac:dyDescent="0.25">
      <c r="A5675" s="265">
        <v>39235</v>
      </c>
      <c r="B5675" s="266">
        <v>1885.8</v>
      </c>
    </row>
    <row r="5676" spans="1:2" ht="16.149999999999999" customHeight="1" x14ac:dyDescent="0.25">
      <c r="A5676" s="265">
        <v>39236</v>
      </c>
      <c r="B5676" s="268">
        <v>1885.8</v>
      </c>
    </row>
    <row r="5677" spans="1:2" ht="16.149999999999999" customHeight="1" x14ac:dyDescent="0.25">
      <c r="A5677" s="265">
        <v>39237</v>
      </c>
      <c r="B5677" s="266">
        <v>1885.8</v>
      </c>
    </row>
    <row r="5678" spans="1:2" ht="16.149999999999999" customHeight="1" x14ac:dyDescent="0.25">
      <c r="A5678" s="265">
        <v>39238</v>
      </c>
      <c r="B5678" s="268">
        <v>1882.06</v>
      </c>
    </row>
    <row r="5679" spans="1:2" ht="16.149999999999999" customHeight="1" x14ac:dyDescent="0.25">
      <c r="A5679" s="265">
        <v>39239</v>
      </c>
      <c r="B5679" s="266">
        <v>1877.88</v>
      </c>
    </row>
    <row r="5680" spans="1:2" ht="16.149999999999999" customHeight="1" x14ac:dyDescent="0.25">
      <c r="A5680" s="265">
        <v>39240</v>
      </c>
      <c r="B5680" s="268">
        <v>1886.92</v>
      </c>
    </row>
    <row r="5681" spans="1:2" ht="16.149999999999999" customHeight="1" x14ac:dyDescent="0.25">
      <c r="A5681" s="265">
        <v>39241</v>
      </c>
      <c r="B5681" s="266">
        <v>1900.68</v>
      </c>
    </row>
    <row r="5682" spans="1:2" ht="16.149999999999999" customHeight="1" x14ac:dyDescent="0.25">
      <c r="A5682" s="265">
        <v>39242</v>
      </c>
      <c r="B5682" s="268">
        <v>1924.54</v>
      </c>
    </row>
    <row r="5683" spans="1:2" ht="16.149999999999999" customHeight="1" x14ac:dyDescent="0.25">
      <c r="A5683" s="265">
        <v>39243</v>
      </c>
      <c r="B5683" s="266">
        <v>1924.54</v>
      </c>
    </row>
    <row r="5684" spans="1:2" ht="16.149999999999999" customHeight="1" x14ac:dyDescent="0.25">
      <c r="A5684" s="265">
        <v>39244</v>
      </c>
      <c r="B5684" s="268">
        <v>1924.54</v>
      </c>
    </row>
    <row r="5685" spans="1:2" ht="16.149999999999999" customHeight="1" x14ac:dyDescent="0.25">
      <c r="A5685" s="265">
        <v>39245</v>
      </c>
      <c r="B5685" s="266">
        <v>1924.54</v>
      </c>
    </row>
    <row r="5686" spans="1:2" ht="16.149999999999999" customHeight="1" x14ac:dyDescent="0.25">
      <c r="A5686" s="265">
        <v>39246</v>
      </c>
      <c r="B5686" s="268">
        <v>1931.36</v>
      </c>
    </row>
    <row r="5687" spans="1:2" ht="16.149999999999999" customHeight="1" x14ac:dyDescent="0.25">
      <c r="A5687" s="265">
        <v>39247</v>
      </c>
      <c r="B5687" s="266">
        <v>1947.37</v>
      </c>
    </row>
    <row r="5688" spans="1:2" ht="16.149999999999999" customHeight="1" x14ac:dyDescent="0.25">
      <c r="A5688" s="265">
        <v>39248</v>
      </c>
      <c r="B5688" s="268">
        <v>1945.09</v>
      </c>
    </row>
    <row r="5689" spans="1:2" ht="16.149999999999999" customHeight="1" x14ac:dyDescent="0.25">
      <c r="A5689" s="265">
        <v>39249</v>
      </c>
      <c r="B5689" s="266">
        <v>1920.25</v>
      </c>
    </row>
    <row r="5690" spans="1:2" ht="16.149999999999999" customHeight="1" x14ac:dyDescent="0.25">
      <c r="A5690" s="265">
        <v>39250</v>
      </c>
      <c r="B5690" s="268">
        <v>1920.25</v>
      </c>
    </row>
    <row r="5691" spans="1:2" ht="16.149999999999999" customHeight="1" x14ac:dyDescent="0.25">
      <c r="A5691" s="265">
        <v>39251</v>
      </c>
      <c r="B5691" s="266">
        <v>1920.25</v>
      </c>
    </row>
    <row r="5692" spans="1:2" ht="16.149999999999999" customHeight="1" x14ac:dyDescent="0.25">
      <c r="A5692" s="265">
        <v>39252</v>
      </c>
      <c r="B5692" s="268">
        <v>1920.25</v>
      </c>
    </row>
    <row r="5693" spans="1:2" ht="16.149999999999999" customHeight="1" x14ac:dyDescent="0.25">
      <c r="A5693" s="265">
        <v>39253</v>
      </c>
      <c r="B5693" s="266">
        <v>1896.07</v>
      </c>
    </row>
    <row r="5694" spans="1:2" ht="16.149999999999999" customHeight="1" x14ac:dyDescent="0.25">
      <c r="A5694" s="265">
        <v>39254</v>
      </c>
      <c r="B5694" s="268">
        <v>1905.13</v>
      </c>
    </row>
    <row r="5695" spans="1:2" ht="16.149999999999999" customHeight="1" x14ac:dyDescent="0.25">
      <c r="A5695" s="265">
        <v>39255</v>
      </c>
      <c r="B5695" s="266">
        <v>1938.17</v>
      </c>
    </row>
    <row r="5696" spans="1:2" ht="16.149999999999999" customHeight="1" x14ac:dyDescent="0.25">
      <c r="A5696" s="265">
        <v>39256</v>
      </c>
      <c r="B5696" s="268">
        <v>1944.01</v>
      </c>
    </row>
    <row r="5697" spans="1:2" ht="16.149999999999999" customHeight="1" x14ac:dyDescent="0.25">
      <c r="A5697" s="265">
        <v>39257</v>
      </c>
      <c r="B5697" s="266">
        <v>1944.01</v>
      </c>
    </row>
    <row r="5698" spans="1:2" ht="16.149999999999999" customHeight="1" x14ac:dyDescent="0.25">
      <c r="A5698" s="265">
        <v>39258</v>
      </c>
      <c r="B5698" s="268">
        <v>1944.01</v>
      </c>
    </row>
    <row r="5699" spans="1:2" ht="16.149999999999999" customHeight="1" x14ac:dyDescent="0.25">
      <c r="A5699" s="265">
        <v>39259</v>
      </c>
      <c r="B5699" s="266">
        <v>1960.32</v>
      </c>
    </row>
    <row r="5700" spans="1:2" ht="16.149999999999999" customHeight="1" x14ac:dyDescent="0.25">
      <c r="A5700" s="265">
        <v>39260</v>
      </c>
      <c r="B5700" s="268">
        <v>1965.31</v>
      </c>
    </row>
    <row r="5701" spans="1:2" ht="16.149999999999999" customHeight="1" x14ac:dyDescent="0.25">
      <c r="A5701" s="265">
        <v>39261</v>
      </c>
      <c r="B5701" s="266">
        <v>1982.29</v>
      </c>
    </row>
    <row r="5702" spans="1:2" ht="16.149999999999999" customHeight="1" x14ac:dyDescent="0.25">
      <c r="A5702" s="265">
        <v>39262</v>
      </c>
      <c r="B5702" s="268">
        <v>1958.09</v>
      </c>
    </row>
    <row r="5703" spans="1:2" ht="16.149999999999999" customHeight="1" x14ac:dyDescent="0.25">
      <c r="A5703" s="265">
        <v>39263</v>
      </c>
      <c r="B5703" s="266">
        <v>1960.61</v>
      </c>
    </row>
    <row r="5704" spans="1:2" ht="16.149999999999999" customHeight="1" x14ac:dyDescent="0.25">
      <c r="A5704" s="265">
        <v>39264</v>
      </c>
      <c r="B5704" s="268">
        <v>1960.61</v>
      </c>
    </row>
    <row r="5705" spans="1:2" ht="16.149999999999999" customHeight="1" x14ac:dyDescent="0.25">
      <c r="A5705" s="265">
        <v>39265</v>
      </c>
      <c r="B5705" s="266">
        <v>1960.61</v>
      </c>
    </row>
    <row r="5706" spans="1:2" ht="16.149999999999999" customHeight="1" x14ac:dyDescent="0.25">
      <c r="A5706" s="265">
        <v>39266</v>
      </c>
      <c r="B5706" s="268">
        <v>1960.61</v>
      </c>
    </row>
    <row r="5707" spans="1:2" ht="16.149999999999999" customHeight="1" x14ac:dyDescent="0.25">
      <c r="A5707" s="265">
        <v>39267</v>
      </c>
      <c r="B5707" s="266">
        <v>1958.95</v>
      </c>
    </row>
    <row r="5708" spans="1:2" ht="16.149999999999999" customHeight="1" x14ac:dyDescent="0.25">
      <c r="A5708" s="265">
        <v>39268</v>
      </c>
      <c r="B5708" s="268">
        <v>1958.95</v>
      </c>
    </row>
    <row r="5709" spans="1:2" ht="16.149999999999999" customHeight="1" x14ac:dyDescent="0.25">
      <c r="A5709" s="265">
        <v>39269</v>
      </c>
      <c r="B5709" s="266">
        <v>1969.36</v>
      </c>
    </row>
    <row r="5710" spans="1:2" ht="16.149999999999999" customHeight="1" x14ac:dyDescent="0.25">
      <c r="A5710" s="265">
        <v>39270</v>
      </c>
      <c r="B5710" s="268">
        <v>1962.55</v>
      </c>
    </row>
    <row r="5711" spans="1:2" ht="16.149999999999999" customHeight="1" x14ac:dyDescent="0.25">
      <c r="A5711" s="265">
        <v>39271</v>
      </c>
      <c r="B5711" s="266">
        <v>1962.55</v>
      </c>
    </row>
    <row r="5712" spans="1:2" ht="16.149999999999999" customHeight="1" x14ac:dyDescent="0.25">
      <c r="A5712" s="265">
        <v>39272</v>
      </c>
      <c r="B5712" s="268">
        <v>1962.55</v>
      </c>
    </row>
    <row r="5713" spans="1:2" ht="16.149999999999999" customHeight="1" x14ac:dyDescent="0.25">
      <c r="A5713" s="265">
        <v>39273</v>
      </c>
      <c r="B5713" s="266">
        <v>1945.94</v>
      </c>
    </row>
    <row r="5714" spans="1:2" ht="16.149999999999999" customHeight="1" x14ac:dyDescent="0.25">
      <c r="A5714" s="265">
        <v>39274</v>
      </c>
      <c r="B5714" s="268">
        <v>1960.31</v>
      </c>
    </row>
    <row r="5715" spans="1:2" ht="16.149999999999999" customHeight="1" x14ac:dyDescent="0.25">
      <c r="A5715" s="265">
        <v>39275</v>
      </c>
      <c r="B5715" s="266">
        <v>1964.82</v>
      </c>
    </row>
    <row r="5716" spans="1:2" ht="16.149999999999999" customHeight="1" x14ac:dyDescent="0.25">
      <c r="A5716" s="265">
        <v>39276</v>
      </c>
      <c r="B5716" s="268">
        <v>1954.48</v>
      </c>
    </row>
    <row r="5717" spans="1:2" ht="16.149999999999999" customHeight="1" x14ac:dyDescent="0.25">
      <c r="A5717" s="265">
        <v>39277</v>
      </c>
      <c r="B5717" s="266">
        <v>1956.05</v>
      </c>
    </row>
    <row r="5718" spans="1:2" ht="16.149999999999999" customHeight="1" x14ac:dyDescent="0.25">
      <c r="A5718" s="265">
        <v>39278</v>
      </c>
      <c r="B5718" s="268">
        <v>1956.05</v>
      </c>
    </row>
    <row r="5719" spans="1:2" ht="16.149999999999999" customHeight="1" x14ac:dyDescent="0.25">
      <c r="A5719" s="265">
        <v>39279</v>
      </c>
      <c r="B5719" s="266">
        <v>1956.05</v>
      </c>
    </row>
    <row r="5720" spans="1:2" ht="16.149999999999999" customHeight="1" x14ac:dyDescent="0.25">
      <c r="A5720" s="265">
        <v>39280</v>
      </c>
      <c r="B5720" s="268">
        <v>1942.43</v>
      </c>
    </row>
    <row r="5721" spans="1:2" ht="16.149999999999999" customHeight="1" x14ac:dyDescent="0.25">
      <c r="A5721" s="265">
        <v>39281</v>
      </c>
      <c r="B5721" s="266">
        <v>1931.04</v>
      </c>
    </row>
    <row r="5722" spans="1:2" ht="16.149999999999999" customHeight="1" x14ac:dyDescent="0.25">
      <c r="A5722" s="265">
        <v>39282</v>
      </c>
      <c r="B5722" s="268">
        <v>1928.59</v>
      </c>
    </row>
    <row r="5723" spans="1:2" ht="16.149999999999999" customHeight="1" x14ac:dyDescent="0.25">
      <c r="A5723" s="265">
        <v>39283</v>
      </c>
      <c r="B5723" s="266">
        <v>1921.04</v>
      </c>
    </row>
    <row r="5724" spans="1:2" ht="16.149999999999999" customHeight="1" x14ac:dyDescent="0.25">
      <c r="A5724" s="265">
        <v>39284</v>
      </c>
      <c r="B5724" s="268">
        <v>1921.04</v>
      </c>
    </row>
    <row r="5725" spans="1:2" ht="16.149999999999999" customHeight="1" x14ac:dyDescent="0.25">
      <c r="A5725" s="265">
        <v>39285</v>
      </c>
      <c r="B5725" s="266">
        <v>1921.04</v>
      </c>
    </row>
    <row r="5726" spans="1:2" ht="16.149999999999999" customHeight="1" x14ac:dyDescent="0.25">
      <c r="A5726" s="265">
        <v>39286</v>
      </c>
      <c r="B5726" s="268">
        <v>1921.04</v>
      </c>
    </row>
    <row r="5727" spans="1:2" ht="16.149999999999999" customHeight="1" x14ac:dyDescent="0.25">
      <c r="A5727" s="265">
        <v>39287</v>
      </c>
      <c r="B5727" s="266">
        <v>1912.9</v>
      </c>
    </row>
    <row r="5728" spans="1:2" ht="16.149999999999999" customHeight="1" x14ac:dyDescent="0.25">
      <c r="A5728" s="265">
        <v>39288</v>
      </c>
      <c r="B5728" s="268">
        <v>1916.23</v>
      </c>
    </row>
    <row r="5729" spans="1:2" ht="16.149999999999999" customHeight="1" x14ac:dyDescent="0.25">
      <c r="A5729" s="265">
        <v>39289</v>
      </c>
      <c r="B5729" s="266">
        <v>1935.68</v>
      </c>
    </row>
    <row r="5730" spans="1:2" ht="16.149999999999999" customHeight="1" x14ac:dyDescent="0.25">
      <c r="A5730" s="265">
        <v>39290</v>
      </c>
      <c r="B5730" s="268">
        <v>1981.58</v>
      </c>
    </row>
    <row r="5731" spans="1:2" ht="16.149999999999999" customHeight="1" x14ac:dyDescent="0.25">
      <c r="A5731" s="265">
        <v>39291</v>
      </c>
      <c r="B5731" s="266">
        <v>1984.1</v>
      </c>
    </row>
    <row r="5732" spans="1:2" ht="16.149999999999999" customHeight="1" x14ac:dyDescent="0.25">
      <c r="A5732" s="265">
        <v>39292</v>
      </c>
      <c r="B5732" s="268">
        <v>1984.1</v>
      </c>
    </row>
    <row r="5733" spans="1:2" ht="16.149999999999999" customHeight="1" x14ac:dyDescent="0.25">
      <c r="A5733" s="265">
        <v>39293</v>
      </c>
      <c r="B5733" s="266">
        <v>1984.1</v>
      </c>
    </row>
    <row r="5734" spans="1:2" ht="16.149999999999999" customHeight="1" x14ac:dyDescent="0.25">
      <c r="A5734" s="265">
        <v>39294</v>
      </c>
      <c r="B5734" s="268">
        <v>1971.8</v>
      </c>
    </row>
    <row r="5735" spans="1:2" ht="16.149999999999999" customHeight="1" x14ac:dyDescent="0.25">
      <c r="A5735" s="265">
        <v>39295</v>
      </c>
      <c r="B5735" s="266">
        <v>1958.5</v>
      </c>
    </row>
    <row r="5736" spans="1:2" ht="16.149999999999999" customHeight="1" x14ac:dyDescent="0.25">
      <c r="A5736" s="265">
        <v>39296</v>
      </c>
      <c r="B5736" s="268">
        <v>1971.2</v>
      </c>
    </row>
    <row r="5737" spans="1:2" ht="16.149999999999999" customHeight="1" x14ac:dyDescent="0.25">
      <c r="A5737" s="265">
        <v>39297</v>
      </c>
      <c r="B5737" s="266">
        <v>1957.68</v>
      </c>
    </row>
    <row r="5738" spans="1:2" ht="16.149999999999999" customHeight="1" x14ac:dyDescent="0.25">
      <c r="A5738" s="265">
        <v>39298</v>
      </c>
      <c r="B5738" s="268">
        <v>1963.69</v>
      </c>
    </row>
    <row r="5739" spans="1:2" ht="16.149999999999999" customHeight="1" x14ac:dyDescent="0.25">
      <c r="A5739" s="265">
        <v>39299</v>
      </c>
      <c r="B5739" s="266">
        <v>1963.69</v>
      </c>
    </row>
    <row r="5740" spans="1:2" ht="16.149999999999999" customHeight="1" x14ac:dyDescent="0.25">
      <c r="A5740" s="265">
        <v>39300</v>
      </c>
      <c r="B5740" s="268">
        <v>1963.69</v>
      </c>
    </row>
    <row r="5741" spans="1:2" ht="16.149999999999999" customHeight="1" x14ac:dyDescent="0.25">
      <c r="A5741" s="265">
        <v>39301</v>
      </c>
      <c r="B5741" s="266">
        <v>1976.89</v>
      </c>
    </row>
    <row r="5742" spans="1:2" ht="16.149999999999999" customHeight="1" x14ac:dyDescent="0.25">
      <c r="A5742" s="265">
        <v>39302</v>
      </c>
      <c r="B5742" s="268">
        <v>1976.89</v>
      </c>
    </row>
    <row r="5743" spans="1:2" ht="16.149999999999999" customHeight="1" x14ac:dyDescent="0.25">
      <c r="A5743" s="265">
        <v>39303</v>
      </c>
      <c r="B5743" s="266">
        <v>1957.58</v>
      </c>
    </row>
    <row r="5744" spans="1:2" ht="16.149999999999999" customHeight="1" x14ac:dyDescent="0.25">
      <c r="A5744" s="265">
        <v>39304</v>
      </c>
      <c r="B5744" s="268">
        <v>1981.9</v>
      </c>
    </row>
    <row r="5745" spans="1:2" ht="16.149999999999999" customHeight="1" x14ac:dyDescent="0.25">
      <c r="A5745" s="265">
        <v>39305</v>
      </c>
      <c r="B5745" s="266">
        <v>2006.79</v>
      </c>
    </row>
    <row r="5746" spans="1:2" ht="16.149999999999999" customHeight="1" x14ac:dyDescent="0.25">
      <c r="A5746" s="265">
        <v>39306</v>
      </c>
      <c r="B5746" s="268">
        <v>2006.79</v>
      </c>
    </row>
    <row r="5747" spans="1:2" ht="16.149999999999999" customHeight="1" x14ac:dyDescent="0.25">
      <c r="A5747" s="265">
        <v>39307</v>
      </c>
      <c r="B5747" s="266">
        <v>2006.79</v>
      </c>
    </row>
    <row r="5748" spans="1:2" ht="16.149999999999999" customHeight="1" x14ac:dyDescent="0.25">
      <c r="A5748" s="265">
        <v>39308</v>
      </c>
      <c r="B5748" s="268">
        <v>1997.38</v>
      </c>
    </row>
    <row r="5749" spans="1:2" ht="16.149999999999999" customHeight="1" x14ac:dyDescent="0.25">
      <c r="A5749" s="265">
        <v>39309</v>
      </c>
      <c r="B5749" s="266">
        <v>2016.3</v>
      </c>
    </row>
    <row r="5750" spans="1:2" ht="16.149999999999999" customHeight="1" x14ac:dyDescent="0.25">
      <c r="A5750" s="265">
        <v>39310</v>
      </c>
      <c r="B5750" s="268">
        <v>2048.44</v>
      </c>
    </row>
    <row r="5751" spans="1:2" ht="16.149999999999999" customHeight="1" x14ac:dyDescent="0.25">
      <c r="A5751" s="265">
        <v>39311</v>
      </c>
      <c r="B5751" s="266">
        <v>2124.4</v>
      </c>
    </row>
    <row r="5752" spans="1:2" ht="16.149999999999999" customHeight="1" x14ac:dyDescent="0.25">
      <c r="A5752" s="265">
        <v>39312</v>
      </c>
      <c r="B5752" s="268">
        <v>2113.54</v>
      </c>
    </row>
    <row r="5753" spans="1:2" ht="16.149999999999999" customHeight="1" x14ac:dyDescent="0.25">
      <c r="A5753" s="265">
        <v>39313</v>
      </c>
      <c r="B5753" s="266">
        <v>2113.54</v>
      </c>
    </row>
    <row r="5754" spans="1:2" ht="16.149999999999999" customHeight="1" x14ac:dyDescent="0.25">
      <c r="A5754" s="265">
        <v>39314</v>
      </c>
      <c r="B5754" s="268">
        <v>2113.54</v>
      </c>
    </row>
    <row r="5755" spans="1:2" ht="16.149999999999999" customHeight="1" x14ac:dyDescent="0.25">
      <c r="A5755" s="265">
        <v>39315</v>
      </c>
      <c r="B5755" s="266">
        <v>2113.54</v>
      </c>
    </row>
    <row r="5756" spans="1:2" ht="16.149999999999999" customHeight="1" x14ac:dyDescent="0.25">
      <c r="A5756" s="265">
        <v>39316</v>
      </c>
      <c r="B5756" s="268">
        <v>2154.94</v>
      </c>
    </row>
    <row r="5757" spans="1:2" ht="16.149999999999999" customHeight="1" x14ac:dyDescent="0.25">
      <c r="A5757" s="265">
        <v>39317</v>
      </c>
      <c r="B5757" s="266">
        <v>2133.04</v>
      </c>
    </row>
    <row r="5758" spans="1:2" ht="16.149999999999999" customHeight="1" x14ac:dyDescent="0.25">
      <c r="A5758" s="265">
        <v>39318</v>
      </c>
      <c r="B5758" s="268">
        <v>2138.13</v>
      </c>
    </row>
    <row r="5759" spans="1:2" ht="16.149999999999999" customHeight="1" x14ac:dyDescent="0.25">
      <c r="A5759" s="265">
        <v>39319</v>
      </c>
      <c r="B5759" s="266">
        <v>2128.17</v>
      </c>
    </row>
    <row r="5760" spans="1:2" ht="16.149999999999999" customHeight="1" x14ac:dyDescent="0.25">
      <c r="A5760" s="265">
        <v>39320</v>
      </c>
      <c r="B5760" s="268">
        <v>2128.17</v>
      </c>
    </row>
    <row r="5761" spans="1:2" ht="16.149999999999999" customHeight="1" x14ac:dyDescent="0.25">
      <c r="A5761" s="265">
        <v>39321</v>
      </c>
      <c r="B5761" s="266">
        <v>2128.17</v>
      </c>
    </row>
    <row r="5762" spans="1:2" ht="16.149999999999999" customHeight="1" x14ac:dyDescent="0.25">
      <c r="A5762" s="265">
        <v>39322</v>
      </c>
      <c r="B5762" s="268">
        <v>2114.15</v>
      </c>
    </row>
    <row r="5763" spans="1:2" ht="16.149999999999999" customHeight="1" x14ac:dyDescent="0.25">
      <c r="A5763" s="265">
        <v>39323</v>
      </c>
      <c r="B5763" s="266">
        <v>2147.34</v>
      </c>
    </row>
    <row r="5764" spans="1:2" ht="16.149999999999999" customHeight="1" x14ac:dyDescent="0.25">
      <c r="A5764" s="265">
        <v>39324</v>
      </c>
      <c r="B5764" s="268">
        <v>2160.65</v>
      </c>
    </row>
    <row r="5765" spans="1:2" ht="16.149999999999999" customHeight="1" x14ac:dyDescent="0.25">
      <c r="A5765" s="265">
        <v>39325</v>
      </c>
      <c r="B5765" s="266">
        <v>2173.17</v>
      </c>
    </row>
    <row r="5766" spans="1:2" ht="16.149999999999999" customHeight="1" x14ac:dyDescent="0.25">
      <c r="A5766" s="265">
        <v>39326</v>
      </c>
      <c r="B5766" s="268">
        <v>2160.9899999999998</v>
      </c>
    </row>
    <row r="5767" spans="1:2" ht="16.149999999999999" customHeight="1" x14ac:dyDescent="0.25">
      <c r="A5767" s="265">
        <v>39327</v>
      </c>
      <c r="B5767" s="266">
        <v>2160.9899999999998</v>
      </c>
    </row>
    <row r="5768" spans="1:2" ht="16.149999999999999" customHeight="1" x14ac:dyDescent="0.25">
      <c r="A5768" s="265">
        <v>39328</v>
      </c>
      <c r="B5768" s="268">
        <v>2160.9899999999998</v>
      </c>
    </row>
    <row r="5769" spans="1:2" ht="16.149999999999999" customHeight="1" x14ac:dyDescent="0.25">
      <c r="A5769" s="265">
        <v>39329</v>
      </c>
      <c r="B5769" s="266">
        <v>2160.9899999999998</v>
      </c>
    </row>
    <row r="5770" spans="1:2" ht="16.149999999999999" customHeight="1" x14ac:dyDescent="0.25">
      <c r="A5770" s="265">
        <v>39330</v>
      </c>
      <c r="B5770" s="268">
        <v>2161.56</v>
      </c>
    </row>
    <row r="5771" spans="1:2" ht="16.149999999999999" customHeight="1" x14ac:dyDescent="0.25">
      <c r="A5771" s="265">
        <v>39331</v>
      </c>
      <c r="B5771" s="266">
        <v>2174.56</v>
      </c>
    </row>
    <row r="5772" spans="1:2" ht="16.149999999999999" customHeight="1" x14ac:dyDescent="0.25">
      <c r="A5772" s="265">
        <v>39332</v>
      </c>
      <c r="B5772" s="268">
        <v>2166.6</v>
      </c>
    </row>
    <row r="5773" spans="1:2" ht="16.149999999999999" customHeight="1" x14ac:dyDescent="0.25">
      <c r="A5773" s="265">
        <v>39333</v>
      </c>
      <c r="B5773" s="266">
        <v>2191</v>
      </c>
    </row>
    <row r="5774" spans="1:2" ht="16.149999999999999" customHeight="1" x14ac:dyDescent="0.25">
      <c r="A5774" s="265">
        <v>39334</v>
      </c>
      <c r="B5774" s="268">
        <v>2191</v>
      </c>
    </row>
    <row r="5775" spans="1:2" ht="16.149999999999999" customHeight="1" x14ac:dyDescent="0.25">
      <c r="A5775" s="265">
        <v>39335</v>
      </c>
      <c r="B5775" s="266">
        <v>2191</v>
      </c>
    </row>
    <row r="5776" spans="1:2" ht="16.149999999999999" customHeight="1" x14ac:dyDescent="0.25">
      <c r="A5776" s="265">
        <v>39336</v>
      </c>
      <c r="B5776" s="268">
        <v>2194.65</v>
      </c>
    </row>
    <row r="5777" spans="1:2" ht="16.149999999999999" customHeight="1" x14ac:dyDescent="0.25">
      <c r="A5777" s="265">
        <v>39337</v>
      </c>
      <c r="B5777" s="266">
        <v>2185.89</v>
      </c>
    </row>
    <row r="5778" spans="1:2" ht="16.149999999999999" customHeight="1" x14ac:dyDescent="0.25">
      <c r="A5778" s="265">
        <v>39338</v>
      </c>
      <c r="B5778" s="268">
        <v>2182.2199999999998</v>
      </c>
    </row>
    <row r="5779" spans="1:2" ht="16.149999999999999" customHeight="1" x14ac:dyDescent="0.25">
      <c r="A5779" s="265">
        <v>39339</v>
      </c>
      <c r="B5779" s="266">
        <v>2157.75</v>
      </c>
    </row>
    <row r="5780" spans="1:2" ht="16.149999999999999" customHeight="1" x14ac:dyDescent="0.25">
      <c r="A5780" s="265">
        <v>39340</v>
      </c>
      <c r="B5780" s="268">
        <v>2128.5</v>
      </c>
    </row>
    <row r="5781" spans="1:2" ht="16.149999999999999" customHeight="1" x14ac:dyDescent="0.25">
      <c r="A5781" s="265">
        <v>39341</v>
      </c>
      <c r="B5781" s="266">
        <v>2128.5</v>
      </c>
    </row>
    <row r="5782" spans="1:2" ht="16.149999999999999" customHeight="1" x14ac:dyDescent="0.25">
      <c r="A5782" s="265">
        <v>39342</v>
      </c>
      <c r="B5782" s="268">
        <v>2128.5</v>
      </c>
    </row>
    <row r="5783" spans="1:2" ht="16.149999999999999" customHeight="1" x14ac:dyDescent="0.25">
      <c r="A5783" s="265">
        <v>39343</v>
      </c>
      <c r="B5783" s="266">
        <v>2130.66</v>
      </c>
    </row>
    <row r="5784" spans="1:2" ht="16.149999999999999" customHeight="1" x14ac:dyDescent="0.25">
      <c r="A5784" s="265">
        <v>39344</v>
      </c>
      <c r="B5784" s="268">
        <v>2124.36</v>
      </c>
    </row>
    <row r="5785" spans="1:2" ht="16.149999999999999" customHeight="1" x14ac:dyDescent="0.25">
      <c r="A5785" s="265">
        <v>39345</v>
      </c>
      <c r="B5785" s="266">
        <v>2055.2800000000002</v>
      </c>
    </row>
    <row r="5786" spans="1:2" ht="16.149999999999999" customHeight="1" x14ac:dyDescent="0.25">
      <c r="A5786" s="265">
        <v>39346</v>
      </c>
      <c r="B5786" s="268">
        <v>2042.63</v>
      </c>
    </row>
    <row r="5787" spans="1:2" ht="16.149999999999999" customHeight="1" x14ac:dyDescent="0.25">
      <c r="A5787" s="265">
        <v>39347</v>
      </c>
      <c r="B5787" s="266">
        <v>2026.33</v>
      </c>
    </row>
    <row r="5788" spans="1:2" ht="16.149999999999999" customHeight="1" x14ac:dyDescent="0.25">
      <c r="A5788" s="265">
        <v>39348</v>
      </c>
      <c r="B5788" s="268">
        <v>2026.33</v>
      </c>
    </row>
    <row r="5789" spans="1:2" ht="16.149999999999999" customHeight="1" x14ac:dyDescent="0.25">
      <c r="A5789" s="265">
        <v>39349</v>
      </c>
      <c r="B5789" s="266">
        <v>2026.33</v>
      </c>
    </row>
    <row r="5790" spans="1:2" ht="16.149999999999999" customHeight="1" x14ac:dyDescent="0.25">
      <c r="A5790" s="265">
        <v>39350</v>
      </c>
      <c r="B5790" s="268">
        <v>2028.95</v>
      </c>
    </row>
    <row r="5791" spans="1:2" ht="16.149999999999999" customHeight="1" x14ac:dyDescent="0.25">
      <c r="A5791" s="265">
        <v>39351</v>
      </c>
      <c r="B5791" s="266">
        <v>2045.51</v>
      </c>
    </row>
    <row r="5792" spans="1:2" ht="16.149999999999999" customHeight="1" x14ac:dyDescent="0.25">
      <c r="A5792" s="265">
        <v>39352</v>
      </c>
      <c r="B5792" s="268">
        <v>2009.46</v>
      </c>
    </row>
    <row r="5793" spans="1:2" ht="16.149999999999999" customHeight="1" x14ac:dyDescent="0.25">
      <c r="A5793" s="265">
        <v>39353</v>
      </c>
      <c r="B5793" s="266">
        <v>2013.18</v>
      </c>
    </row>
    <row r="5794" spans="1:2" ht="16.149999999999999" customHeight="1" x14ac:dyDescent="0.25">
      <c r="A5794" s="265">
        <v>39354</v>
      </c>
      <c r="B5794" s="268">
        <v>2023.19</v>
      </c>
    </row>
    <row r="5795" spans="1:2" ht="16.149999999999999" customHeight="1" x14ac:dyDescent="0.25">
      <c r="A5795" s="265">
        <v>39355</v>
      </c>
      <c r="B5795" s="266">
        <v>2023.19</v>
      </c>
    </row>
    <row r="5796" spans="1:2" ht="16.149999999999999" customHeight="1" x14ac:dyDescent="0.25">
      <c r="A5796" s="265">
        <v>39356</v>
      </c>
      <c r="B5796" s="268">
        <v>2023.19</v>
      </c>
    </row>
    <row r="5797" spans="1:2" ht="16.149999999999999" customHeight="1" x14ac:dyDescent="0.25">
      <c r="A5797" s="265">
        <v>39357</v>
      </c>
      <c r="B5797" s="266">
        <v>2015.75</v>
      </c>
    </row>
    <row r="5798" spans="1:2" ht="16.149999999999999" customHeight="1" x14ac:dyDescent="0.25">
      <c r="A5798" s="265">
        <v>39358</v>
      </c>
      <c r="B5798" s="268">
        <v>2013.39</v>
      </c>
    </row>
    <row r="5799" spans="1:2" ht="16.149999999999999" customHeight="1" x14ac:dyDescent="0.25">
      <c r="A5799" s="265">
        <v>39359</v>
      </c>
      <c r="B5799" s="266">
        <v>2017.69</v>
      </c>
    </row>
    <row r="5800" spans="1:2" ht="16.149999999999999" customHeight="1" x14ac:dyDescent="0.25">
      <c r="A5800" s="265">
        <v>39360</v>
      </c>
      <c r="B5800" s="268">
        <v>2018.45</v>
      </c>
    </row>
    <row r="5801" spans="1:2" ht="16.149999999999999" customHeight="1" x14ac:dyDescent="0.25">
      <c r="A5801" s="265">
        <v>39361</v>
      </c>
      <c r="B5801" s="266">
        <v>1999.95</v>
      </c>
    </row>
    <row r="5802" spans="1:2" ht="16.149999999999999" customHeight="1" x14ac:dyDescent="0.25">
      <c r="A5802" s="265">
        <v>39362</v>
      </c>
      <c r="B5802" s="268">
        <v>1999.95</v>
      </c>
    </row>
    <row r="5803" spans="1:2" ht="16.149999999999999" customHeight="1" x14ac:dyDescent="0.25">
      <c r="A5803" s="265">
        <v>39363</v>
      </c>
      <c r="B5803" s="266">
        <v>1999.95</v>
      </c>
    </row>
    <row r="5804" spans="1:2" ht="16.149999999999999" customHeight="1" x14ac:dyDescent="0.25">
      <c r="A5804" s="265">
        <v>39364</v>
      </c>
      <c r="B5804" s="268">
        <v>1999.95</v>
      </c>
    </row>
    <row r="5805" spans="1:2" ht="16.149999999999999" customHeight="1" x14ac:dyDescent="0.25">
      <c r="A5805" s="265">
        <v>39365</v>
      </c>
      <c r="B5805" s="266">
        <v>1968.13</v>
      </c>
    </row>
    <row r="5806" spans="1:2" ht="16.149999999999999" customHeight="1" x14ac:dyDescent="0.25">
      <c r="A5806" s="265">
        <v>39366</v>
      </c>
      <c r="B5806" s="268">
        <v>1972.81</v>
      </c>
    </row>
    <row r="5807" spans="1:2" ht="16.149999999999999" customHeight="1" x14ac:dyDescent="0.25">
      <c r="A5807" s="265">
        <v>39367</v>
      </c>
      <c r="B5807" s="266">
        <v>1963.03</v>
      </c>
    </row>
    <row r="5808" spans="1:2" ht="16.149999999999999" customHeight="1" x14ac:dyDescent="0.25">
      <c r="A5808" s="265">
        <v>39368</v>
      </c>
      <c r="B5808" s="268">
        <v>1978.97</v>
      </c>
    </row>
    <row r="5809" spans="1:2" ht="16.149999999999999" customHeight="1" x14ac:dyDescent="0.25">
      <c r="A5809" s="265">
        <v>39369</v>
      </c>
      <c r="B5809" s="266">
        <v>1978.97</v>
      </c>
    </row>
    <row r="5810" spans="1:2" ht="16.149999999999999" customHeight="1" x14ac:dyDescent="0.25">
      <c r="A5810" s="265">
        <v>39370</v>
      </c>
      <c r="B5810" s="268">
        <v>1978.97</v>
      </c>
    </row>
    <row r="5811" spans="1:2" ht="16.149999999999999" customHeight="1" x14ac:dyDescent="0.25">
      <c r="A5811" s="265">
        <v>39371</v>
      </c>
      <c r="B5811" s="266">
        <v>1978.97</v>
      </c>
    </row>
    <row r="5812" spans="1:2" ht="16.149999999999999" customHeight="1" x14ac:dyDescent="0.25">
      <c r="A5812" s="265">
        <v>39372</v>
      </c>
      <c r="B5812" s="268">
        <v>2004.58</v>
      </c>
    </row>
    <row r="5813" spans="1:2" ht="16.149999999999999" customHeight="1" x14ac:dyDescent="0.25">
      <c r="A5813" s="265">
        <v>39373</v>
      </c>
      <c r="B5813" s="266">
        <v>1994.06</v>
      </c>
    </row>
    <row r="5814" spans="1:2" ht="16.149999999999999" customHeight="1" x14ac:dyDescent="0.25">
      <c r="A5814" s="265">
        <v>39374</v>
      </c>
      <c r="B5814" s="268">
        <v>2018.55</v>
      </c>
    </row>
    <row r="5815" spans="1:2" ht="16.149999999999999" customHeight="1" x14ac:dyDescent="0.25">
      <c r="A5815" s="265">
        <v>39375</v>
      </c>
      <c r="B5815" s="266">
        <v>2007.24</v>
      </c>
    </row>
    <row r="5816" spans="1:2" ht="16.149999999999999" customHeight="1" x14ac:dyDescent="0.25">
      <c r="A5816" s="265">
        <v>39376</v>
      </c>
      <c r="B5816" s="268">
        <v>2007.24</v>
      </c>
    </row>
    <row r="5817" spans="1:2" ht="16.149999999999999" customHeight="1" x14ac:dyDescent="0.25">
      <c r="A5817" s="265">
        <v>39377</v>
      </c>
      <c r="B5817" s="266">
        <v>2007.24</v>
      </c>
    </row>
    <row r="5818" spans="1:2" ht="16.149999999999999" customHeight="1" x14ac:dyDescent="0.25">
      <c r="A5818" s="265">
        <v>39378</v>
      </c>
      <c r="B5818" s="268">
        <v>2022.76</v>
      </c>
    </row>
    <row r="5819" spans="1:2" ht="16.149999999999999" customHeight="1" x14ac:dyDescent="0.25">
      <c r="A5819" s="265">
        <v>39379</v>
      </c>
      <c r="B5819" s="266">
        <v>2006.67</v>
      </c>
    </row>
    <row r="5820" spans="1:2" ht="16.149999999999999" customHeight="1" x14ac:dyDescent="0.25">
      <c r="A5820" s="265">
        <v>39380</v>
      </c>
      <c r="B5820" s="268">
        <v>2025.7</v>
      </c>
    </row>
    <row r="5821" spans="1:2" ht="16.149999999999999" customHeight="1" x14ac:dyDescent="0.25">
      <c r="A5821" s="265">
        <v>39381</v>
      </c>
      <c r="B5821" s="266">
        <v>2020.29</v>
      </c>
    </row>
    <row r="5822" spans="1:2" ht="16.149999999999999" customHeight="1" x14ac:dyDescent="0.25">
      <c r="A5822" s="265">
        <v>39382</v>
      </c>
      <c r="B5822" s="268">
        <v>2005.28</v>
      </c>
    </row>
    <row r="5823" spans="1:2" ht="16.149999999999999" customHeight="1" x14ac:dyDescent="0.25">
      <c r="A5823" s="265">
        <v>39383</v>
      </c>
      <c r="B5823" s="266">
        <v>2005.28</v>
      </c>
    </row>
    <row r="5824" spans="1:2" ht="16.149999999999999" customHeight="1" x14ac:dyDescent="0.25">
      <c r="A5824" s="265">
        <v>39384</v>
      </c>
      <c r="B5824" s="268">
        <v>2005.28</v>
      </c>
    </row>
    <row r="5825" spans="1:2" ht="16.149999999999999" customHeight="1" x14ac:dyDescent="0.25">
      <c r="A5825" s="265">
        <v>39385</v>
      </c>
      <c r="B5825" s="266">
        <v>1995.94</v>
      </c>
    </row>
    <row r="5826" spans="1:2" ht="16.149999999999999" customHeight="1" x14ac:dyDescent="0.25">
      <c r="A5826" s="265">
        <v>39386</v>
      </c>
      <c r="B5826" s="268">
        <v>1999.44</v>
      </c>
    </row>
    <row r="5827" spans="1:2" ht="16.149999999999999" customHeight="1" x14ac:dyDescent="0.25">
      <c r="A5827" s="265">
        <v>39387</v>
      </c>
      <c r="B5827" s="266">
        <v>1987.69</v>
      </c>
    </row>
    <row r="5828" spans="1:2" ht="16.149999999999999" customHeight="1" x14ac:dyDescent="0.25">
      <c r="A5828" s="265">
        <v>39388</v>
      </c>
      <c r="B5828" s="268">
        <v>2008.11</v>
      </c>
    </row>
    <row r="5829" spans="1:2" ht="16.149999999999999" customHeight="1" x14ac:dyDescent="0.25">
      <c r="A5829" s="265">
        <v>39389</v>
      </c>
      <c r="B5829" s="266">
        <v>2014.12</v>
      </c>
    </row>
    <row r="5830" spans="1:2" ht="16.149999999999999" customHeight="1" x14ac:dyDescent="0.25">
      <c r="A5830" s="265">
        <v>39390</v>
      </c>
      <c r="B5830" s="268">
        <v>2014.12</v>
      </c>
    </row>
    <row r="5831" spans="1:2" ht="16.149999999999999" customHeight="1" x14ac:dyDescent="0.25">
      <c r="A5831" s="265">
        <v>39391</v>
      </c>
      <c r="B5831" s="266">
        <v>2014.12</v>
      </c>
    </row>
    <row r="5832" spans="1:2" ht="16.149999999999999" customHeight="1" x14ac:dyDescent="0.25">
      <c r="A5832" s="265">
        <v>39392</v>
      </c>
      <c r="B5832" s="268">
        <v>2014.12</v>
      </c>
    </row>
    <row r="5833" spans="1:2" ht="16.149999999999999" customHeight="1" x14ac:dyDescent="0.25">
      <c r="A5833" s="265">
        <v>39393</v>
      </c>
      <c r="B5833" s="266">
        <v>2012.89</v>
      </c>
    </row>
    <row r="5834" spans="1:2" ht="16.149999999999999" customHeight="1" x14ac:dyDescent="0.25">
      <c r="A5834" s="265">
        <v>39394</v>
      </c>
      <c r="B5834" s="268">
        <v>2023.99</v>
      </c>
    </row>
    <row r="5835" spans="1:2" ht="16.149999999999999" customHeight="1" x14ac:dyDescent="0.25">
      <c r="A5835" s="265">
        <v>39395</v>
      </c>
      <c r="B5835" s="266">
        <v>2033.94</v>
      </c>
    </row>
    <row r="5836" spans="1:2" ht="16.149999999999999" customHeight="1" x14ac:dyDescent="0.25">
      <c r="A5836" s="265">
        <v>39396</v>
      </c>
      <c r="B5836" s="268">
        <v>2045.59</v>
      </c>
    </row>
    <row r="5837" spans="1:2" ht="16.149999999999999" customHeight="1" x14ac:dyDescent="0.25">
      <c r="A5837" s="265">
        <v>39397</v>
      </c>
      <c r="B5837" s="266">
        <v>2045.59</v>
      </c>
    </row>
    <row r="5838" spans="1:2" ht="16.149999999999999" customHeight="1" x14ac:dyDescent="0.25">
      <c r="A5838" s="265">
        <v>39398</v>
      </c>
      <c r="B5838" s="268">
        <v>2045.59</v>
      </c>
    </row>
    <row r="5839" spans="1:2" ht="16.149999999999999" customHeight="1" x14ac:dyDescent="0.25">
      <c r="A5839" s="265">
        <v>39399</v>
      </c>
      <c r="B5839" s="266">
        <v>2045.59</v>
      </c>
    </row>
    <row r="5840" spans="1:2" ht="16.149999999999999" customHeight="1" x14ac:dyDescent="0.25">
      <c r="A5840" s="265">
        <v>39400</v>
      </c>
      <c r="B5840" s="268">
        <v>2051.88</v>
      </c>
    </row>
    <row r="5841" spans="1:2" ht="16.149999999999999" customHeight="1" x14ac:dyDescent="0.25">
      <c r="A5841" s="265">
        <v>39401</v>
      </c>
      <c r="B5841" s="266">
        <v>2032.04</v>
      </c>
    </row>
    <row r="5842" spans="1:2" ht="16.149999999999999" customHeight="1" x14ac:dyDescent="0.25">
      <c r="A5842" s="265">
        <v>39402</v>
      </c>
      <c r="B5842" s="268">
        <v>2044.7</v>
      </c>
    </row>
    <row r="5843" spans="1:2" ht="16.149999999999999" customHeight="1" x14ac:dyDescent="0.25">
      <c r="A5843" s="265">
        <v>39403</v>
      </c>
      <c r="B5843" s="266">
        <v>2040.35</v>
      </c>
    </row>
    <row r="5844" spans="1:2" ht="16.149999999999999" customHeight="1" x14ac:dyDescent="0.25">
      <c r="A5844" s="265">
        <v>39404</v>
      </c>
      <c r="B5844" s="268">
        <v>2040.35</v>
      </c>
    </row>
    <row r="5845" spans="1:2" ht="16.149999999999999" customHeight="1" x14ac:dyDescent="0.25">
      <c r="A5845" s="265">
        <v>39405</v>
      </c>
      <c r="B5845" s="266">
        <v>2040.35</v>
      </c>
    </row>
    <row r="5846" spans="1:2" ht="16.149999999999999" customHeight="1" x14ac:dyDescent="0.25">
      <c r="A5846" s="265">
        <v>39406</v>
      </c>
      <c r="B5846" s="268">
        <v>2054.3000000000002</v>
      </c>
    </row>
    <row r="5847" spans="1:2" ht="16.149999999999999" customHeight="1" x14ac:dyDescent="0.25">
      <c r="A5847" s="265">
        <v>39407</v>
      </c>
      <c r="B5847" s="266">
        <v>2056.2800000000002</v>
      </c>
    </row>
    <row r="5848" spans="1:2" ht="16.149999999999999" customHeight="1" x14ac:dyDescent="0.25">
      <c r="A5848" s="265">
        <v>39408</v>
      </c>
      <c r="B5848" s="268">
        <v>2074.6</v>
      </c>
    </row>
    <row r="5849" spans="1:2" ht="16.149999999999999" customHeight="1" x14ac:dyDescent="0.25">
      <c r="A5849" s="265">
        <v>39409</v>
      </c>
      <c r="B5849" s="266">
        <v>2074.6</v>
      </c>
    </row>
    <row r="5850" spans="1:2" ht="16.149999999999999" customHeight="1" x14ac:dyDescent="0.25">
      <c r="A5850" s="265">
        <v>39410</v>
      </c>
      <c r="B5850" s="268">
        <v>2088.2399999999998</v>
      </c>
    </row>
    <row r="5851" spans="1:2" ht="16.149999999999999" customHeight="1" x14ac:dyDescent="0.25">
      <c r="A5851" s="265">
        <v>39411</v>
      </c>
      <c r="B5851" s="266">
        <v>2088.2399999999998</v>
      </c>
    </row>
    <row r="5852" spans="1:2" ht="16.149999999999999" customHeight="1" x14ac:dyDescent="0.25">
      <c r="A5852" s="265">
        <v>39412</v>
      </c>
      <c r="B5852" s="268">
        <v>2088.2399999999998</v>
      </c>
    </row>
    <row r="5853" spans="1:2" ht="16.149999999999999" customHeight="1" x14ac:dyDescent="0.25">
      <c r="A5853" s="265">
        <v>39413</v>
      </c>
      <c r="B5853" s="266">
        <v>2089.11</v>
      </c>
    </row>
    <row r="5854" spans="1:2" ht="16.149999999999999" customHeight="1" x14ac:dyDescent="0.25">
      <c r="A5854" s="265">
        <v>39414</v>
      </c>
      <c r="B5854" s="268">
        <v>2094.7399999999998</v>
      </c>
    </row>
    <row r="5855" spans="1:2" ht="16.149999999999999" customHeight="1" x14ac:dyDescent="0.25">
      <c r="A5855" s="265">
        <v>39415</v>
      </c>
      <c r="B5855" s="266">
        <v>2066.81</v>
      </c>
    </row>
    <row r="5856" spans="1:2" ht="16.149999999999999" customHeight="1" x14ac:dyDescent="0.25">
      <c r="A5856" s="265">
        <v>39416</v>
      </c>
      <c r="B5856" s="268">
        <v>2060.42</v>
      </c>
    </row>
    <row r="5857" spans="1:2" ht="16.149999999999999" customHeight="1" x14ac:dyDescent="0.25">
      <c r="A5857" s="265">
        <v>39417</v>
      </c>
      <c r="B5857" s="266">
        <v>2043.11</v>
      </c>
    </row>
    <row r="5858" spans="1:2" ht="16.149999999999999" customHeight="1" x14ac:dyDescent="0.25">
      <c r="A5858" s="265">
        <v>39418</v>
      </c>
      <c r="B5858" s="268">
        <v>2043.11</v>
      </c>
    </row>
    <row r="5859" spans="1:2" ht="16.149999999999999" customHeight="1" x14ac:dyDescent="0.25">
      <c r="A5859" s="265">
        <v>39419</v>
      </c>
      <c r="B5859" s="266">
        <v>2043.11</v>
      </c>
    </row>
    <row r="5860" spans="1:2" ht="16.149999999999999" customHeight="1" x14ac:dyDescent="0.25">
      <c r="A5860" s="265">
        <v>39420</v>
      </c>
      <c r="B5860" s="268">
        <v>2052.1799999999998</v>
      </c>
    </row>
    <row r="5861" spans="1:2" ht="16.149999999999999" customHeight="1" x14ac:dyDescent="0.25">
      <c r="A5861" s="265">
        <v>39421</v>
      </c>
      <c r="B5861" s="266">
        <v>2057.4</v>
      </c>
    </row>
    <row r="5862" spans="1:2" ht="16.149999999999999" customHeight="1" x14ac:dyDescent="0.25">
      <c r="A5862" s="265">
        <v>39422</v>
      </c>
      <c r="B5862" s="268">
        <v>2036.6</v>
      </c>
    </row>
    <row r="5863" spans="1:2" ht="16.149999999999999" customHeight="1" x14ac:dyDescent="0.25">
      <c r="A5863" s="265">
        <v>39423</v>
      </c>
      <c r="B5863" s="266">
        <v>2023.18</v>
      </c>
    </row>
    <row r="5864" spans="1:2" ht="16.149999999999999" customHeight="1" x14ac:dyDescent="0.25">
      <c r="A5864" s="265">
        <v>39424</v>
      </c>
      <c r="B5864" s="268">
        <v>2016.77</v>
      </c>
    </row>
    <row r="5865" spans="1:2" ht="16.149999999999999" customHeight="1" x14ac:dyDescent="0.25">
      <c r="A5865" s="265">
        <v>39425</v>
      </c>
      <c r="B5865" s="266">
        <v>2016.77</v>
      </c>
    </row>
    <row r="5866" spans="1:2" ht="16.149999999999999" customHeight="1" x14ac:dyDescent="0.25">
      <c r="A5866" s="265">
        <v>39426</v>
      </c>
      <c r="B5866" s="268">
        <v>2016.77</v>
      </c>
    </row>
    <row r="5867" spans="1:2" ht="16.149999999999999" customHeight="1" x14ac:dyDescent="0.25">
      <c r="A5867" s="265">
        <v>39427</v>
      </c>
      <c r="B5867" s="266">
        <v>2009.83</v>
      </c>
    </row>
    <row r="5868" spans="1:2" ht="16.149999999999999" customHeight="1" x14ac:dyDescent="0.25">
      <c r="A5868" s="265">
        <v>39428</v>
      </c>
      <c r="B5868" s="268">
        <v>2005.82</v>
      </c>
    </row>
    <row r="5869" spans="1:2" ht="16.149999999999999" customHeight="1" x14ac:dyDescent="0.25">
      <c r="A5869" s="265">
        <v>39429</v>
      </c>
      <c r="B5869" s="266">
        <v>2003.9</v>
      </c>
    </row>
    <row r="5870" spans="1:2" ht="16.149999999999999" customHeight="1" x14ac:dyDescent="0.25">
      <c r="A5870" s="265">
        <v>39430</v>
      </c>
      <c r="B5870" s="268">
        <v>2017.36</v>
      </c>
    </row>
    <row r="5871" spans="1:2" ht="16.149999999999999" customHeight="1" x14ac:dyDescent="0.25">
      <c r="A5871" s="265">
        <v>39431</v>
      </c>
      <c r="B5871" s="266">
        <v>2009.85</v>
      </c>
    </row>
    <row r="5872" spans="1:2" ht="16.149999999999999" customHeight="1" x14ac:dyDescent="0.25">
      <c r="A5872" s="265">
        <v>39432</v>
      </c>
      <c r="B5872" s="268">
        <v>2009.85</v>
      </c>
    </row>
    <row r="5873" spans="1:2" ht="16.149999999999999" customHeight="1" x14ac:dyDescent="0.25">
      <c r="A5873" s="265">
        <v>39433</v>
      </c>
      <c r="B5873" s="266">
        <v>2009.85</v>
      </c>
    </row>
    <row r="5874" spans="1:2" ht="16.149999999999999" customHeight="1" x14ac:dyDescent="0.25">
      <c r="A5874" s="265">
        <v>39434</v>
      </c>
      <c r="B5874" s="268">
        <v>2006.48</v>
      </c>
    </row>
    <row r="5875" spans="1:2" ht="16.149999999999999" customHeight="1" x14ac:dyDescent="0.25">
      <c r="A5875" s="265">
        <v>39435</v>
      </c>
      <c r="B5875" s="266">
        <v>2007.98</v>
      </c>
    </row>
    <row r="5876" spans="1:2" ht="16.149999999999999" customHeight="1" x14ac:dyDescent="0.25">
      <c r="A5876" s="265">
        <v>39436</v>
      </c>
      <c r="B5876" s="268">
        <v>2005.92</v>
      </c>
    </row>
    <row r="5877" spans="1:2" ht="16.149999999999999" customHeight="1" x14ac:dyDescent="0.25">
      <c r="A5877" s="265">
        <v>39437</v>
      </c>
      <c r="B5877" s="266">
        <v>2000.58</v>
      </c>
    </row>
    <row r="5878" spans="1:2" ht="16.149999999999999" customHeight="1" x14ac:dyDescent="0.25">
      <c r="A5878" s="265">
        <v>39438</v>
      </c>
      <c r="B5878" s="268">
        <v>1993.08</v>
      </c>
    </row>
    <row r="5879" spans="1:2" ht="16.149999999999999" customHeight="1" x14ac:dyDescent="0.25">
      <c r="A5879" s="265">
        <v>39439</v>
      </c>
      <c r="B5879" s="266">
        <v>1993.08</v>
      </c>
    </row>
    <row r="5880" spans="1:2" ht="16.149999999999999" customHeight="1" x14ac:dyDescent="0.25">
      <c r="A5880" s="265">
        <v>39440</v>
      </c>
      <c r="B5880" s="268">
        <v>1993.08</v>
      </c>
    </row>
    <row r="5881" spans="1:2" ht="16.149999999999999" customHeight="1" x14ac:dyDescent="0.25">
      <c r="A5881" s="265">
        <v>39441</v>
      </c>
      <c r="B5881" s="266">
        <v>1989.7</v>
      </c>
    </row>
    <row r="5882" spans="1:2" ht="16.149999999999999" customHeight="1" x14ac:dyDescent="0.25">
      <c r="A5882" s="265">
        <v>39442</v>
      </c>
      <c r="B5882" s="268">
        <v>1989.7</v>
      </c>
    </row>
    <row r="5883" spans="1:2" ht="16.149999999999999" customHeight="1" x14ac:dyDescent="0.25">
      <c r="A5883" s="265">
        <v>39443</v>
      </c>
      <c r="B5883" s="266">
        <v>1987.81</v>
      </c>
    </row>
    <row r="5884" spans="1:2" ht="16.149999999999999" customHeight="1" x14ac:dyDescent="0.25">
      <c r="A5884" s="265">
        <v>39444</v>
      </c>
      <c r="B5884" s="268">
        <v>2001.72</v>
      </c>
    </row>
    <row r="5885" spans="1:2" ht="16.149999999999999" customHeight="1" x14ac:dyDescent="0.25">
      <c r="A5885" s="265">
        <v>39445</v>
      </c>
      <c r="B5885" s="266">
        <v>2014.76</v>
      </c>
    </row>
    <row r="5886" spans="1:2" ht="16.149999999999999" customHeight="1" x14ac:dyDescent="0.25">
      <c r="A5886" s="265">
        <v>39446</v>
      </c>
      <c r="B5886" s="268">
        <v>2014.76</v>
      </c>
    </row>
    <row r="5887" spans="1:2" ht="16.149999999999999" customHeight="1" x14ac:dyDescent="0.25">
      <c r="A5887" s="265">
        <v>39447</v>
      </c>
      <c r="B5887" s="266">
        <v>2014.76</v>
      </c>
    </row>
    <row r="5888" spans="1:2" ht="16.149999999999999" customHeight="1" x14ac:dyDescent="0.25">
      <c r="A5888" s="265">
        <v>39448</v>
      </c>
      <c r="B5888" s="268">
        <v>2014.76</v>
      </c>
    </row>
    <row r="5889" spans="1:2" ht="16.149999999999999" customHeight="1" x14ac:dyDescent="0.25">
      <c r="A5889" s="265">
        <v>39449</v>
      </c>
      <c r="B5889" s="266">
        <v>2014.76</v>
      </c>
    </row>
    <row r="5890" spans="1:2" ht="16.149999999999999" customHeight="1" x14ac:dyDescent="0.25">
      <c r="A5890" s="265">
        <v>39450</v>
      </c>
      <c r="B5890" s="268">
        <v>2012.82</v>
      </c>
    </row>
    <row r="5891" spans="1:2" ht="16.149999999999999" customHeight="1" x14ac:dyDescent="0.25">
      <c r="A5891" s="265">
        <v>39451</v>
      </c>
      <c r="B5891" s="266">
        <v>2013.27</v>
      </c>
    </row>
    <row r="5892" spans="1:2" ht="16.149999999999999" customHeight="1" x14ac:dyDescent="0.25">
      <c r="A5892" s="265">
        <v>39452</v>
      </c>
      <c r="B5892" s="268">
        <v>2013.98</v>
      </c>
    </row>
    <row r="5893" spans="1:2" ht="16.149999999999999" customHeight="1" x14ac:dyDescent="0.25">
      <c r="A5893" s="265">
        <v>39453</v>
      </c>
      <c r="B5893" s="266">
        <v>2013.98</v>
      </c>
    </row>
    <row r="5894" spans="1:2" ht="16.149999999999999" customHeight="1" x14ac:dyDescent="0.25">
      <c r="A5894" s="265">
        <v>39454</v>
      </c>
      <c r="B5894" s="268">
        <v>2013.98</v>
      </c>
    </row>
    <row r="5895" spans="1:2" ht="16.149999999999999" customHeight="1" x14ac:dyDescent="0.25">
      <c r="A5895" s="265">
        <v>39455</v>
      </c>
      <c r="B5895" s="266">
        <v>2013.98</v>
      </c>
    </row>
    <row r="5896" spans="1:2" ht="16.149999999999999" customHeight="1" x14ac:dyDescent="0.25">
      <c r="A5896" s="265">
        <v>39456</v>
      </c>
      <c r="B5896" s="268">
        <v>2000.91</v>
      </c>
    </row>
    <row r="5897" spans="1:2" ht="16.149999999999999" customHeight="1" x14ac:dyDescent="0.25">
      <c r="A5897" s="265">
        <v>39457</v>
      </c>
      <c r="B5897" s="266">
        <v>2004.7</v>
      </c>
    </row>
    <row r="5898" spans="1:2" ht="16.149999999999999" customHeight="1" x14ac:dyDescent="0.25">
      <c r="A5898" s="265">
        <v>39458</v>
      </c>
      <c r="B5898" s="268">
        <v>2003.74</v>
      </c>
    </row>
    <row r="5899" spans="1:2" ht="16.149999999999999" customHeight="1" x14ac:dyDescent="0.25">
      <c r="A5899" s="265">
        <v>39459</v>
      </c>
      <c r="B5899" s="266">
        <v>1985.35</v>
      </c>
    </row>
    <row r="5900" spans="1:2" ht="16.149999999999999" customHeight="1" x14ac:dyDescent="0.25">
      <c r="A5900" s="265">
        <v>39460</v>
      </c>
      <c r="B5900" s="268">
        <v>1985.35</v>
      </c>
    </row>
    <row r="5901" spans="1:2" ht="16.149999999999999" customHeight="1" x14ac:dyDescent="0.25">
      <c r="A5901" s="265">
        <v>39461</v>
      </c>
      <c r="B5901" s="266">
        <v>1985.35</v>
      </c>
    </row>
    <row r="5902" spans="1:2" ht="16.149999999999999" customHeight="1" x14ac:dyDescent="0.25">
      <c r="A5902" s="265">
        <v>39462</v>
      </c>
      <c r="B5902" s="268">
        <v>1949.43</v>
      </c>
    </row>
    <row r="5903" spans="1:2" ht="16.149999999999999" customHeight="1" x14ac:dyDescent="0.25">
      <c r="A5903" s="265">
        <v>39463</v>
      </c>
      <c r="B5903" s="266">
        <v>1948.91</v>
      </c>
    </row>
    <row r="5904" spans="1:2" ht="16.149999999999999" customHeight="1" x14ac:dyDescent="0.25">
      <c r="A5904" s="265">
        <v>39464</v>
      </c>
      <c r="B5904" s="268">
        <v>1960.49</v>
      </c>
    </row>
    <row r="5905" spans="1:2" ht="16.149999999999999" customHeight="1" x14ac:dyDescent="0.25">
      <c r="A5905" s="265">
        <v>39465</v>
      </c>
      <c r="B5905" s="266">
        <v>1947.6</v>
      </c>
    </row>
    <row r="5906" spans="1:2" ht="16.149999999999999" customHeight="1" x14ac:dyDescent="0.25">
      <c r="A5906" s="265">
        <v>39466</v>
      </c>
      <c r="B5906" s="268">
        <v>1968.13</v>
      </c>
    </row>
    <row r="5907" spans="1:2" ht="16.149999999999999" customHeight="1" x14ac:dyDescent="0.25">
      <c r="A5907" s="265">
        <v>39467</v>
      </c>
      <c r="B5907" s="266">
        <v>1968.13</v>
      </c>
    </row>
    <row r="5908" spans="1:2" ht="16.149999999999999" customHeight="1" x14ac:dyDescent="0.25">
      <c r="A5908" s="265">
        <v>39468</v>
      </c>
      <c r="B5908" s="268">
        <v>1968.13</v>
      </c>
    </row>
    <row r="5909" spans="1:2" ht="16.149999999999999" customHeight="1" x14ac:dyDescent="0.25">
      <c r="A5909" s="265">
        <v>39469</v>
      </c>
      <c r="B5909" s="266">
        <v>1968.13</v>
      </c>
    </row>
    <row r="5910" spans="1:2" ht="16.149999999999999" customHeight="1" x14ac:dyDescent="0.25">
      <c r="A5910" s="265">
        <v>39470</v>
      </c>
      <c r="B5910" s="268">
        <v>2007.41</v>
      </c>
    </row>
    <row r="5911" spans="1:2" ht="16.149999999999999" customHeight="1" x14ac:dyDescent="0.25">
      <c r="A5911" s="265">
        <v>39471</v>
      </c>
      <c r="B5911" s="266">
        <v>2005.08</v>
      </c>
    </row>
    <row r="5912" spans="1:2" ht="16.149999999999999" customHeight="1" x14ac:dyDescent="0.25">
      <c r="A5912" s="265">
        <v>39472</v>
      </c>
      <c r="B5912" s="268">
        <v>1970.65</v>
      </c>
    </row>
    <row r="5913" spans="1:2" ht="16.149999999999999" customHeight="1" x14ac:dyDescent="0.25">
      <c r="A5913" s="265">
        <v>39473</v>
      </c>
      <c r="B5913" s="266">
        <v>1961.3</v>
      </c>
    </row>
    <row r="5914" spans="1:2" ht="16.149999999999999" customHeight="1" x14ac:dyDescent="0.25">
      <c r="A5914" s="265">
        <v>39474</v>
      </c>
      <c r="B5914" s="268">
        <v>1961.3</v>
      </c>
    </row>
    <row r="5915" spans="1:2" ht="16.149999999999999" customHeight="1" x14ac:dyDescent="0.25">
      <c r="A5915" s="265">
        <v>39475</v>
      </c>
      <c r="B5915" s="266">
        <v>1961.3</v>
      </c>
    </row>
    <row r="5916" spans="1:2" ht="16.149999999999999" customHeight="1" x14ac:dyDescent="0.25">
      <c r="A5916" s="265">
        <v>39476</v>
      </c>
      <c r="B5916" s="268">
        <v>1969.65</v>
      </c>
    </row>
    <row r="5917" spans="1:2" ht="16.149999999999999" customHeight="1" x14ac:dyDescent="0.25">
      <c r="A5917" s="265">
        <v>39477</v>
      </c>
      <c r="B5917" s="266">
        <v>1946.54</v>
      </c>
    </row>
    <row r="5918" spans="1:2" ht="16.149999999999999" customHeight="1" x14ac:dyDescent="0.25">
      <c r="A5918" s="265">
        <v>39478</v>
      </c>
      <c r="B5918" s="268">
        <v>1939.6</v>
      </c>
    </row>
    <row r="5919" spans="1:2" ht="16.149999999999999" customHeight="1" x14ac:dyDescent="0.25">
      <c r="A5919" s="265">
        <v>39479</v>
      </c>
      <c r="B5919" s="266">
        <v>1939.77</v>
      </c>
    </row>
    <row r="5920" spans="1:2" ht="16.149999999999999" customHeight="1" x14ac:dyDescent="0.25">
      <c r="A5920" s="265">
        <v>39480</v>
      </c>
      <c r="B5920" s="268">
        <v>1921.94</v>
      </c>
    </row>
    <row r="5921" spans="1:2" ht="16.149999999999999" customHeight="1" x14ac:dyDescent="0.25">
      <c r="A5921" s="265">
        <v>39481</v>
      </c>
      <c r="B5921" s="266">
        <v>1921.94</v>
      </c>
    </row>
    <row r="5922" spans="1:2" ht="16.149999999999999" customHeight="1" x14ac:dyDescent="0.25">
      <c r="A5922" s="265">
        <v>39482</v>
      </c>
      <c r="B5922" s="268">
        <v>1921.94</v>
      </c>
    </row>
    <row r="5923" spans="1:2" ht="16.149999999999999" customHeight="1" x14ac:dyDescent="0.25">
      <c r="A5923" s="265">
        <v>39483</v>
      </c>
      <c r="B5923" s="266">
        <v>1917.26</v>
      </c>
    </row>
    <row r="5924" spans="1:2" ht="16.149999999999999" customHeight="1" x14ac:dyDescent="0.25">
      <c r="A5924" s="265">
        <v>39484</v>
      </c>
      <c r="B5924" s="268">
        <v>1928.3</v>
      </c>
    </row>
    <row r="5925" spans="1:2" ht="16.149999999999999" customHeight="1" x14ac:dyDescent="0.25">
      <c r="A5925" s="265">
        <v>39485</v>
      </c>
      <c r="B5925" s="266">
        <v>1929.7</v>
      </c>
    </row>
    <row r="5926" spans="1:2" ht="16.149999999999999" customHeight="1" x14ac:dyDescent="0.25">
      <c r="A5926" s="265">
        <v>39486</v>
      </c>
      <c r="B5926" s="268">
        <v>1935.49</v>
      </c>
    </row>
    <row r="5927" spans="1:2" ht="16.149999999999999" customHeight="1" x14ac:dyDescent="0.25">
      <c r="A5927" s="265">
        <v>39487</v>
      </c>
      <c r="B5927" s="266">
        <v>1923.08</v>
      </c>
    </row>
    <row r="5928" spans="1:2" ht="16.149999999999999" customHeight="1" x14ac:dyDescent="0.25">
      <c r="A5928" s="265">
        <v>39488</v>
      </c>
      <c r="B5928" s="268">
        <v>1923.08</v>
      </c>
    </row>
    <row r="5929" spans="1:2" ht="16.149999999999999" customHeight="1" x14ac:dyDescent="0.25">
      <c r="A5929" s="265">
        <v>39489</v>
      </c>
      <c r="B5929" s="266">
        <v>1923.08</v>
      </c>
    </row>
    <row r="5930" spans="1:2" ht="16.149999999999999" customHeight="1" x14ac:dyDescent="0.25">
      <c r="A5930" s="265">
        <v>39490</v>
      </c>
      <c r="B5930" s="268">
        <v>1912.8</v>
      </c>
    </row>
    <row r="5931" spans="1:2" ht="16.149999999999999" customHeight="1" x14ac:dyDescent="0.25">
      <c r="A5931" s="265">
        <v>39491</v>
      </c>
      <c r="B5931" s="266">
        <v>1901.38</v>
      </c>
    </row>
    <row r="5932" spans="1:2" ht="16.149999999999999" customHeight="1" x14ac:dyDescent="0.25">
      <c r="A5932" s="265">
        <v>39492</v>
      </c>
      <c r="B5932" s="268">
        <v>1898.4</v>
      </c>
    </row>
    <row r="5933" spans="1:2" ht="16.149999999999999" customHeight="1" x14ac:dyDescent="0.25">
      <c r="A5933" s="265">
        <v>39493</v>
      </c>
      <c r="B5933" s="266">
        <v>1894.87</v>
      </c>
    </row>
    <row r="5934" spans="1:2" ht="16.149999999999999" customHeight="1" x14ac:dyDescent="0.25">
      <c r="A5934" s="265">
        <v>39494</v>
      </c>
      <c r="B5934" s="268">
        <v>1905.37</v>
      </c>
    </row>
    <row r="5935" spans="1:2" ht="16.149999999999999" customHeight="1" x14ac:dyDescent="0.25">
      <c r="A5935" s="265">
        <v>39495</v>
      </c>
      <c r="B5935" s="266">
        <v>1905.37</v>
      </c>
    </row>
    <row r="5936" spans="1:2" ht="16.149999999999999" customHeight="1" x14ac:dyDescent="0.25">
      <c r="A5936" s="265">
        <v>39496</v>
      </c>
      <c r="B5936" s="268">
        <v>1905.37</v>
      </c>
    </row>
    <row r="5937" spans="1:2" ht="16.149999999999999" customHeight="1" x14ac:dyDescent="0.25">
      <c r="A5937" s="265">
        <v>39497</v>
      </c>
      <c r="B5937" s="266">
        <v>1905.37</v>
      </c>
    </row>
    <row r="5938" spans="1:2" ht="16.149999999999999" customHeight="1" x14ac:dyDescent="0.25">
      <c r="A5938" s="265">
        <v>39498</v>
      </c>
      <c r="B5938" s="268">
        <v>1890.74</v>
      </c>
    </row>
    <row r="5939" spans="1:2" ht="16.149999999999999" customHeight="1" x14ac:dyDescent="0.25">
      <c r="A5939" s="265">
        <v>39499</v>
      </c>
      <c r="B5939" s="266">
        <v>1910.81</v>
      </c>
    </row>
    <row r="5940" spans="1:2" ht="16.149999999999999" customHeight="1" x14ac:dyDescent="0.25">
      <c r="A5940" s="265">
        <v>39500</v>
      </c>
      <c r="B5940" s="268">
        <v>1895.85</v>
      </c>
    </row>
    <row r="5941" spans="1:2" ht="16.149999999999999" customHeight="1" x14ac:dyDescent="0.25">
      <c r="A5941" s="265">
        <v>39501</v>
      </c>
      <c r="B5941" s="266">
        <v>1892</v>
      </c>
    </row>
    <row r="5942" spans="1:2" ht="16.149999999999999" customHeight="1" x14ac:dyDescent="0.25">
      <c r="A5942" s="265">
        <v>39502</v>
      </c>
      <c r="B5942" s="268">
        <v>1892</v>
      </c>
    </row>
    <row r="5943" spans="1:2" ht="16.149999999999999" customHeight="1" x14ac:dyDescent="0.25">
      <c r="A5943" s="265">
        <v>39503</v>
      </c>
      <c r="B5943" s="266">
        <v>1892</v>
      </c>
    </row>
    <row r="5944" spans="1:2" ht="16.149999999999999" customHeight="1" x14ac:dyDescent="0.25">
      <c r="A5944" s="265">
        <v>39504</v>
      </c>
      <c r="B5944" s="268">
        <v>1887.97</v>
      </c>
    </row>
    <row r="5945" spans="1:2" ht="16.149999999999999" customHeight="1" x14ac:dyDescent="0.25">
      <c r="A5945" s="265">
        <v>39505</v>
      </c>
      <c r="B5945" s="266">
        <v>1879.19</v>
      </c>
    </row>
    <row r="5946" spans="1:2" ht="16.149999999999999" customHeight="1" x14ac:dyDescent="0.25">
      <c r="A5946" s="265">
        <v>39506</v>
      </c>
      <c r="B5946" s="268">
        <v>1854.87</v>
      </c>
    </row>
    <row r="5947" spans="1:2" ht="16.149999999999999" customHeight="1" x14ac:dyDescent="0.25">
      <c r="A5947" s="265">
        <v>39507</v>
      </c>
      <c r="B5947" s="266">
        <v>1843.59</v>
      </c>
    </row>
    <row r="5948" spans="1:2" ht="16.149999999999999" customHeight="1" x14ac:dyDescent="0.25">
      <c r="A5948" s="265">
        <v>39508</v>
      </c>
      <c r="B5948" s="268">
        <v>1845.17</v>
      </c>
    </row>
    <row r="5949" spans="1:2" ht="16.149999999999999" customHeight="1" x14ac:dyDescent="0.25">
      <c r="A5949" s="265">
        <v>39509</v>
      </c>
      <c r="B5949" s="266">
        <v>1845.17</v>
      </c>
    </row>
    <row r="5950" spans="1:2" ht="16.149999999999999" customHeight="1" x14ac:dyDescent="0.25">
      <c r="A5950" s="265">
        <v>39510</v>
      </c>
      <c r="B5950" s="268">
        <v>1845.17</v>
      </c>
    </row>
    <row r="5951" spans="1:2" ht="16.149999999999999" customHeight="1" x14ac:dyDescent="0.25">
      <c r="A5951" s="265">
        <v>39511</v>
      </c>
      <c r="B5951" s="266">
        <v>1849.46</v>
      </c>
    </row>
    <row r="5952" spans="1:2" ht="16.149999999999999" customHeight="1" x14ac:dyDescent="0.25">
      <c r="A5952" s="265">
        <v>39512</v>
      </c>
      <c r="B5952" s="268">
        <v>1841.61</v>
      </c>
    </row>
    <row r="5953" spans="1:2" ht="16.149999999999999" customHeight="1" x14ac:dyDescent="0.25">
      <c r="A5953" s="265">
        <v>39513</v>
      </c>
      <c r="B5953" s="266">
        <v>1856.69</v>
      </c>
    </row>
    <row r="5954" spans="1:2" ht="16.149999999999999" customHeight="1" x14ac:dyDescent="0.25">
      <c r="A5954" s="265">
        <v>39514</v>
      </c>
      <c r="B5954" s="268">
        <v>1880.12</v>
      </c>
    </row>
    <row r="5955" spans="1:2" ht="16.149999999999999" customHeight="1" x14ac:dyDescent="0.25">
      <c r="A5955" s="265">
        <v>39515</v>
      </c>
      <c r="B5955" s="266">
        <v>1902.17</v>
      </c>
    </row>
    <row r="5956" spans="1:2" ht="16.149999999999999" customHeight="1" x14ac:dyDescent="0.25">
      <c r="A5956" s="265">
        <v>39516</v>
      </c>
      <c r="B5956" s="268">
        <v>1902.17</v>
      </c>
    </row>
    <row r="5957" spans="1:2" ht="16.149999999999999" customHeight="1" x14ac:dyDescent="0.25">
      <c r="A5957" s="265">
        <v>39517</v>
      </c>
      <c r="B5957" s="266">
        <v>1902.17</v>
      </c>
    </row>
    <row r="5958" spans="1:2" ht="16.149999999999999" customHeight="1" x14ac:dyDescent="0.25">
      <c r="A5958" s="265">
        <v>39518</v>
      </c>
      <c r="B5958" s="268">
        <v>1864.78</v>
      </c>
    </row>
    <row r="5959" spans="1:2" ht="16.149999999999999" customHeight="1" x14ac:dyDescent="0.25">
      <c r="A5959" s="265">
        <v>39519</v>
      </c>
      <c r="B5959" s="266">
        <v>1865.98</v>
      </c>
    </row>
    <row r="5960" spans="1:2" ht="16.149999999999999" customHeight="1" x14ac:dyDescent="0.25">
      <c r="A5960" s="265">
        <v>39520</v>
      </c>
      <c r="B5960" s="268">
        <v>1853.41</v>
      </c>
    </row>
    <row r="5961" spans="1:2" ht="16.149999999999999" customHeight="1" x14ac:dyDescent="0.25">
      <c r="A5961" s="265">
        <v>39521</v>
      </c>
      <c r="B5961" s="266">
        <v>1856.01</v>
      </c>
    </row>
    <row r="5962" spans="1:2" ht="16.149999999999999" customHeight="1" x14ac:dyDescent="0.25">
      <c r="A5962" s="265">
        <v>39522</v>
      </c>
      <c r="B5962" s="268">
        <v>1843.95</v>
      </c>
    </row>
    <row r="5963" spans="1:2" ht="16.149999999999999" customHeight="1" x14ac:dyDescent="0.25">
      <c r="A5963" s="265">
        <v>39523</v>
      </c>
      <c r="B5963" s="266">
        <v>1843.95</v>
      </c>
    </row>
    <row r="5964" spans="1:2" ht="16.149999999999999" customHeight="1" x14ac:dyDescent="0.25">
      <c r="A5964" s="265">
        <v>39524</v>
      </c>
      <c r="B5964" s="268">
        <v>1843.95</v>
      </c>
    </row>
    <row r="5965" spans="1:2" ht="16.149999999999999" customHeight="1" x14ac:dyDescent="0.25">
      <c r="A5965" s="265">
        <v>39525</v>
      </c>
      <c r="B5965" s="266">
        <v>1857.55</v>
      </c>
    </row>
    <row r="5966" spans="1:2" ht="16.149999999999999" customHeight="1" x14ac:dyDescent="0.25">
      <c r="A5966" s="265">
        <v>39526</v>
      </c>
      <c r="B5966" s="268">
        <v>1823.11</v>
      </c>
    </row>
    <row r="5967" spans="1:2" ht="16.149999999999999" customHeight="1" x14ac:dyDescent="0.25">
      <c r="A5967" s="265">
        <v>39527</v>
      </c>
      <c r="B5967" s="266">
        <v>1815.65</v>
      </c>
    </row>
    <row r="5968" spans="1:2" ht="16.149999999999999" customHeight="1" x14ac:dyDescent="0.25">
      <c r="A5968" s="265">
        <v>39528</v>
      </c>
      <c r="B5968" s="268">
        <v>1815.65</v>
      </c>
    </row>
    <row r="5969" spans="1:2" ht="16.149999999999999" customHeight="1" x14ac:dyDescent="0.25">
      <c r="A5969" s="265">
        <v>39529</v>
      </c>
      <c r="B5969" s="266">
        <v>1815.65</v>
      </c>
    </row>
    <row r="5970" spans="1:2" ht="16.149999999999999" customHeight="1" x14ac:dyDescent="0.25">
      <c r="A5970" s="265">
        <v>39530</v>
      </c>
      <c r="B5970" s="268">
        <v>1815.65</v>
      </c>
    </row>
    <row r="5971" spans="1:2" ht="16.149999999999999" customHeight="1" x14ac:dyDescent="0.25">
      <c r="A5971" s="265">
        <v>39531</v>
      </c>
      <c r="B5971" s="266">
        <v>1815.65</v>
      </c>
    </row>
    <row r="5972" spans="1:2" ht="16.149999999999999" customHeight="1" x14ac:dyDescent="0.25">
      <c r="A5972" s="265">
        <v>39532</v>
      </c>
      <c r="B5972" s="268">
        <v>1815.65</v>
      </c>
    </row>
    <row r="5973" spans="1:2" ht="16.149999999999999" customHeight="1" x14ac:dyDescent="0.25">
      <c r="A5973" s="265">
        <v>39533</v>
      </c>
      <c r="B5973" s="266">
        <v>1835.01</v>
      </c>
    </row>
    <row r="5974" spans="1:2" ht="16.149999999999999" customHeight="1" x14ac:dyDescent="0.25">
      <c r="A5974" s="265">
        <v>39534</v>
      </c>
      <c r="B5974" s="268">
        <v>1821.31</v>
      </c>
    </row>
    <row r="5975" spans="1:2" ht="16.149999999999999" customHeight="1" x14ac:dyDescent="0.25">
      <c r="A5975" s="265">
        <v>39535</v>
      </c>
      <c r="B5975" s="266">
        <v>1810.68</v>
      </c>
    </row>
    <row r="5976" spans="1:2" ht="16.149999999999999" customHeight="1" x14ac:dyDescent="0.25">
      <c r="A5976" s="265">
        <v>39536</v>
      </c>
      <c r="B5976" s="268">
        <v>1821.6</v>
      </c>
    </row>
    <row r="5977" spans="1:2" ht="16.149999999999999" customHeight="1" x14ac:dyDescent="0.25">
      <c r="A5977" s="265">
        <v>39537</v>
      </c>
      <c r="B5977" s="266">
        <v>1821.6</v>
      </c>
    </row>
    <row r="5978" spans="1:2" ht="16.149999999999999" customHeight="1" x14ac:dyDescent="0.25">
      <c r="A5978" s="265">
        <v>39538</v>
      </c>
      <c r="B5978" s="268">
        <v>1821.6</v>
      </c>
    </row>
    <row r="5979" spans="1:2" ht="16.149999999999999" customHeight="1" x14ac:dyDescent="0.25">
      <c r="A5979" s="265">
        <v>39539</v>
      </c>
      <c r="B5979" s="266">
        <v>1834.96</v>
      </c>
    </row>
    <row r="5980" spans="1:2" ht="16.149999999999999" customHeight="1" x14ac:dyDescent="0.25">
      <c r="A5980" s="265">
        <v>39540</v>
      </c>
      <c r="B5980" s="268">
        <v>1827.94</v>
      </c>
    </row>
    <row r="5981" spans="1:2" ht="16.149999999999999" customHeight="1" x14ac:dyDescent="0.25">
      <c r="A5981" s="265">
        <v>39541</v>
      </c>
      <c r="B5981" s="266">
        <v>1826.34</v>
      </c>
    </row>
    <row r="5982" spans="1:2" ht="16.149999999999999" customHeight="1" x14ac:dyDescent="0.25">
      <c r="A5982" s="265">
        <v>39542</v>
      </c>
      <c r="B5982" s="268">
        <v>1824.39</v>
      </c>
    </row>
    <row r="5983" spans="1:2" ht="16.149999999999999" customHeight="1" x14ac:dyDescent="0.25">
      <c r="A5983" s="265">
        <v>39543</v>
      </c>
      <c r="B5983" s="266">
        <v>1816.28</v>
      </c>
    </row>
    <row r="5984" spans="1:2" ht="16.149999999999999" customHeight="1" x14ac:dyDescent="0.25">
      <c r="A5984" s="265">
        <v>39544</v>
      </c>
      <c r="B5984" s="268">
        <v>1816.28</v>
      </c>
    </row>
    <row r="5985" spans="1:2" ht="16.149999999999999" customHeight="1" x14ac:dyDescent="0.25">
      <c r="A5985" s="265">
        <v>39545</v>
      </c>
      <c r="B5985" s="266">
        <v>1816.28</v>
      </c>
    </row>
    <row r="5986" spans="1:2" ht="16.149999999999999" customHeight="1" x14ac:dyDescent="0.25">
      <c r="A5986" s="265">
        <v>39546</v>
      </c>
      <c r="B5986" s="268">
        <v>1811.23</v>
      </c>
    </row>
    <row r="5987" spans="1:2" ht="16.149999999999999" customHeight="1" x14ac:dyDescent="0.25">
      <c r="A5987" s="265">
        <v>39547</v>
      </c>
      <c r="B5987" s="266">
        <v>1812.85</v>
      </c>
    </row>
    <row r="5988" spans="1:2" ht="16.149999999999999" customHeight="1" x14ac:dyDescent="0.25">
      <c r="A5988" s="265">
        <v>39548</v>
      </c>
      <c r="B5988" s="268">
        <v>1799.07</v>
      </c>
    </row>
    <row r="5989" spans="1:2" ht="16.149999999999999" customHeight="1" x14ac:dyDescent="0.25">
      <c r="A5989" s="265">
        <v>39549</v>
      </c>
      <c r="B5989" s="266">
        <v>1791.63</v>
      </c>
    </row>
    <row r="5990" spans="1:2" ht="16.149999999999999" customHeight="1" x14ac:dyDescent="0.25">
      <c r="A5990" s="265">
        <v>39550</v>
      </c>
      <c r="B5990" s="268">
        <v>1792.49</v>
      </c>
    </row>
    <row r="5991" spans="1:2" ht="16.149999999999999" customHeight="1" x14ac:dyDescent="0.25">
      <c r="A5991" s="265">
        <v>39551</v>
      </c>
      <c r="B5991" s="266">
        <v>1792.49</v>
      </c>
    </row>
    <row r="5992" spans="1:2" ht="16.149999999999999" customHeight="1" x14ac:dyDescent="0.25">
      <c r="A5992" s="265">
        <v>39552</v>
      </c>
      <c r="B5992" s="268">
        <v>1792.49</v>
      </c>
    </row>
    <row r="5993" spans="1:2" ht="16.149999999999999" customHeight="1" x14ac:dyDescent="0.25">
      <c r="A5993" s="265">
        <v>39553</v>
      </c>
      <c r="B5993" s="266">
        <v>1792.69</v>
      </c>
    </row>
    <row r="5994" spans="1:2" ht="16.149999999999999" customHeight="1" x14ac:dyDescent="0.25">
      <c r="A5994" s="265">
        <v>39554</v>
      </c>
      <c r="B5994" s="268">
        <v>1797.89</v>
      </c>
    </row>
    <row r="5995" spans="1:2" ht="16.149999999999999" customHeight="1" x14ac:dyDescent="0.25">
      <c r="A5995" s="265">
        <v>39555</v>
      </c>
      <c r="B5995" s="266">
        <v>1798.89</v>
      </c>
    </row>
    <row r="5996" spans="1:2" ht="16.149999999999999" customHeight="1" x14ac:dyDescent="0.25">
      <c r="A5996" s="265">
        <v>39556</v>
      </c>
      <c r="B5996" s="268">
        <v>1792.87</v>
      </c>
    </row>
    <row r="5997" spans="1:2" ht="16.149999999999999" customHeight="1" x14ac:dyDescent="0.25">
      <c r="A5997" s="265">
        <v>39557</v>
      </c>
      <c r="B5997" s="266">
        <v>1785.17</v>
      </c>
    </row>
    <row r="5998" spans="1:2" ht="16.149999999999999" customHeight="1" x14ac:dyDescent="0.25">
      <c r="A5998" s="265">
        <v>39558</v>
      </c>
      <c r="B5998" s="268">
        <v>1785.17</v>
      </c>
    </row>
    <row r="5999" spans="1:2" ht="16.149999999999999" customHeight="1" x14ac:dyDescent="0.25">
      <c r="A5999" s="265">
        <v>39559</v>
      </c>
      <c r="B5999" s="266">
        <v>1785.17</v>
      </c>
    </row>
    <row r="6000" spans="1:2" ht="16.149999999999999" customHeight="1" x14ac:dyDescent="0.25">
      <c r="A6000" s="265">
        <v>39560</v>
      </c>
      <c r="B6000" s="268">
        <v>1780.79</v>
      </c>
    </row>
    <row r="6001" spans="1:2" ht="16.149999999999999" customHeight="1" x14ac:dyDescent="0.25">
      <c r="A6001" s="265">
        <v>39561</v>
      </c>
      <c r="B6001" s="266">
        <v>1775.08</v>
      </c>
    </row>
    <row r="6002" spans="1:2" ht="16.149999999999999" customHeight="1" x14ac:dyDescent="0.25">
      <c r="A6002" s="265">
        <v>39562</v>
      </c>
      <c r="B6002" s="268">
        <v>1765.3</v>
      </c>
    </row>
    <row r="6003" spans="1:2" ht="16.149999999999999" customHeight="1" x14ac:dyDescent="0.25">
      <c r="A6003" s="265">
        <v>39563</v>
      </c>
      <c r="B6003" s="266">
        <v>1765.75</v>
      </c>
    </row>
    <row r="6004" spans="1:2" ht="16.149999999999999" customHeight="1" x14ac:dyDescent="0.25">
      <c r="A6004" s="265">
        <v>39564</v>
      </c>
      <c r="B6004" s="268">
        <v>1775.22</v>
      </c>
    </row>
    <row r="6005" spans="1:2" ht="16.149999999999999" customHeight="1" x14ac:dyDescent="0.25">
      <c r="A6005" s="265">
        <v>39565</v>
      </c>
      <c r="B6005" s="266">
        <v>1775.22</v>
      </c>
    </row>
    <row r="6006" spans="1:2" ht="16.149999999999999" customHeight="1" x14ac:dyDescent="0.25">
      <c r="A6006" s="265">
        <v>39566</v>
      </c>
      <c r="B6006" s="268">
        <v>1775.22</v>
      </c>
    </row>
    <row r="6007" spans="1:2" ht="16.149999999999999" customHeight="1" x14ac:dyDescent="0.25">
      <c r="A6007" s="265">
        <v>39567</v>
      </c>
      <c r="B6007" s="266">
        <v>1767.73</v>
      </c>
    </row>
    <row r="6008" spans="1:2" ht="16.149999999999999" customHeight="1" x14ac:dyDescent="0.25">
      <c r="A6008" s="265">
        <v>39568</v>
      </c>
      <c r="B6008" s="268">
        <v>1780.21</v>
      </c>
    </row>
    <row r="6009" spans="1:2" ht="16.149999999999999" customHeight="1" x14ac:dyDescent="0.25">
      <c r="A6009" s="265">
        <v>39569</v>
      </c>
      <c r="B6009" s="266">
        <v>1767.27</v>
      </c>
    </row>
    <row r="6010" spans="1:2" ht="16.149999999999999" customHeight="1" x14ac:dyDescent="0.25">
      <c r="A6010" s="265">
        <v>39570</v>
      </c>
      <c r="B6010" s="268">
        <v>1767.27</v>
      </c>
    </row>
    <row r="6011" spans="1:2" ht="16.149999999999999" customHeight="1" x14ac:dyDescent="0.25">
      <c r="A6011" s="265">
        <v>39571</v>
      </c>
      <c r="B6011" s="266">
        <v>1756.25</v>
      </c>
    </row>
    <row r="6012" spans="1:2" ht="16.149999999999999" customHeight="1" x14ac:dyDescent="0.25">
      <c r="A6012" s="265">
        <v>39572</v>
      </c>
      <c r="B6012" s="268">
        <v>1756.25</v>
      </c>
    </row>
    <row r="6013" spans="1:2" ht="16.149999999999999" customHeight="1" x14ac:dyDescent="0.25">
      <c r="A6013" s="265">
        <v>39573</v>
      </c>
      <c r="B6013" s="266">
        <v>1756.25</v>
      </c>
    </row>
    <row r="6014" spans="1:2" ht="16.149999999999999" customHeight="1" x14ac:dyDescent="0.25">
      <c r="A6014" s="265">
        <v>39574</v>
      </c>
      <c r="B6014" s="268">
        <v>1756.25</v>
      </c>
    </row>
    <row r="6015" spans="1:2" ht="16.149999999999999" customHeight="1" x14ac:dyDescent="0.25">
      <c r="A6015" s="265">
        <v>39575</v>
      </c>
      <c r="B6015" s="266">
        <v>1769.32</v>
      </c>
    </row>
    <row r="6016" spans="1:2" ht="16.149999999999999" customHeight="1" x14ac:dyDescent="0.25">
      <c r="A6016" s="265">
        <v>39576</v>
      </c>
      <c r="B6016" s="268">
        <v>1787.62</v>
      </c>
    </row>
    <row r="6017" spans="1:2" ht="16.149999999999999" customHeight="1" x14ac:dyDescent="0.25">
      <c r="A6017" s="265">
        <v>39577</v>
      </c>
      <c r="B6017" s="266">
        <v>1793.13</v>
      </c>
    </row>
    <row r="6018" spans="1:2" ht="16.149999999999999" customHeight="1" x14ac:dyDescent="0.25">
      <c r="A6018" s="265">
        <v>39578</v>
      </c>
      <c r="B6018" s="268">
        <v>1781.79</v>
      </c>
    </row>
    <row r="6019" spans="1:2" ht="16.149999999999999" customHeight="1" x14ac:dyDescent="0.25">
      <c r="A6019" s="265">
        <v>39579</v>
      </c>
      <c r="B6019" s="266">
        <v>1781.79</v>
      </c>
    </row>
    <row r="6020" spans="1:2" ht="16.149999999999999" customHeight="1" x14ac:dyDescent="0.25">
      <c r="A6020" s="265">
        <v>39580</v>
      </c>
      <c r="B6020" s="268">
        <v>1781.79</v>
      </c>
    </row>
    <row r="6021" spans="1:2" ht="16.149999999999999" customHeight="1" x14ac:dyDescent="0.25">
      <c r="A6021" s="265">
        <v>39581</v>
      </c>
      <c r="B6021" s="266">
        <v>1781.29</v>
      </c>
    </row>
    <row r="6022" spans="1:2" ht="16.149999999999999" customHeight="1" x14ac:dyDescent="0.25">
      <c r="A6022" s="265">
        <v>39582</v>
      </c>
      <c r="B6022" s="268">
        <v>1780.01</v>
      </c>
    </row>
    <row r="6023" spans="1:2" ht="16.149999999999999" customHeight="1" x14ac:dyDescent="0.25">
      <c r="A6023" s="265">
        <v>39583</v>
      </c>
      <c r="B6023" s="266">
        <v>1787.65</v>
      </c>
    </row>
    <row r="6024" spans="1:2" ht="16.149999999999999" customHeight="1" x14ac:dyDescent="0.25">
      <c r="A6024" s="265">
        <v>39584</v>
      </c>
      <c r="B6024" s="268">
        <v>1792.94</v>
      </c>
    </row>
    <row r="6025" spans="1:2" ht="16.149999999999999" customHeight="1" x14ac:dyDescent="0.25">
      <c r="A6025" s="265">
        <v>39585</v>
      </c>
      <c r="B6025" s="266">
        <v>1785.04</v>
      </c>
    </row>
    <row r="6026" spans="1:2" ht="16.149999999999999" customHeight="1" x14ac:dyDescent="0.25">
      <c r="A6026" s="265">
        <v>39586</v>
      </c>
      <c r="B6026" s="268">
        <v>1785.04</v>
      </c>
    </row>
    <row r="6027" spans="1:2" ht="16.149999999999999" customHeight="1" x14ac:dyDescent="0.25">
      <c r="A6027" s="265">
        <v>39587</v>
      </c>
      <c r="B6027" s="266">
        <v>1785.04</v>
      </c>
    </row>
    <row r="6028" spans="1:2" ht="16.149999999999999" customHeight="1" x14ac:dyDescent="0.25">
      <c r="A6028" s="265">
        <v>39588</v>
      </c>
      <c r="B6028" s="268">
        <v>1779.35</v>
      </c>
    </row>
    <row r="6029" spans="1:2" ht="16.149999999999999" customHeight="1" x14ac:dyDescent="0.25">
      <c r="A6029" s="265">
        <v>39589</v>
      </c>
      <c r="B6029" s="266">
        <v>1787.59</v>
      </c>
    </row>
    <row r="6030" spans="1:2" ht="16.149999999999999" customHeight="1" x14ac:dyDescent="0.25">
      <c r="A6030" s="265">
        <v>39590</v>
      </c>
      <c r="B6030" s="268">
        <v>1779.48</v>
      </c>
    </row>
    <row r="6031" spans="1:2" ht="16.149999999999999" customHeight="1" x14ac:dyDescent="0.25">
      <c r="A6031" s="265">
        <v>39591</v>
      </c>
      <c r="B6031" s="266">
        <v>1779.59</v>
      </c>
    </row>
    <row r="6032" spans="1:2" ht="16.149999999999999" customHeight="1" x14ac:dyDescent="0.25">
      <c r="A6032" s="265">
        <v>39592</v>
      </c>
      <c r="B6032" s="268">
        <v>1777.98</v>
      </c>
    </row>
    <row r="6033" spans="1:2" ht="16.149999999999999" customHeight="1" x14ac:dyDescent="0.25">
      <c r="A6033" s="265">
        <v>39593</v>
      </c>
      <c r="B6033" s="266">
        <v>1777.98</v>
      </c>
    </row>
    <row r="6034" spans="1:2" ht="16.149999999999999" customHeight="1" x14ac:dyDescent="0.25">
      <c r="A6034" s="265">
        <v>39594</v>
      </c>
      <c r="B6034" s="268">
        <v>1777.98</v>
      </c>
    </row>
    <row r="6035" spans="1:2" ht="16.149999999999999" customHeight="1" x14ac:dyDescent="0.25">
      <c r="A6035" s="265">
        <v>39595</v>
      </c>
      <c r="B6035" s="266">
        <v>1777.98</v>
      </c>
    </row>
    <row r="6036" spans="1:2" ht="16.149999999999999" customHeight="1" x14ac:dyDescent="0.25">
      <c r="A6036" s="265">
        <v>39596</v>
      </c>
      <c r="B6036" s="268">
        <v>1772.55</v>
      </c>
    </row>
    <row r="6037" spans="1:2" ht="16.149999999999999" customHeight="1" x14ac:dyDescent="0.25">
      <c r="A6037" s="265">
        <v>39597</v>
      </c>
      <c r="B6037" s="266">
        <v>1767.41</v>
      </c>
    </row>
    <row r="6038" spans="1:2" ht="16.149999999999999" customHeight="1" x14ac:dyDescent="0.25">
      <c r="A6038" s="265">
        <v>39598</v>
      </c>
      <c r="B6038" s="268">
        <v>1755.95</v>
      </c>
    </row>
    <row r="6039" spans="1:2" ht="16.149999999999999" customHeight="1" x14ac:dyDescent="0.25">
      <c r="A6039" s="265">
        <v>39599</v>
      </c>
      <c r="B6039" s="266">
        <v>1744.01</v>
      </c>
    </row>
    <row r="6040" spans="1:2" ht="16.149999999999999" customHeight="1" x14ac:dyDescent="0.25">
      <c r="A6040" s="265">
        <v>39600</v>
      </c>
      <c r="B6040" s="268">
        <v>1744.01</v>
      </c>
    </row>
    <row r="6041" spans="1:2" ht="16.149999999999999" customHeight="1" x14ac:dyDescent="0.25">
      <c r="A6041" s="265">
        <v>39601</v>
      </c>
      <c r="B6041" s="266">
        <v>1744.01</v>
      </c>
    </row>
    <row r="6042" spans="1:2" ht="16.149999999999999" customHeight="1" x14ac:dyDescent="0.25">
      <c r="A6042" s="265">
        <v>39602</v>
      </c>
      <c r="B6042" s="268">
        <v>1744.01</v>
      </c>
    </row>
    <row r="6043" spans="1:2" ht="16.149999999999999" customHeight="1" x14ac:dyDescent="0.25">
      <c r="A6043" s="265">
        <v>39603</v>
      </c>
      <c r="B6043" s="266">
        <v>1730.61</v>
      </c>
    </row>
    <row r="6044" spans="1:2" ht="16.149999999999999" customHeight="1" x14ac:dyDescent="0.25">
      <c r="A6044" s="265">
        <v>39604</v>
      </c>
      <c r="B6044" s="268">
        <v>1728.76</v>
      </c>
    </row>
    <row r="6045" spans="1:2" ht="16.149999999999999" customHeight="1" x14ac:dyDescent="0.25">
      <c r="A6045" s="265">
        <v>39605</v>
      </c>
      <c r="B6045" s="266">
        <v>1709.95</v>
      </c>
    </row>
    <row r="6046" spans="1:2" ht="16.149999999999999" customHeight="1" x14ac:dyDescent="0.25">
      <c r="A6046" s="265">
        <v>39606</v>
      </c>
      <c r="B6046" s="268">
        <v>1702.44</v>
      </c>
    </row>
    <row r="6047" spans="1:2" ht="16.149999999999999" customHeight="1" x14ac:dyDescent="0.25">
      <c r="A6047" s="265">
        <v>39607</v>
      </c>
      <c r="B6047" s="266">
        <v>1702.44</v>
      </c>
    </row>
    <row r="6048" spans="1:2" ht="16.149999999999999" customHeight="1" x14ac:dyDescent="0.25">
      <c r="A6048" s="265">
        <v>39608</v>
      </c>
      <c r="B6048" s="268">
        <v>1702.44</v>
      </c>
    </row>
    <row r="6049" spans="1:2" ht="16.149999999999999" customHeight="1" x14ac:dyDescent="0.25">
      <c r="A6049" s="265">
        <v>39609</v>
      </c>
      <c r="B6049" s="266">
        <v>1687.13</v>
      </c>
    </row>
    <row r="6050" spans="1:2" ht="16.149999999999999" customHeight="1" x14ac:dyDescent="0.25">
      <c r="A6050" s="265">
        <v>39610</v>
      </c>
      <c r="B6050" s="268">
        <v>1696.79</v>
      </c>
    </row>
    <row r="6051" spans="1:2" ht="16.149999999999999" customHeight="1" x14ac:dyDescent="0.25">
      <c r="A6051" s="265">
        <v>39611</v>
      </c>
      <c r="B6051" s="266">
        <v>1700.94</v>
      </c>
    </row>
    <row r="6052" spans="1:2" ht="16.149999999999999" customHeight="1" x14ac:dyDescent="0.25">
      <c r="A6052" s="265">
        <v>39612</v>
      </c>
      <c r="B6052" s="268">
        <v>1705.35</v>
      </c>
    </row>
    <row r="6053" spans="1:2" ht="16.149999999999999" customHeight="1" x14ac:dyDescent="0.25">
      <c r="A6053" s="265">
        <v>39613</v>
      </c>
      <c r="B6053" s="266">
        <v>1707.87</v>
      </c>
    </row>
    <row r="6054" spans="1:2" ht="16.149999999999999" customHeight="1" x14ac:dyDescent="0.25">
      <c r="A6054" s="265">
        <v>39614</v>
      </c>
      <c r="B6054" s="268">
        <v>1707.87</v>
      </c>
    </row>
    <row r="6055" spans="1:2" ht="16.149999999999999" customHeight="1" x14ac:dyDescent="0.25">
      <c r="A6055" s="265">
        <v>39615</v>
      </c>
      <c r="B6055" s="266">
        <v>1707.87</v>
      </c>
    </row>
    <row r="6056" spans="1:2" ht="16.149999999999999" customHeight="1" x14ac:dyDescent="0.25">
      <c r="A6056" s="265">
        <v>39616</v>
      </c>
      <c r="B6056" s="268">
        <v>1684.52</v>
      </c>
    </row>
    <row r="6057" spans="1:2" ht="16.149999999999999" customHeight="1" x14ac:dyDescent="0.25">
      <c r="A6057" s="265">
        <v>39617</v>
      </c>
      <c r="B6057" s="266">
        <v>1655.42</v>
      </c>
    </row>
    <row r="6058" spans="1:2" ht="16.149999999999999" customHeight="1" x14ac:dyDescent="0.25">
      <c r="A6058" s="265">
        <v>39618</v>
      </c>
      <c r="B6058" s="268">
        <v>1652.41</v>
      </c>
    </row>
    <row r="6059" spans="1:2" ht="16.149999999999999" customHeight="1" x14ac:dyDescent="0.25">
      <c r="A6059" s="265">
        <v>39619</v>
      </c>
      <c r="B6059" s="266">
        <v>1670.31</v>
      </c>
    </row>
    <row r="6060" spans="1:2" ht="16.149999999999999" customHeight="1" x14ac:dyDescent="0.25">
      <c r="A6060" s="265">
        <v>39620</v>
      </c>
      <c r="B6060" s="268">
        <v>1678.82</v>
      </c>
    </row>
    <row r="6061" spans="1:2" ht="16.149999999999999" customHeight="1" x14ac:dyDescent="0.25">
      <c r="A6061" s="265">
        <v>39621</v>
      </c>
      <c r="B6061" s="266">
        <v>1678.82</v>
      </c>
    </row>
    <row r="6062" spans="1:2" ht="16.149999999999999" customHeight="1" x14ac:dyDescent="0.25">
      <c r="A6062" s="265">
        <v>39622</v>
      </c>
      <c r="B6062" s="268">
        <v>1678.82</v>
      </c>
    </row>
    <row r="6063" spans="1:2" ht="16.149999999999999" customHeight="1" x14ac:dyDescent="0.25">
      <c r="A6063" s="265">
        <v>39623</v>
      </c>
      <c r="B6063" s="266">
        <v>1713.63</v>
      </c>
    </row>
    <row r="6064" spans="1:2" ht="16.149999999999999" customHeight="1" x14ac:dyDescent="0.25">
      <c r="A6064" s="265">
        <v>39624</v>
      </c>
      <c r="B6064" s="268">
        <v>1748.04</v>
      </c>
    </row>
    <row r="6065" spans="1:2" ht="16.149999999999999" customHeight="1" x14ac:dyDescent="0.25">
      <c r="A6065" s="265">
        <v>39625</v>
      </c>
      <c r="B6065" s="266">
        <v>1783.44</v>
      </c>
    </row>
    <row r="6066" spans="1:2" ht="16.149999999999999" customHeight="1" x14ac:dyDescent="0.25">
      <c r="A6066" s="265">
        <v>39626</v>
      </c>
      <c r="B6066" s="268">
        <v>1832.81</v>
      </c>
    </row>
    <row r="6067" spans="1:2" ht="16.149999999999999" customHeight="1" x14ac:dyDescent="0.25">
      <c r="A6067" s="265">
        <v>39627</v>
      </c>
      <c r="B6067" s="266">
        <v>1923.02</v>
      </c>
    </row>
    <row r="6068" spans="1:2" ht="16.149999999999999" customHeight="1" x14ac:dyDescent="0.25">
      <c r="A6068" s="265">
        <v>39628</v>
      </c>
      <c r="B6068" s="268">
        <v>1923.02</v>
      </c>
    </row>
    <row r="6069" spans="1:2" ht="16.149999999999999" customHeight="1" x14ac:dyDescent="0.25">
      <c r="A6069" s="265">
        <v>39629</v>
      </c>
      <c r="B6069" s="266">
        <v>1923.02</v>
      </c>
    </row>
    <row r="6070" spans="1:2" ht="16.149999999999999" customHeight="1" x14ac:dyDescent="0.25">
      <c r="A6070" s="265">
        <v>39630</v>
      </c>
      <c r="B6070" s="268">
        <v>1923.02</v>
      </c>
    </row>
    <row r="6071" spans="1:2" ht="16.149999999999999" customHeight="1" x14ac:dyDescent="0.25">
      <c r="A6071" s="265">
        <v>39631</v>
      </c>
      <c r="B6071" s="266">
        <v>1915.44</v>
      </c>
    </row>
    <row r="6072" spans="1:2" ht="16.149999999999999" customHeight="1" x14ac:dyDescent="0.25">
      <c r="A6072" s="265">
        <v>39632</v>
      </c>
      <c r="B6072" s="268">
        <v>1818.6</v>
      </c>
    </row>
    <row r="6073" spans="1:2" ht="16.149999999999999" customHeight="1" x14ac:dyDescent="0.25">
      <c r="A6073" s="265">
        <v>39633</v>
      </c>
      <c r="B6073" s="266">
        <v>1748.43</v>
      </c>
    </row>
    <row r="6074" spans="1:2" ht="16.149999999999999" customHeight="1" x14ac:dyDescent="0.25">
      <c r="A6074" s="265">
        <v>39634</v>
      </c>
      <c r="B6074" s="268">
        <v>1748.43</v>
      </c>
    </row>
    <row r="6075" spans="1:2" ht="16.149999999999999" customHeight="1" x14ac:dyDescent="0.25">
      <c r="A6075" s="265">
        <v>39635</v>
      </c>
      <c r="B6075" s="266">
        <v>1748.43</v>
      </c>
    </row>
    <row r="6076" spans="1:2" ht="16.149999999999999" customHeight="1" x14ac:dyDescent="0.25">
      <c r="A6076" s="265">
        <v>39636</v>
      </c>
      <c r="B6076" s="268">
        <v>1748.43</v>
      </c>
    </row>
    <row r="6077" spans="1:2" ht="16.149999999999999" customHeight="1" x14ac:dyDescent="0.25">
      <c r="A6077" s="265">
        <v>39637</v>
      </c>
      <c r="B6077" s="266">
        <v>1719.48</v>
      </c>
    </row>
    <row r="6078" spans="1:2" ht="16.149999999999999" customHeight="1" x14ac:dyDescent="0.25">
      <c r="A6078" s="265">
        <v>39638</v>
      </c>
      <c r="B6078" s="268">
        <v>1736.49</v>
      </c>
    </row>
    <row r="6079" spans="1:2" ht="16.149999999999999" customHeight="1" x14ac:dyDescent="0.25">
      <c r="A6079" s="265">
        <v>39639</v>
      </c>
      <c r="B6079" s="266">
        <v>1728.74</v>
      </c>
    </row>
    <row r="6080" spans="1:2" ht="16.149999999999999" customHeight="1" x14ac:dyDescent="0.25">
      <c r="A6080" s="265">
        <v>39640</v>
      </c>
      <c r="B6080" s="268">
        <v>1768.09</v>
      </c>
    </row>
    <row r="6081" spans="1:2" ht="16.149999999999999" customHeight="1" x14ac:dyDescent="0.25">
      <c r="A6081" s="265">
        <v>39641</v>
      </c>
      <c r="B6081" s="266">
        <v>1778.8</v>
      </c>
    </row>
    <row r="6082" spans="1:2" ht="16.149999999999999" customHeight="1" x14ac:dyDescent="0.25">
      <c r="A6082" s="265">
        <v>39642</v>
      </c>
      <c r="B6082" s="268">
        <v>1778.8</v>
      </c>
    </row>
    <row r="6083" spans="1:2" ht="16.149999999999999" customHeight="1" x14ac:dyDescent="0.25">
      <c r="A6083" s="265">
        <v>39643</v>
      </c>
      <c r="B6083" s="266">
        <v>1778.8</v>
      </c>
    </row>
    <row r="6084" spans="1:2" ht="16.149999999999999" customHeight="1" x14ac:dyDescent="0.25">
      <c r="A6084" s="265">
        <v>39644</v>
      </c>
      <c r="B6084" s="268">
        <v>1753.51</v>
      </c>
    </row>
    <row r="6085" spans="1:2" ht="16.149999999999999" customHeight="1" x14ac:dyDescent="0.25">
      <c r="A6085" s="265">
        <v>39645</v>
      </c>
      <c r="B6085" s="266">
        <v>1777.17</v>
      </c>
    </row>
    <row r="6086" spans="1:2" ht="16.149999999999999" customHeight="1" x14ac:dyDescent="0.25">
      <c r="A6086" s="265">
        <v>39646</v>
      </c>
      <c r="B6086" s="268">
        <v>1768.53</v>
      </c>
    </row>
    <row r="6087" spans="1:2" ht="16.149999999999999" customHeight="1" x14ac:dyDescent="0.25">
      <c r="A6087" s="265">
        <v>39647</v>
      </c>
      <c r="B6087" s="266">
        <v>1757.79</v>
      </c>
    </row>
    <row r="6088" spans="1:2" ht="16.149999999999999" customHeight="1" x14ac:dyDescent="0.25">
      <c r="A6088" s="265">
        <v>39648</v>
      </c>
      <c r="B6088" s="268">
        <v>1788.24</v>
      </c>
    </row>
    <row r="6089" spans="1:2" ht="16.149999999999999" customHeight="1" x14ac:dyDescent="0.25">
      <c r="A6089" s="265">
        <v>39649</v>
      </c>
      <c r="B6089" s="266">
        <v>1788.24</v>
      </c>
    </row>
    <row r="6090" spans="1:2" ht="16.149999999999999" customHeight="1" x14ac:dyDescent="0.25">
      <c r="A6090" s="265">
        <v>39650</v>
      </c>
      <c r="B6090" s="268">
        <v>1788.24</v>
      </c>
    </row>
    <row r="6091" spans="1:2" ht="16.149999999999999" customHeight="1" x14ac:dyDescent="0.25">
      <c r="A6091" s="265">
        <v>39651</v>
      </c>
      <c r="B6091" s="266">
        <v>1802.01</v>
      </c>
    </row>
    <row r="6092" spans="1:2" ht="16.149999999999999" customHeight="1" x14ac:dyDescent="0.25">
      <c r="A6092" s="265">
        <v>39652</v>
      </c>
      <c r="B6092" s="268">
        <v>1797.43</v>
      </c>
    </row>
    <row r="6093" spans="1:2" ht="16.149999999999999" customHeight="1" x14ac:dyDescent="0.25">
      <c r="A6093" s="265">
        <v>39653</v>
      </c>
      <c r="B6093" s="266">
        <v>1772.25</v>
      </c>
    </row>
    <row r="6094" spans="1:2" ht="16.149999999999999" customHeight="1" x14ac:dyDescent="0.25">
      <c r="A6094" s="265">
        <v>39654</v>
      </c>
      <c r="B6094" s="268">
        <v>1777.1</v>
      </c>
    </row>
    <row r="6095" spans="1:2" ht="16.149999999999999" customHeight="1" x14ac:dyDescent="0.25">
      <c r="A6095" s="265">
        <v>39655</v>
      </c>
      <c r="B6095" s="266">
        <v>1785.17</v>
      </c>
    </row>
    <row r="6096" spans="1:2" ht="16.149999999999999" customHeight="1" x14ac:dyDescent="0.25">
      <c r="A6096" s="265">
        <v>39656</v>
      </c>
      <c r="B6096" s="268">
        <v>1785.17</v>
      </c>
    </row>
    <row r="6097" spans="1:2" ht="16.149999999999999" customHeight="1" x14ac:dyDescent="0.25">
      <c r="A6097" s="265">
        <v>39657</v>
      </c>
      <c r="B6097" s="266">
        <v>1785.17</v>
      </c>
    </row>
    <row r="6098" spans="1:2" ht="16.149999999999999" customHeight="1" x14ac:dyDescent="0.25">
      <c r="A6098" s="265">
        <v>39658</v>
      </c>
      <c r="B6098" s="268">
        <v>1764.48</v>
      </c>
    </row>
    <row r="6099" spans="1:2" ht="16.149999999999999" customHeight="1" x14ac:dyDescent="0.25">
      <c r="A6099" s="265">
        <v>39659</v>
      </c>
      <c r="B6099" s="266">
        <v>1789.68</v>
      </c>
    </row>
    <row r="6100" spans="1:2" ht="16.149999999999999" customHeight="1" x14ac:dyDescent="0.25">
      <c r="A6100" s="265">
        <v>39660</v>
      </c>
      <c r="B6100" s="268">
        <v>1792.24</v>
      </c>
    </row>
    <row r="6101" spans="1:2" ht="16.149999999999999" customHeight="1" x14ac:dyDescent="0.25">
      <c r="A6101" s="265">
        <v>39661</v>
      </c>
      <c r="B6101" s="266">
        <v>1800.54</v>
      </c>
    </row>
    <row r="6102" spans="1:2" ht="16.149999999999999" customHeight="1" x14ac:dyDescent="0.25">
      <c r="A6102" s="265">
        <v>39662</v>
      </c>
      <c r="B6102" s="268">
        <v>1779.97</v>
      </c>
    </row>
    <row r="6103" spans="1:2" ht="16.149999999999999" customHeight="1" x14ac:dyDescent="0.25">
      <c r="A6103" s="265">
        <v>39663</v>
      </c>
      <c r="B6103" s="266">
        <v>1779.97</v>
      </c>
    </row>
    <row r="6104" spans="1:2" ht="16.149999999999999" customHeight="1" x14ac:dyDescent="0.25">
      <c r="A6104" s="265">
        <v>39664</v>
      </c>
      <c r="B6104" s="268">
        <v>1779.97</v>
      </c>
    </row>
    <row r="6105" spans="1:2" ht="16.149999999999999" customHeight="1" x14ac:dyDescent="0.25">
      <c r="A6105" s="265">
        <v>39665</v>
      </c>
      <c r="B6105" s="266">
        <v>1771.31</v>
      </c>
    </row>
    <row r="6106" spans="1:2" ht="16.149999999999999" customHeight="1" x14ac:dyDescent="0.25">
      <c r="A6106" s="265">
        <v>39666</v>
      </c>
      <c r="B6106" s="268">
        <v>1772.16</v>
      </c>
    </row>
    <row r="6107" spans="1:2" ht="16.149999999999999" customHeight="1" x14ac:dyDescent="0.25">
      <c r="A6107" s="265">
        <v>39667</v>
      </c>
      <c r="B6107" s="266">
        <v>1782.92</v>
      </c>
    </row>
    <row r="6108" spans="1:2" ht="16.149999999999999" customHeight="1" x14ac:dyDescent="0.25">
      <c r="A6108" s="265">
        <v>39668</v>
      </c>
      <c r="B6108" s="268">
        <v>1782.92</v>
      </c>
    </row>
    <row r="6109" spans="1:2" ht="16.149999999999999" customHeight="1" x14ac:dyDescent="0.25">
      <c r="A6109" s="265">
        <v>39669</v>
      </c>
      <c r="B6109" s="266">
        <v>1816.25</v>
      </c>
    </row>
    <row r="6110" spans="1:2" ht="16.149999999999999" customHeight="1" x14ac:dyDescent="0.25">
      <c r="A6110" s="265">
        <v>39670</v>
      </c>
      <c r="B6110" s="268">
        <v>1816.25</v>
      </c>
    </row>
    <row r="6111" spans="1:2" ht="16.149999999999999" customHeight="1" x14ac:dyDescent="0.25">
      <c r="A6111" s="265">
        <v>39671</v>
      </c>
      <c r="B6111" s="266">
        <v>1816.25</v>
      </c>
    </row>
    <row r="6112" spans="1:2" ht="16.149999999999999" customHeight="1" x14ac:dyDescent="0.25">
      <c r="A6112" s="265">
        <v>39672</v>
      </c>
      <c r="B6112" s="268">
        <v>1821.76</v>
      </c>
    </row>
    <row r="6113" spans="1:2" ht="16.149999999999999" customHeight="1" x14ac:dyDescent="0.25">
      <c r="A6113" s="265">
        <v>39673</v>
      </c>
      <c r="B6113" s="266">
        <v>1836.25</v>
      </c>
    </row>
    <row r="6114" spans="1:2" ht="16.149999999999999" customHeight="1" x14ac:dyDescent="0.25">
      <c r="A6114" s="265">
        <v>39674</v>
      </c>
      <c r="B6114" s="268">
        <v>1854.16</v>
      </c>
    </row>
    <row r="6115" spans="1:2" ht="16.149999999999999" customHeight="1" x14ac:dyDescent="0.25">
      <c r="A6115" s="265">
        <v>39675</v>
      </c>
      <c r="B6115" s="266">
        <v>1853.45</v>
      </c>
    </row>
    <row r="6116" spans="1:2" ht="16.149999999999999" customHeight="1" x14ac:dyDescent="0.25">
      <c r="A6116" s="265">
        <v>39676</v>
      </c>
      <c r="B6116" s="268">
        <v>1882.11</v>
      </c>
    </row>
    <row r="6117" spans="1:2" ht="16.149999999999999" customHeight="1" x14ac:dyDescent="0.25">
      <c r="A6117" s="265">
        <v>39677</v>
      </c>
      <c r="B6117" s="266">
        <v>1882.11</v>
      </c>
    </row>
    <row r="6118" spans="1:2" ht="16.149999999999999" customHeight="1" x14ac:dyDescent="0.25">
      <c r="A6118" s="265">
        <v>39678</v>
      </c>
      <c r="B6118" s="268">
        <v>1882.11</v>
      </c>
    </row>
    <row r="6119" spans="1:2" ht="16.149999999999999" customHeight="1" x14ac:dyDescent="0.25">
      <c r="A6119" s="265">
        <v>39679</v>
      </c>
      <c r="B6119" s="266">
        <v>1882.11</v>
      </c>
    </row>
    <row r="6120" spans="1:2" ht="16.149999999999999" customHeight="1" x14ac:dyDescent="0.25">
      <c r="A6120" s="265">
        <v>39680</v>
      </c>
      <c r="B6120" s="268">
        <v>1891.99</v>
      </c>
    </row>
    <row r="6121" spans="1:2" ht="16.149999999999999" customHeight="1" x14ac:dyDescent="0.25">
      <c r="A6121" s="265">
        <v>39681</v>
      </c>
      <c r="B6121" s="266">
        <v>1880.69</v>
      </c>
    </row>
    <row r="6122" spans="1:2" ht="16.149999999999999" customHeight="1" x14ac:dyDescent="0.25">
      <c r="A6122" s="265">
        <v>39682</v>
      </c>
      <c r="B6122" s="268">
        <v>1864.26</v>
      </c>
    </row>
    <row r="6123" spans="1:2" ht="16.149999999999999" customHeight="1" x14ac:dyDescent="0.25">
      <c r="A6123" s="265">
        <v>39683</v>
      </c>
      <c r="B6123" s="266">
        <v>1872.07</v>
      </c>
    </row>
    <row r="6124" spans="1:2" ht="16.149999999999999" customHeight="1" x14ac:dyDescent="0.25">
      <c r="A6124" s="265">
        <v>39684</v>
      </c>
      <c r="B6124" s="268">
        <v>1872.07</v>
      </c>
    </row>
    <row r="6125" spans="1:2" ht="16.149999999999999" customHeight="1" x14ac:dyDescent="0.25">
      <c r="A6125" s="265">
        <v>39685</v>
      </c>
      <c r="B6125" s="266">
        <v>1872.07</v>
      </c>
    </row>
    <row r="6126" spans="1:2" ht="16.149999999999999" customHeight="1" x14ac:dyDescent="0.25">
      <c r="A6126" s="265">
        <v>39686</v>
      </c>
      <c r="B6126" s="268">
        <v>1873.94</v>
      </c>
    </row>
    <row r="6127" spans="1:2" ht="16.149999999999999" customHeight="1" x14ac:dyDescent="0.25">
      <c r="A6127" s="265">
        <v>39687</v>
      </c>
      <c r="B6127" s="266">
        <v>1892.06</v>
      </c>
    </row>
    <row r="6128" spans="1:2" ht="16.149999999999999" customHeight="1" x14ac:dyDescent="0.25">
      <c r="A6128" s="265">
        <v>39688</v>
      </c>
      <c r="B6128" s="268">
        <v>1887.71</v>
      </c>
    </row>
    <row r="6129" spans="1:2" ht="16.149999999999999" customHeight="1" x14ac:dyDescent="0.25">
      <c r="A6129" s="265">
        <v>39689</v>
      </c>
      <c r="B6129" s="266">
        <v>1907.97</v>
      </c>
    </row>
    <row r="6130" spans="1:2" ht="16.149999999999999" customHeight="1" x14ac:dyDescent="0.25">
      <c r="A6130" s="265">
        <v>39690</v>
      </c>
      <c r="B6130" s="268">
        <v>1932.2</v>
      </c>
    </row>
    <row r="6131" spans="1:2" ht="16.149999999999999" customHeight="1" x14ac:dyDescent="0.25">
      <c r="A6131" s="265">
        <v>39691</v>
      </c>
      <c r="B6131" s="266">
        <v>1932.2</v>
      </c>
    </row>
    <row r="6132" spans="1:2" ht="16.149999999999999" customHeight="1" x14ac:dyDescent="0.25">
      <c r="A6132" s="265">
        <v>39692</v>
      </c>
      <c r="B6132" s="268">
        <v>1932.2</v>
      </c>
    </row>
    <row r="6133" spans="1:2" ht="16.149999999999999" customHeight="1" x14ac:dyDescent="0.25">
      <c r="A6133" s="265">
        <v>39693</v>
      </c>
      <c r="B6133" s="266">
        <v>1932.2</v>
      </c>
    </row>
    <row r="6134" spans="1:2" ht="16.149999999999999" customHeight="1" x14ac:dyDescent="0.25">
      <c r="A6134" s="265">
        <v>39694</v>
      </c>
      <c r="B6134" s="268">
        <v>1975.1</v>
      </c>
    </row>
    <row r="6135" spans="1:2" ht="16.149999999999999" customHeight="1" x14ac:dyDescent="0.25">
      <c r="A6135" s="265">
        <v>39695</v>
      </c>
      <c r="B6135" s="266">
        <v>1992.59</v>
      </c>
    </row>
    <row r="6136" spans="1:2" ht="16.149999999999999" customHeight="1" x14ac:dyDescent="0.25">
      <c r="A6136" s="265">
        <v>39696</v>
      </c>
      <c r="B6136" s="268">
        <v>2017.53</v>
      </c>
    </row>
    <row r="6137" spans="1:2" ht="16.149999999999999" customHeight="1" x14ac:dyDescent="0.25">
      <c r="A6137" s="265">
        <v>39697</v>
      </c>
      <c r="B6137" s="266">
        <v>2041.81</v>
      </c>
    </row>
    <row r="6138" spans="1:2" ht="16.149999999999999" customHeight="1" x14ac:dyDescent="0.25">
      <c r="A6138" s="265">
        <v>39698</v>
      </c>
      <c r="B6138" s="268">
        <v>2041.81</v>
      </c>
    </row>
    <row r="6139" spans="1:2" ht="16.149999999999999" customHeight="1" x14ac:dyDescent="0.25">
      <c r="A6139" s="265">
        <v>39699</v>
      </c>
      <c r="B6139" s="266">
        <v>2041.81</v>
      </c>
    </row>
    <row r="6140" spans="1:2" ht="16.149999999999999" customHeight="1" x14ac:dyDescent="0.25">
      <c r="A6140" s="265">
        <v>39700</v>
      </c>
      <c r="B6140" s="268">
        <v>2031.12</v>
      </c>
    </row>
    <row r="6141" spans="1:2" ht="16.149999999999999" customHeight="1" x14ac:dyDescent="0.25">
      <c r="A6141" s="265">
        <v>39701</v>
      </c>
      <c r="B6141" s="266">
        <v>2071.2399999999998</v>
      </c>
    </row>
    <row r="6142" spans="1:2" ht="16.149999999999999" customHeight="1" x14ac:dyDescent="0.25">
      <c r="A6142" s="265">
        <v>39702</v>
      </c>
      <c r="B6142" s="268">
        <v>2081.3200000000002</v>
      </c>
    </row>
    <row r="6143" spans="1:2" ht="16.149999999999999" customHeight="1" x14ac:dyDescent="0.25">
      <c r="A6143" s="265">
        <v>39703</v>
      </c>
      <c r="B6143" s="266">
        <v>2082.46</v>
      </c>
    </row>
    <row r="6144" spans="1:2" ht="16.149999999999999" customHeight="1" x14ac:dyDescent="0.25">
      <c r="A6144" s="265">
        <v>39704</v>
      </c>
      <c r="B6144" s="268">
        <v>2051.5500000000002</v>
      </c>
    </row>
    <row r="6145" spans="1:2" ht="16.149999999999999" customHeight="1" x14ac:dyDescent="0.25">
      <c r="A6145" s="265">
        <v>39705</v>
      </c>
      <c r="B6145" s="266">
        <v>2051.5500000000002</v>
      </c>
    </row>
    <row r="6146" spans="1:2" ht="16.149999999999999" customHeight="1" x14ac:dyDescent="0.25">
      <c r="A6146" s="265">
        <v>39706</v>
      </c>
      <c r="B6146" s="268">
        <v>2051.5500000000002</v>
      </c>
    </row>
    <row r="6147" spans="1:2" ht="16.149999999999999" customHeight="1" x14ac:dyDescent="0.25">
      <c r="A6147" s="265">
        <v>39707</v>
      </c>
      <c r="B6147" s="266">
        <v>2071.29</v>
      </c>
    </row>
    <row r="6148" spans="1:2" ht="16.149999999999999" customHeight="1" x14ac:dyDescent="0.25">
      <c r="A6148" s="265">
        <v>39708</v>
      </c>
      <c r="B6148" s="268">
        <v>2109.37</v>
      </c>
    </row>
    <row r="6149" spans="1:2" ht="16.149999999999999" customHeight="1" x14ac:dyDescent="0.25">
      <c r="A6149" s="265">
        <v>39709</v>
      </c>
      <c r="B6149" s="266">
        <v>2139.14</v>
      </c>
    </row>
    <row r="6150" spans="1:2" ht="16.149999999999999" customHeight="1" x14ac:dyDescent="0.25">
      <c r="A6150" s="265">
        <v>39710</v>
      </c>
      <c r="B6150" s="268">
        <v>2187.0100000000002</v>
      </c>
    </row>
    <row r="6151" spans="1:2" ht="16.149999999999999" customHeight="1" x14ac:dyDescent="0.25">
      <c r="A6151" s="265">
        <v>39711</v>
      </c>
      <c r="B6151" s="266">
        <v>2067.4499999999998</v>
      </c>
    </row>
    <row r="6152" spans="1:2" ht="16.149999999999999" customHeight="1" x14ac:dyDescent="0.25">
      <c r="A6152" s="265">
        <v>39712</v>
      </c>
      <c r="B6152" s="268">
        <v>2067.4499999999998</v>
      </c>
    </row>
    <row r="6153" spans="1:2" ht="16.149999999999999" customHeight="1" x14ac:dyDescent="0.25">
      <c r="A6153" s="265">
        <v>39713</v>
      </c>
      <c r="B6153" s="266">
        <v>2067.4499999999998</v>
      </c>
    </row>
    <row r="6154" spans="1:2" ht="16.149999999999999" customHeight="1" x14ac:dyDescent="0.25">
      <c r="A6154" s="265">
        <v>39714</v>
      </c>
      <c r="B6154" s="268">
        <v>2045.85</v>
      </c>
    </row>
    <row r="6155" spans="1:2" ht="16.149999999999999" customHeight="1" x14ac:dyDescent="0.25">
      <c r="A6155" s="265">
        <v>39715</v>
      </c>
      <c r="B6155" s="266">
        <v>2077.59</v>
      </c>
    </row>
    <row r="6156" spans="1:2" ht="16.149999999999999" customHeight="1" x14ac:dyDescent="0.25">
      <c r="A6156" s="265">
        <v>39716</v>
      </c>
      <c r="B6156" s="268">
        <v>2147.41</v>
      </c>
    </row>
    <row r="6157" spans="1:2" ht="16.149999999999999" customHeight="1" x14ac:dyDescent="0.25">
      <c r="A6157" s="265">
        <v>39717</v>
      </c>
      <c r="B6157" s="266">
        <v>2118.31</v>
      </c>
    </row>
    <row r="6158" spans="1:2" ht="16.149999999999999" customHeight="1" x14ac:dyDescent="0.25">
      <c r="A6158" s="265">
        <v>39718</v>
      </c>
      <c r="B6158" s="268">
        <v>2105.61</v>
      </c>
    </row>
    <row r="6159" spans="1:2" ht="16.149999999999999" customHeight="1" x14ac:dyDescent="0.25">
      <c r="A6159" s="265">
        <v>39719</v>
      </c>
      <c r="B6159" s="266">
        <v>2105.61</v>
      </c>
    </row>
    <row r="6160" spans="1:2" ht="16.149999999999999" customHeight="1" x14ac:dyDescent="0.25">
      <c r="A6160" s="265">
        <v>39720</v>
      </c>
      <c r="B6160" s="268">
        <v>2105.61</v>
      </c>
    </row>
    <row r="6161" spans="1:2" ht="16.149999999999999" customHeight="1" x14ac:dyDescent="0.25">
      <c r="A6161" s="265">
        <v>39721</v>
      </c>
      <c r="B6161" s="266">
        <v>2174.62</v>
      </c>
    </row>
    <row r="6162" spans="1:2" ht="16.149999999999999" customHeight="1" x14ac:dyDescent="0.25">
      <c r="A6162" s="265">
        <v>39722</v>
      </c>
      <c r="B6162" s="268">
        <v>2184.7600000000002</v>
      </c>
    </row>
    <row r="6163" spans="1:2" ht="16.149999999999999" customHeight="1" x14ac:dyDescent="0.25">
      <c r="A6163" s="265">
        <v>39723</v>
      </c>
      <c r="B6163" s="266">
        <v>2166.0500000000002</v>
      </c>
    </row>
    <row r="6164" spans="1:2" ht="16.149999999999999" customHeight="1" x14ac:dyDescent="0.25">
      <c r="A6164" s="265">
        <v>39724</v>
      </c>
      <c r="B6164" s="268">
        <v>2192.69</v>
      </c>
    </row>
    <row r="6165" spans="1:2" ht="16.149999999999999" customHeight="1" x14ac:dyDescent="0.25">
      <c r="A6165" s="265">
        <v>39725</v>
      </c>
      <c r="B6165" s="266">
        <v>2160.08</v>
      </c>
    </row>
    <row r="6166" spans="1:2" ht="16.149999999999999" customHeight="1" x14ac:dyDescent="0.25">
      <c r="A6166" s="265">
        <v>39726</v>
      </c>
      <c r="B6166" s="268">
        <v>2160.08</v>
      </c>
    </row>
    <row r="6167" spans="1:2" ht="16.149999999999999" customHeight="1" x14ac:dyDescent="0.25">
      <c r="A6167" s="265">
        <v>39727</v>
      </c>
      <c r="B6167" s="266">
        <v>2160.08</v>
      </c>
    </row>
    <row r="6168" spans="1:2" ht="16.149999999999999" customHeight="1" x14ac:dyDescent="0.25">
      <c r="A6168" s="265">
        <v>39728</v>
      </c>
      <c r="B6168" s="268">
        <v>2250.73</v>
      </c>
    </row>
    <row r="6169" spans="1:2" ht="16.149999999999999" customHeight="1" x14ac:dyDescent="0.25">
      <c r="A6169" s="265">
        <v>39729</v>
      </c>
      <c r="B6169" s="266">
        <v>2261.96</v>
      </c>
    </row>
    <row r="6170" spans="1:2" ht="16.149999999999999" customHeight="1" x14ac:dyDescent="0.25">
      <c r="A6170" s="265">
        <v>39730</v>
      </c>
      <c r="B6170" s="268">
        <v>2326.41</v>
      </c>
    </row>
    <row r="6171" spans="1:2" ht="16.149999999999999" customHeight="1" x14ac:dyDescent="0.25">
      <c r="A6171" s="265">
        <v>39731</v>
      </c>
      <c r="B6171" s="266">
        <v>2254.2399999999998</v>
      </c>
    </row>
    <row r="6172" spans="1:2" ht="16.149999999999999" customHeight="1" x14ac:dyDescent="0.25">
      <c r="A6172" s="265">
        <v>39732</v>
      </c>
      <c r="B6172" s="268">
        <v>2318.63</v>
      </c>
    </row>
    <row r="6173" spans="1:2" ht="16.149999999999999" customHeight="1" x14ac:dyDescent="0.25">
      <c r="A6173" s="265">
        <v>39733</v>
      </c>
      <c r="B6173" s="266">
        <v>2318.63</v>
      </c>
    </row>
    <row r="6174" spans="1:2" ht="16.149999999999999" customHeight="1" x14ac:dyDescent="0.25">
      <c r="A6174" s="265">
        <v>39734</v>
      </c>
      <c r="B6174" s="268">
        <v>2318.63</v>
      </c>
    </row>
    <row r="6175" spans="1:2" ht="16.149999999999999" customHeight="1" x14ac:dyDescent="0.25">
      <c r="A6175" s="265">
        <v>39735</v>
      </c>
      <c r="B6175" s="266">
        <v>2318.63</v>
      </c>
    </row>
    <row r="6176" spans="1:2" ht="16.149999999999999" customHeight="1" x14ac:dyDescent="0.25">
      <c r="A6176" s="265">
        <v>39736</v>
      </c>
      <c r="B6176" s="268">
        <v>2223.94</v>
      </c>
    </row>
    <row r="6177" spans="1:2" ht="16.149999999999999" customHeight="1" x14ac:dyDescent="0.25">
      <c r="A6177" s="265">
        <v>39737</v>
      </c>
      <c r="B6177" s="266">
        <v>2316.54</v>
      </c>
    </row>
    <row r="6178" spans="1:2" ht="16.149999999999999" customHeight="1" x14ac:dyDescent="0.25">
      <c r="A6178" s="265">
        <v>39738</v>
      </c>
      <c r="B6178" s="268">
        <v>2304.6799999999998</v>
      </c>
    </row>
    <row r="6179" spans="1:2" ht="16.149999999999999" customHeight="1" x14ac:dyDescent="0.25">
      <c r="A6179" s="265">
        <v>39739</v>
      </c>
      <c r="B6179" s="266">
        <v>2271.98</v>
      </c>
    </row>
    <row r="6180" spans="1:2" ht="16.149999999999999" customHeight="1" x14ac:dyDescent="0.25">
      <c r="A6180" s="265">
        <v>39740</v>
      </c>
      <c r="B6180" s="268">
        <v>2271.98</v>
      </c>
    </row>
    <row r="6181" spans="1:2" ht="16.149999999999999" customHeight="1" x14ac:dyDescent="0.25">
      <c r="A6181" s="265">
        <v>39741</v>
      </c>
      <c r="B6181" s="266">
        <v>2271.98</v>
      </c>
    </row>
    <row r="6182" spans="1:2" ht="16.149999999999999" customHeight="1" x14ac:dyDescent="0.25">
      <c r="A6182" s="265">
        <v>39742</v>
      </c>
      <c r="B6182" s="268">
        <v>2243.4899999999998</v>
      </c>
    </row>
    <row r="6183" spans="1:2" ht="16.149999999999999" customHeight="1" x14ac:dyDescent="0.25">
      <c r="A6183" s="265">
        <v>39743</v>
      </c>
      <c r="B6183" s="266">
        <v>2296.3200000000002</v>
      </c>
    </row>
    <row r="6184" spans="1:2" ht="16.149999999999999" customHeight="1" x14ac:dyDescent="0.25">
      <c r="A6184" s="265">
        <v>39744</v>
      </c>
      <c r="B6184" s="268">
        <v>2346.4699999999998</v>
      </c>
    </row>
    <row r="6185" spans="1:2" ht="16.149999999999999" customHeight="1" x14ac:dyDescent="0.25">
      <c r="A6185" s="265">
        <v>39745</v>
      </c>
      <c r="B6185" s="266">
        <v>2361.0100000000002</v>
      </c>
    </row>
    <row r="6186" spans="1:2" ht="16.149999999999999" customHeight="1" x14ac:dyDescent="0.25">
      <c r="A6186" s="265">
        <v>39746</v>
      </c>
      <c r="B6186" s="268">
        <v>2386.48</v>
      </c>
    </row>
    <row r="6187" spans="1:2" ht="16.149999999999999" customHeight="1" x14ac:dyDescent="0.25">
      <c r="A6187" s="265">
        <v>39747</v>
      </c>
      <c r="B6187" s="266">
        <v>2386.48</v>
      </c>
    </row>
    <row r="6188" spans="1:2" ht="16.149999999999999" customHeight="1" x14ac:dyDescent="0.25">
      <c r="A6188" s="265">
        <v>39748</v>
      </c>
      <c r="B6188" s="268">
        <v>2386.48</v>
      </c>
    </row>
    <row r="6189" spans="1:2" ht="16.149999999999999" customHeight="1" x14ac:dyDescent="0.25">
      <c r="A6189" s="265">
        <v>39749</v>
      </c>
      <c r="B6189" s="266">
        <v>2379.2399999999998</v>
      </c>
    </row>
    <row r="6190" spans="1:2" ht="16.149999999999999" customHeight="1" x14ac:dyDescent="0.25">
      <c r="A6190" s="265">
        <v>39750</v>
      </c>
      <c r="B6190" s="268">
        <v>2382.31</v>
      </c>
    </row>
    <row r="6191" spans="1:2" ht="16.149999999999999" customHeight="1" x14ac:dyDescent="0.25">
      <c r="A6191" s="265">
        <v>39751</v>
      </c>
      <c r="B6191" s="266">
        <v>2374.1</v>
      </c>
    </row>
    <row r="6192" spans="1:2" ht="16.149999999999999" customHeight="1" x14ac:dyDescent="0.25">
      <c r="A6192" s="265">
        <v>39752</v>
      </c>
      <c r="B6192" s="268">
        <v>2359.52</v>
      </c>
    </row>
    <row r="6193" spans="1:2" ht="16.149999999999999" customHeight="1" x14ac:dyDescent="0.25">
      <c r="A6193" s="265">
        <v>39753</v>
      </c>
      <c r="B6193" s="266">
        <v>2392.2800000000002</v>
      </c>
    </row>
    <row r="6194" spans="1:2" ht="16.149999999999999" customHeight="1" x14ac:dyDescent="0.25">
      <c r="A6194" s="265">
        <v>39754</v>
      </c>
      <c r="B6194" s="268">
        <v>2392.2800000000002</v>
      </c>
    </row>
    <row r="6195" spans="1:2" ht="16.149999999999999" customHeight="1" x14ac:dyDescent="0.25">
      <c r="A6195" s="265">
        <v>39755</v>
      </c>
      <c r="B6195" s="266">
        <v>2392.2800000000002</v>
      </c>
    </row>
    <row r="6196" spans="1:2" ht="16.149999999999999" customHeight="1" x14ac:dyDescent="0.25">
      <c r="A6196" s="265">
        <v>39756</v>
      </c>
      <c r="B6196" s="268">
        <v>2392.2800000000002</v>
      </c>
    </row>
    <row r="6197" spans="1:2" ht="16.149999999999999" customHeight="1" x14ac:dyDescent="0.25">
      <c r="A6197" s="265">
        <v>39757</v>
      </c>
      <c r="B6197" s="266">
        <v>2351.56</v>
      </c>
    </row>
    <row r="6198" spans="1:2" ht="16.149999999999999" customHeight="1" x14ac:dyDescent="0.25">
      <c r="A6198" s="265">
        <v>39758</v>
      </c>
      <c r="B6198" s="268">
        <v>2327.7800000000002</v>
      </c>
    </row>
    <row r="6199" spans="1:2" ht="16.149999999999999" customHeight="1" x14ac:dyDescent="0.25">
      <c r="A6199" s="265">
        <v>39759</v>
      </c>
      <c r="B6199" s="266">
        <v>2342.65</v>
      </c>
    </row>
    <row r="6200" spans="1:2" ht="16.149999999999999" customHeight="1" x14ac:dyDescent="0.25">
      <c r="A6200" s="265">
        <v>39760</v>
      </c>
      <c r="B6200" s="268">
        <v>2317.34</v>
      </c>
    </row>
    <row r="6201" spans="1:2" ht="16.149999999999999" customHeight="1" x14ac:dyDescent="0.25">
      <c r="A6201" s="265">
        <v>39761</v>
      </c>
      <c r="B6201" s="266">
        <v>2317.34</v>
      </c>
    </row>
    <row r="6202" spans="1:2" ht="16.149999999999999" customHeight="1" x14ac:dyDescent="0.25">
      <c r="A6202" s="265">
        <v>39762</v>
      </c>
      <c r="B6202" s="268">
        <v>2317.34</v>
      </c>
    </row>
    <row r="6203" spans="1:2" ht="16.149999999999999" customHeight="1" x14ac:dyDescent="0.25">
      <c r="A6203" s="265">
        <v>39763</v>
      </c>
      <c r="B6203" s="266">
        <v>2281.2399999999998</v>
      </c>
    </row>
    <row r="6204" spans="1:2" ht="16.149999999999999" customHeight="1" x14ac:dyDescent="0.25">
      <c r="A6204" s="265">
        <v>39764</v>
      </c>
      <c r="B6204" s="268">
        <v>2281.2399999999998</v>
      </c>
    </row>
    <row r="6205" spans="1:2" ht="16.149999999999999" customHeight="1" x14ac:dyDescent="0.25">
      <c r="A6205" s="265">
        <v>39765</v>
      </c>
      <c r="B6205" s="266">
        <v>2335.02</v>
      </c>
    </row>
    <row r="6206" spans="1:2" ht="16.149999999999999" customHeight="1" x14ac:dyDescent="0.25">
      <c r="A6206" s="265">
        <v>39766</v>
      </c>
      <c r="B6206" s="268">
        <v>2329.8200000000002</v>
      </c>
    </row>
    <row r="6207" spans="1:2" ht="16.149999999999999" customHeight="1" x14ac:dyDescent="0.25">
      <c r="A6207" s="265">
        <v>39767</v>
      </c>
      <c r="B6207" s="266">
        <v>2308.65</v>
      </c>
    </row>
    <row r="6208" spans="1:2" ht="16.149999999999999" customHeight="1" x14ac:dyDescent="0.25">
      <c r="A6208" s="265">
        <v>39768</v>
      </c>
      <c r="B6208" s="268">
        <v>2308.65</v>
      </c>
    </row>
    <row r="6209" spans="1:2" ht="16.149999999999999" customHeight="1" x14ac:dyDescent="0.25">
      <c r="A6209" s="265">
        <v>39769</v>
      </c>
      <c r="B6209" s="266">
        <v>2308.65</v>
      </c>
    </row>
    <row r="6210" spans="1:2" ht="16.149999999999999" customHeight="1" x14ac:dyDescent="0.25">
      <c r="A6210" s="265">
        <v>39770</v>
      </c>
      <c r="B6210" s="268">
        <v>2308.65</v>
      </c>
    </row>
    <row r="6211" spans="1:2" ht="16.149999999999999" customHeight="1" x14ac:dyDescent="0.25">
      <c r="A6211" s="265">
        <v>39771</v>
      </c>
      <c r="B6211" s="266">
        <v>2329.9</v>
      </c>
    </row>
    <row r="6212" spans="1:2" ht="16.149999999999999" customHeight="1" x14ac:dyDescent="0.25">
      <c r="A6212" s="265">
        <v>39772</v>
      </c>
      <c r="B6212" s="268">
        <v>2342.1799999999998</v>
      </c>
    </row>
    <row r="6213" spans="1:2" ht="16.149999999999999" customHeight="1" x14ac:dyDescent="0.25">
      <c r="A6213" s="265">
        <v>39773</v>
      </c>
      <c r="B6213" s="266">
        <v>2359.2600000000002</v>
      </c>
    </row>
    <row r="6214" spans="1:2" ht="16.149999999999999" customHeight="1" x14ac:dyDescent="0.25">
      <c r="A6214" s="265">
        <v>39774</v>
      </c>
      <c r="B6214" s="268">
        <v>2355.71</v>
      </c>
    </row>
    <row r="6215" spans="1:2" ht="16.149999999999999" customHeight="1" x14ac:dyDescent="0.25">
      <c r="A6215" s="265">
        <v>39775</v>
      </c>
      <c r="B6215" s="266">
        <v>2355.71</v>
      </c>
    </row>
    <row r="6216" spans="1:2" ht="16.149999999999999" customHeight="1" x14ac:dyDescent="0.25">
      <c r="A6216" s="265">
        <v>39776</v>
      </c>
      <c r="B6216" s="268">
        <v>2355.71</v>
      </c>
    </row>
    <row r="6217" spans="1:2" ht="16.149999999999999" customHeight="1" x14ac:dyDescent="0.25">
      <c r="A6217" s="265">
        <v>39777</v>
      </c>
      <c r="B6217" s="266">
        <v>2314.7199999999998</v>
      </c>
    </row>
    <row r="6218" spans="1:2" ht="16.149999999999999" customHeight="1" x14ac:dyDescent="0.25">
      <c r="A6218" s="265">
        <v>39778</v>
      </c>
      <c r="B6218" s="268">
        <v>2307.37</v>
      </c>
    </row>
    <row r="6219" spans="1:2" ht="16.149999999999999" customHeight="1" x14ac:dyDescent="0.25">
      <c r="A6219" s="265">
        <v>39779</v>
      </c>
      <c r="B6219" s="266">
        <v>2324.1</v>
      </c>
    </row>
    <row r="6220" spans="1:2" ht="16.149999999999999" customHeight="1" x14ac:dyDescent="0.25">
      <c r="A6220" s="265">
        <v>39780</v>
      </c>
      <c r="B6220" s="268">
        <v>2324.1</v>
      </c>
    </row>
    <row r="6221" spans="1:2" ht="16.149999999999999" customHeight="1" x14ac:dyDescent="0.25">
      <c r="A6221" s="265">
        <v>39781</v>
      </c>
      <c r="B6221" s="266">
        <v>2318</v>
      </c>
    </row>
    <row r="6222" spans="1:2" ht="16.149999999999999" customHeight="1" x14ac:dyDescent="0.25">
      <c r="A6222" s="265">
        <v>39782</v>
      </c>
      <c r="B6222" s="268">
        <v>2318</v>
      </c>
    </row>
    <row r="6223" spans="1:2" ht="16.149999999999999" customHeight="1" x14ac:dyDescent="0.25">
      <c r="A6223" s="265">
        <v>39783</v>
      </c>
      <c r="B6223" s="266">
        <v>2318</v>
      </c>
    </row>
    <row r="6224" spans="1:2" ht="16.149999999999999" customHeight="1" x14ac:dyDescent="0.25">
      <c r="A6224" s="265">
        <v>39784</v>
      </c>
      <c r="B6224" s="268">
        <v>2320.12</v>
      </c>
    </row>
    <row r="6225" spans="1:2" ht="16.149999999999999" customHeight="1" x14ac:dyDescent="0.25">
      <c r="A6225" s="265">
        <v>39785</v>
      </c>
      <c r="B6225" s="266">
        <v>2315.35</v>
      </c>
    </row>
    <row r="6226" spans="1:2" ht="16.149999999999999" customHeight="1" x14ac:dyDescent="0.25">
      <c r="A6226" s="265">
        <v>39786</v>
      </c>
      <c r="B6226" s="268">
        <v>2317.48</v>
      </c>
    </row>
    <row r="6227" spans="1:2" ht="16.149999999999999" customHeight="1" x14ac:dyDescent="0.25">
      <c r="A6227" s="265">
        <v>39787</v>
      </c>
      <c r="B6227" s="266">
        <v>2323.2800000000002</v>
      </c>
    </row>
    <row r="6228" spans="1:2" ht="16.149999999999999" customHeight="1" x14ac:dyDescent="0.25">
      <c r="A6228" s="265">
        <v>39788</v>
      </c>
      <c r="B6228" s="268">
        <v>2333.54</v>
      </c>
    </row>
    <row r="6229" spans="1:2" ht="16.149999999999999" customHeight="1" x14ac:dyDescent="0.25">
      <c r="A6229" s="265">
        <v>39789</v>
      </c>
      <c r="B6229" s="266">
        <v>2333.54</v>
      </c>
    </row>
    <row r="6230" spans="1:2" ht="16.149999999999999" customHeight="1" x14ac:dyDescent="0.25">
      <c r="A6230" s="265">
        <v>39790</v>
      </c>
      <c r="B6230" s="268">
        <v>2333.54</v>
      </c>
    </row>
    <row r="6231" spans="1:2" ht="16.149999999999999" customHeight="1" x14ac:dyDescent="0.25">
      <c r="A6231" s="265">
        <v>39791</v>
      </c>
      <c r="B6231" s="266">
        <v>2333.54</v>
      </c>
    </row>
    <row r="6232" spans="1:2" ht="16.149999999999999" customHeight="1" x14ac:dyDescent="0.25">
      <c r="A6232" s="265">
        <v>39792</v>
      </c>
      <c r="B6232" s="268">
        <v>2311.6999999999998</v>
      </c>
    </row>
    <row r="6233" spans="1:2" ht="16.149999999999999" customHeight="1" x14ac:dyDescent="0.25">
      <c r="A6233" s="265">
        <v>39793</v>
      </c>
      <c r="B6233" s="266">
        <v>2302.9299999999998</v>
      </c>
    </row>
    <row r="6234" spans="1:2" ht="16.149999999999999" customHeight="1" x14ac:dyDescent="0.25">
      <c r="A6234" s="265">
        <v>39794</v>
      </c>
      <c r="B6234" s="268">
        <v>2278.29</v>
      </c>
    </row>
    <row r="6235" spans="1:2" ht="16.149999999999999" customHeight="1" x14ac:dyDescent="0.25">
      <c r="A6235" s="265">
        <v>39795</v>
      </c>
      <c r="B6235" s="266">
        <v>2273.2399999999998</v>
      </c>
    </row>
    <row r="6236" spans="1:2" ht="16.149999999999999" customHeight="1" x14ac:dyDescent="0.25">
      <c r="A6236" s="265">
        <v>39796</v>
      </c>
      <c r="B6236" s="268">
        <v>2273.2399999999998</v>
      </c>
    </row>
    <row r="6237" spans="1:2" ht="16.149999999999999" customHeight="1" x14ac:dyDescent="0.25">
      <c r="A6237" s="265">
        <v>39797</v>
      </c>
      <c r="B6237" s="266">
        <v>2273.2399999999998</v>
      </c>
    </row>
    <row r="6238" spans="1:2" ht="16.149999999999999" customHeight="1" x14ac:dyDescent="0.25">
      <c r="A6238" s="265">
        <v>39798</v>
      </c>
      <c r="B6238" s="268">
        <v>2254.5</v>
      </c>
    </row>
    <row r="6239" spans="1:2" ht="16.149999999999999" customHeight="1" x14ac:dyDescent="0.25">
      <c r="A6239" s="265">
        <v>39799</v>
      </c>
      <c r="B6239" s="266">
        <v>2223.3000000000002</v>
      </c>
    </row>
    <row r="6240" spans="1:2" ht="16.149999999999999" customHeight="1" x14ac:dyDescent="0.25">
      <c r="A6240" s="265">
        <v>39800</v>
      </c>
      <c r="B6240" s="268">
        <v>2173.86</v>
      </c>
    </row>
    <row r="6241" spans="1:2" ht="16.149999999999999" customHeight="1" x14ac:dyDescent="0.25">
      <c r="A6241" s="265">
        <v>39801</v>
      </c>
      <c r="B6241" s="266">
        <v>2163.14</v>
      </c>
    </row>
    <row r="6242" spans="1:2" ht="16.149999999999999" customHeight="1" x14ac:dyDescent="0.25">
      <c r="A6242" s="265">
        <v>39802</v>
      </c>
      <c r="B6242" s="268">
        <v>2167.35</v>
      </c>
    </row>
    <row r="6243" spans="1:2" ht="16.149999999999999" customHeight="1" x14ac:dyDescent="0.25">
      <c r="A6243" s="265">
        <v>39803</v>
      </c>
      <c r="B6243" s="266">
        <v>2167.35</v>
      </c>
    </row>
    <row r="6244" spans="1:2" ht="16.149999999999999" customHeight="1" x14ac:dyDescent="0.25">
      <c r="A6244" s="265">
        <v>39804</v>
      </c>
      <c r="B6244" s="268">
        <v>2167.35</v>
      </c>
    </row>
    <row r="6245" spans="1:2" ht="16.149999999999999" customHeight="1" x14ac:dyDescent="0.25">
      <c r="A6245" s="265">
        <v>39805</v>
      </c>
      <c r="B6245" s="266">
        <v>2169.83</v>
      </c>
    </row>
    <row r="6246" spans="1:2" ht="16.149999999999999" customHeight="1" x14ac:dyDescent="0.25">
      <c r="A6246" s="265">
        <v>39806</v>
      </c>
      <c r="B6246" s="268">
        <v>2180.4899999999998</v>
      </c>
    </row>
    <row r="6247" spans="1:2" ht="16.149999999999999" customHeight="1" x14ac:dyDescent="0.25">
      <c r="A6247" s="265">
        <v>39807</v>
      </c>
      <c r="B6247" s="266">
        <v>2198.09</v>
      </c>
    </row>
    <row r="6248" spans="1:2" ht="16.149999999999999" customHeight="1" x14ac:dyDescent="0.25">
      <c r="A6248" s="265">
        <v>39808</v>
      </c>
      <c r="B6248" s="268">
        <v>2198.09</v>
      </c>
    </row>
    <row r="6249" spans="1:2" ht="16.149999999999999" customHeight="1" x14ac:dyDescent="0.25">
      <c r="A6249" s="265">
        <v>39809</v>
      </c>
      <c r="B6249" s="266">
        <v>2204.9499999999998</v>
      </c>
    </row>
    <row r="6250" spans="1:2" ht="16.149999999999999" customHeight="1" x14ac:dyDescent="0.25">
      <c r="A6250" s="265">
        <v>39810</v>
      </c>
      <c r="B6250" s="268">
        <v>2204.9499999999998</v>
      </c>
    </row>
    <row r="6251" spans="1:2" ht="16.149999999999999" customHeight="1" x14ac:dyDescent="0.25">
      <c r="A6251" s="265">
        <v>39811</v>
      </c>
      <c r="B6251" s="266">
        <v>2204.9499999999998</v>
      </c>
    </row>
    <row r="6252" spans="1:2" ht="16.149999999999999" customHeight="1" x14ac:dyDescent="0.25">
      <c r="A6252" s="265">
        <v>39812</v>
      </c>
      <c r="B6252" s="268">
        <v>2234</v>
      </c>
    </row>
    <row r="6253" spans="1:2" ht="16.149999999999999" customHeight="1" x14ac:dyDescent="0.25">
      <c r="A6253" s="265">
        <v>39813</v>
      </c>
      <c r="B6253" s="266">
        <v>2243.59</v>
      </c>
    </row>
    <row r="6254" spans="1:2" ht="16.149999999999999" customHeight="1" x14ac:dyDescent="0.25">
      <c r="A6254" s="265">
        <v>39814</v>
      </c>
      <c r="B6254" s="268">
        <v>2243.59</v>
      </c>
    </row>
    <row r="6255" spans="1:2" ht="16.149999999999999" customHeight="1" x14ac:dyDescent="0.25">
      <c r="A6255" s="265">
        <v>39815</v>
      </c>
      <c r="B6255" s="266">
        <v>2243.59</v>
      </c>
    </row>
    <row r="6256" spans="1:2" ht="16.149999999999999" customHeight="1" x14ac:dyDescent="0.25">
      <c r="A6256" s="265">
        <v>39816</v>
      </c>
      <c r="B6256" s="268">
        <v>2234.81</v>
      </c>
    </row>
    <row r="6257" spans="1:2" ht="16.149999999999999" customHeight="1" x14ac:dyDescent="0.25">
      <c r="A6257" s="265">
        <v>39817</v>
      </c>
      <c r="B6257" s="266">
        <v>2234.81</v>
      </c>
    </row>
    <row r="6258" spans="1:2" ht="16.149999999999999" customHeight="1" x14ac:dyDescent="0.25">
      <c r="A6258" s="265">
        <v>39818</v>
      </c>
      <c r="B6258" s="268">
        <v>2234.81</v>
      </c>
    </row>
    <row r="6259" spans="1:2" ht="16.149999999999999" customHeight="1" x14ac:dyDescent="0.25">
      <c r="A6259" s="265">
        <v>39819</v>
      </c>
      <c r="B6259" s="266">
        <v>2227.2399999999998</v>
      </c>
    </row>
    <row r="6260" spans="1:2" ht="16.149999999999999" customHeight="1" x14ac:dyDescent="0.25">
      <c r="A6260" s="265">
        <v>39820</v>
      </c>
      <c r="B6260" s="268">
        <v>2197.7199999999998</v>
      </c>
    </row>
    <row r="6261" spans="1:2" ht="16.149999999999999" customHeight="1" x14ac:dyDescent="0.25">
      <c r="A6261" s="265">
        <v>39821</v>
      </c>
      <c r="B6261" s="266">
        <v>2214.13</v>
      </c>
    </row>
    <row r="6262" spans="1:2" ht="16.149999999999999" customHeight="1" x14ac:dyDescent="0.25">
      <c r="A6262" s="265">
        <v>39822</v>
      </c>
      <c r="B6262" s="268">
        <v>2220.8200000000002</v>
      </c>
    </row>
    <row r="6263" spans="1:2" ht="16.149999999999999" customHeight="1" x14ac:dyDescent="0.25">
      <c r="A6263" s="265">
        <v>39823</v>
      </c>
      <c r="B6263" s="266">
        <v>2216.23</v>
      </c>
    </row>
    <row r="6264" spans="1:2" ht="16.149999999999999" customHeight="1" x14ac:dyDescent="0.25">
      <c r="A6264" s="265">
        <v>39824</v>
      </c>
      <c r="B6264" s="268">
        <v>2216.23</v>
      </c>
    </row>
    <row r="6265" spans="1:2" ht="16.149999999999999" customHeight="1" x14ac:dyDescent="0.25">
      <c r="A6265" s="265">
        <v>39825</v>
      </c>
      <c r="B6265" s="266">
        <v>2216.23</v>
      </c>
    </row>
    <row r="6266" spans="1:2" ht="16.149999999999999" customHeight="1" x14ac:dyDescent="0.25">
      <c r="A6266" s="265">
        <v>39826</v>
      </c>
      <c r="B6266" s="268">
        <v>2216.23</v>
      </c>
    </row>
    <row r="6267" spans="1:2" ht="16.149999999999999" customHeight="1" x14ac:dyDescent="0.25">
      <c r="A6267" s="265">
        <v>39827</v>
      </c>
      <c r="B6267" s="266">
        <v>2226.87</v>
      </c>
    </row>
    <row r="6268" spans="1:2" ht="16.149999999999999" customHeight="1" x14ac:dyDescent="0.25">
      <c r="A6268" s="265">
        <v>39828</v>
      </c>
      <c r="B6268" s="268">
        <v>2234.4</v>
      </c>
    </row>
    <row r="6269" spans="1:2" ht="16.149999999999999" customHeight="1" x14ac:dyDescent="0.25">
      <c r="A6269" s="265">
        <v>39829</v>
      </c>
      <c r="B6269" s="266">
        <v>2249.64</v>
      </c>
    </row>
    <row r="6270" spans="1:2" ht="16.149999999999999" customHeight="1" x14ac:dyDescent="0.25">
      <c r="A6270" s="265">
        <v>39830</v>
      </c>
      <c r="B6270" s="268">
        <v>2227.6799999999998</v>
      </c>
    </row>
    <row r="6271" spans="1:2" ht="16.149999999999999" customHeight="1" x14ac:dyDescent="0.25">
      <c r="A6271" s="265">
        <v>39831</v>
      </c>
      <c r="B6271" s="266">
        <v>2227.6799999999998</v>
      </c>
    </row>
    <row r="6272" spans="1:2" ht="16.149999999999999" customHeight="1" x14ac:dyDescent="0.25">
      <c r="A6272" s="265">
        <v>39832</v>
      </c>
      <c r="B6272" s="268">
        <v>2227.6799999999998</v>
      </c>
    </row>
    <row r="6273" spans="1:2" ht="16.149999999999999" customHeight="1" x14ac:dyDescent="0.25">
      <c r="A6273" s="265">
        <v>39833</v>
      </c>
      <c r="B6273" s="266">
        <v>2227.6799999999998</v>
      </c>
    </row>
    <row r="6274" spans="1:2" ht="16.149999999999999" customHeight="1" x14ac:dyDescent="0.25">
      <c r="A6274" s="265">
        <v>39834</v>
      </c>
      <c r="B6274" s="268">
        <v>2245.2800000000002</v>
      </c>
    </row>
    <row r="6275" spans="1:2" ht="16.149999999999999" customHeight="1" x14ac:dyDescent="0.25">
      <c r="A6275" s="265">
        <v>39835</v>
      </c>
      <c r="B6275" s="266">
        <v>2245.9699999999998</v>
      </c>
    </row>
    <row r="6276" spans="1:2" ht="16.149999999999999" customHeight="1" x14ac:dyDescent="0.25">
      <c r="A6276" s="265">
        <v>39836</v>
      </c>
      <c r="B6276" s="268">
        <v>2247.87</v>
      </c>
    </row>
    <row r="6277" spans="1:2" ht="16.149999999999999" customHeight="1" x14ac:dyDescent="0.25">
      <c r="A6277" s="265">
        <v>39837</v>
      </c>
      <c r="B6277" s="266">
        <v>2280.77</v>
      </c>
    </row>
    <row r="6278" spans="1:2" ht="16.149999999999999" customHeight="1" x14ac:dyDescent="0.25">
      <c r="A6278" s="265">
        <v>39838</v>
      </c>
      <c r="B6278" s="268">
        <v>2280.77</v>
      </c>
    </row>
    <row r="6279" spans="1:2" ht="16.149999999999999" customHeight="1" x14ac:dyDescent="0.25">
      <c r="A6279" s="265">
        <v>39839</v>
      </c>
      <c r="B6279" s="266">
        <v>2280.77</v>
      </c>
    </row>
    <row r="6280" spans="1:2" ht="16.149999999999999" customHeight="1" x14ac:dyDescent="0.25">
      <c r="A6280" s="265">
        <v>39840</v>
      </c>
      <c r="B6280" s="268">
        <v>2280.4299999999998</v>
      </c>
    </row>
    <row r="6281" spans="1:2" ht="16.149999999999999" customHeight="1" x14ac:dyDescent="0.25">
      <c r="A6281" s="265">
        <v>39841</v>
      </c>
      <c r="B6281" s="266">
        <v>2310.83</v>
      </c>
    </row>
    <row r="6282" spans="1:2" ht="16.149999999999999" customHeight="1" x14ac:dyDescent="0.25">
      <c r="A6282" s="265">
        <v>39842</v>
      </c>
      <c r="B6282" s="268">
        <v>2341.09</v>
      </c>
    </row>
    <row r="6283" spans="1:2" ht="16.149999999999999" customHeight="1" x14ac:dyDescent="0.25">
      <c r="A6283" s="265">
        <v>39843</v>
      </c>
      <c r="B6283" s="266">
        <v>2386.58</v>
      </c>
    </row>
    <row r="6284" spans="1:2" ht="16.149999999999999" customHeight="1" x14ac:dyDescent="0.25">
      <c r="A6284" s="265">
        <v>39844</v>
      </c>
      <c r="B6284" s="268">
        <v>2420.2600000000002</v>
      </c>
    </row>
    <row r="6285" spans="1:2" ht="16.149999999999999" customHeight="1" x14ac:dyDescent="0.25">
      <c r="A6285" s="265">
        <v>39845</v>
      </c>
      <c r="B6285" s="266">
        <v>2420.2600000000002</v>
      </c>
    </row>
    <row r="6286" spans="1:2" ht="16.149999999999999" customHeight="1" x14ac:dyDescent="0.25">
      <c r="A6286" s="265">
        <v>39846</v>
      </c>
      <c r="B6286" s="268">
        <v>2420.2600000000002</v>
      </c>
    </row>
    <row r="6287" spans="1:2" ht="16.149999999999999" customHeight="1" x14ac:dyDescent="0.25">
      <c r="A6287" s="265">
        <v>39847</v>
      </c>
      <c r="B6287" s="266">
        <v>2450.7800000000002</v>
      </c>
    </row>
    <row r="6288" spans="1:2" ht="16.149999999999999" customHeight="1" x14ac:dyDescent="0.25">
      <c r="A6288" s="265">
        <v>39848</v>
      </c>
      <c r="B6288" s="268">
        <v>2443.67</v>
      </c>
    </row>
    <row r="6289" spans="1:2" ht="16.149999999999999" customHeight="1" x14ac:dyDescent="0.25">
      <c r="A6289" s="265">
        <v>39849</v>
      </c>
      <c r="B6289" s="266">
        <v>2469.02</v>
      </c>
    </row>
    <row r="6290" spans="1:2" ht="16.149999999999999" customHeight="1" x14ac:dyDescent="0.25">
      <c r="A6290" s="265">
        <v>39850</v>
      </c>
      <c r="B6290" s="268">
        <v>2472.65</v>
      </c>
    </row>
    <row r="6291" spans="1:2" ht="16.149999999999999" customHeight="1" x14ac:dyDescent="0.25">
      <c r="A6291" s="265">
        <v>39851</v>
      </c>
      <c r="B6291" s="266">
        <v>2449.4899999999998</v>
      </c>
    </row>
    <row r="6292" spans="1:2" ht="16.149999999999999" customHeight="1" x14ac:dyDescent="0.25">
      <c r="A6292" s="265">
        <v>39852</v>
      </c>
      <c r="B6292" s="268">
        <v>2449.4899999999998</v>
      </c>
    </row>
    <row r="6293" spans="1:2" ht="16.149999999999999" customHeight="1" x14ac:dyDescent="0.25">
      <c r="A6293" s="265">
        <v>39853</v>
      </c>
      <c r="B6293" s="266">
        <v>2449.4899999999998</v>
      </c>
    </row>
    <row r="6294" spans="1:2" ht="16.149999999999999" customHeight="1" x14ac:dyDescent="0.25">
      <c r="A6294" s="265">
        <v>39854</v>
      </c>
      <c r="B6294" s="268">
        <v>2450.6</v>
      </c>
    </row>
    <row r="6295" spans="1:2" ht="16.149999999999999" customHeight="1" x14ac:dyDescent="0.25">
      <c r="A6295" s="265">
        <v>39855</v>
      </c>
      <c r="B6295" s="266">
        <v>2494.0700000000002</v>
      </c>
    </row>
    <row r="6296" spans="1:2" ht="16.149999999999999" customHeight="1" x14ac:dyDescent="0.25">
      <c r="A6296" s="265">
        <v>39856</v>
      </c>
      <c r="B6296" s="268">
        <v>2537.8200000000002</v>
      </c>
    </row>
    <row r="6297" spans="1:2" ht="16.149999999999999" customHeight="1" x14ac:dyDescent="0.25">
      <c r="A6297" s="265">
        <v>39857</v>
      </c>
      <c r="B6297" s="266">
        <v>2520.06</v>
      </c>
    </row>
    <row r="6298" spans="1:2" ht="16.149999999999999" customHeight="1" x14ac:dyDescent="0.25">
      <c r="A6298" s="265">
        <v>39858</v>
      </c>
      <c r="B6298" s="268">
        <v>2509.5</v>
      </c>
    </row>
    <row r="6299" spans="1:2" ht="16.149999999999999" customHeight="1" x14ac:dyDescent="0.25">
      <c r="A6299" s="265">
        <v>39859</v>
      </c>
      <c r="B6299" s="266">
        <v>2509.5</v>
      </c>
    </row>
    <row r="6300" spans="1:2" ht="16.149999999999999" customHeight="1" x14ac:dyDescent="0.25">
      <c r="A6300" s="265">
        <v>39860</v>
      </c>
      <c r="B6300" s="268">
        <v>2509.5</v>
      </c>
    </row>
    <row r="6301" spans="1:2" ht="16.149999999999999" customHeight="1" x14ac:dyDescent="0.25">
      <c r="A6301" s="265">
        <v>39861</v>
      </c>
      <c r="B6301" s="266">
        <v>2509.5</v>
      </c>
    </row>
    <row r="6302" spans="1:2" ht="16.149999999999999" customHeight="1" x14ac:dyDescent="0.25">
      <c r="A6302" s="265">
        <v>39862</v>
      </c>
      <c r="B6302" s="268">
        <v>2554.4</v>
      </c>
    </row>
    <row r="6303" spans="1:2" ht="16.149999999999999" customHeight="1" x14ac:dyDescent="0.25">
      <c r="A6303" s="265">
        <v>39863</v>
      </c>
      <c r="B6303" s="266">
        <v>2558.14</v>
      </c>
    </row>
    <row r="6304" spans="1:2" ht="16.149999999999999" customHeight="1" x14ac:dyDescent="0.25">
      <c r="A6304" s="265">
        <v>39864</v>
      </c>
      <c r="B6304" s="268">
        <v>2547.4</v>
      </c>
    </row>
    <row r="6305" spans="1:2" ht="16.149999999999999" customHeight="1" x14ac:dyDescent="0.25">
      <c r="A6305" s="265">
        <v>39865</v>
      </c>
      <c r="B6305" s="266">
        <v>2588.31</v>
      </c>
    </row>
    <row r="6306" spans="1:2" ht="16.149999999999999" customHeight="1" x14ac:dyDescent="0.25">
      <c r="A6306" s="265">
        <v>39866</v>
      </c>
      <c r="B6306" s="268">
        <v>2588.31</v>
      </c>
    </row>
    <row r="6307" spans="1:2" ht="16.149999999999999" customHeight="1" x14ac:dyDescent="0.25">
      <c r="A6307" s="265">
        <v>39867</v>
      </c>
      <c r="B6307" s="266">
        <v>2588.31</v>
      </c>
    </row>
    <row r="6308" spans="1:2" ht="16.149999999999999" customHeight="1" x14ac:dyDescent="0.25">
      <c r="A6308" s="265">
        <v>39868</v>
      </c>
      <c r="B6308" s="268">
        <v>2572.3000000000002</v>
      </c>
    </row>
    <row r="6309" spans="1:2" ht="16.149999999999999" customHeight="1" x14ac:dyDescent="0.25">
      <c r="A6309" s="265">
        <v>39869</v>
      </c>
      <c r="B6309" s="266">
        <v>2596.37</v>
      </c>
    </row>
    <row r="6310" spans="1:2" ht="16.149999999999999" customHeight="1" x14ac:dyDescent="0.25">
      <c r="A6310" s="265">
        <v>39870</v>
      </c>
      <c r="B6310" s="268">
        <v>2575.5</v>
      </c>
    </row>
    <row r="6311" spans="1:2" ht="16.149999999999999" customHeight="1" x14ac:dyDescent="0.25">
      <c r="A6311" s="265">
        <v>39871</v>
      </c>
      <c r="B6311" s="266">
        <v>2555.0500000000002</v>
      </c>
    </row>
    <row r="6312" spans="1:2" ht="16.149999999999999" customHeight="1" x14ac:dyDescent="0.25">
      <c r="A6312" s="265">
        <v>39872</v>
      </c>
      <c r="B6312" s="268">
        <v>2555.89</v>
      </c>
    </row>
    <row r="6313" spans="1:2" ht="16.149999999999999" customHeight="1" x14ac:dyDescent="0.25">
      <c r="A6313" s="265">
        <v>39873</v>
      </c>
      <c r="B6313" s="266">
        <v>2555.89</v>
      </c>
    </row>
    <row r="6314" spans="1:2" ht="16.149999999999999" customHeight="1" x14ac:dyDescent="0.25">
      <c r="A6314" s="265">
        <v>39874</v>
      </c>
      <c r="B6314" s="268">
        <v>2555.89</v>
      </c>
    </row>
    <row r="6315" spans="1:2" ht="16.149999999999999" customHeight="1" x14ac:dyDescent="0.25">
      <c r="A6315" s="265">
        <v>39875</v>
      </c>
      <c r="B6315" s="266">
        <v>2590.9699999999998</v>
      </c>
    </row>
    <row r="6316" spans="1:2" ht="16.149999999999999" customHeight="1" x14ac:dyDescent="0.25">
      <c r="A6316" s="265">
        <v>39876</v>
      </c>
      <c r="B6316" s="268">
        <v>2588.96</v>
      </c>
    </row>
    <row r="6317" spans="1:2" ht="16.149999999999999" customHeight="1" x14ac:dyDescent="0.25">
      <c r="A6317" s="265">
        <v>39877</v>
      </c>
      <c r="B6317" s="266">
        <v>2589.48</v>
      </c>
    </row>
    <row r="6318" spans="1:2" ht="16.149999999999999" customHeight="1" x14ac:dyDescent="0.25">
      <c r="A6318" s="265">
        <v>39878</v>
      </c>
      <c r="B6318" s="268">
        <v>2572.92</v>
      </c>
    </row>
    <row r="6319" spans="1:2" ht="16.149999999999999" customHeight="1" x14ac:dyDescent="0.25">
      <c r="A6319" s="265">
        <v>39879</v>
      </c>
      <c r="B6319" s="266">
        <v>2548.5700000000002</v>
      </c>
    </row>
    <row r="6320" spans="1:2" ht="16.149999999999999" customHeight="1" x14ac:dyDescent="0.25">
      <c r="A6320" s="265">
        <v>39880</v>
      </c>
      <c r="B6320" s="268">
        <v>2548.5700000000002</v>
      </c>
    </row>
    <row r="6321" spans="1:2" ht="16.149999999999999" customHeight="1" x14ac:dyDescent="0.25">
      <c r="A6321" s="265">
        <v>39881</v>
      </c>
      <c r="B6321" s="266">
        <v>2548.5700000000002</v>
      </c>
    </row>
    <row r="6322" spans="1:2" ht="16.149999999999999" customHeight="1" x14ac:dyDescent="0.25">
      <c r="A6322" s="265">
        <v>39882</v>
      </c>
      <c r="B6322" s="268">
        <v>2559.36</v>
      </c>
    </row>
    <row r="6323" spans="1:2" ht="16.149999999999999" customHeight="1" x14ac:dyDescent="0.25">
      <c r="A6323" s="265">
        <v>39883</v>
      </c>
      <c r="B6323" s="266">
        <v>2525.06</v>
      </c>
    </row>
    <row r="6324" spans="1:2" ht="16.149999999999999" customHeight="1" x14ac:dyDescent="0.25">
      <c r="A6324" s="265">
        <v>39884</v>
      </c>
      <c r="B6324" s="268">
        <v>2506.73</v>
      </c>
    </row>
    <row r="6325" spans="1:2" ht="16.149999999999999" customHeight="1" x14ac:dyDescent="0.25">
      <c r="A6325" s="265">
        <v>39885</v>
      </c>
      <c r="B6325" s="266">
        <v>2481.2600000000002</v>
      </c>
    </row>
    <row r="6326" spans="1:2" ht="16.149999999999999" customHeight="1" x14ac:dyDescent="0.25">
      <c r="A6326" s="265">
        <v>39886</v>
      </c>
      <c r="B6326" s="268">
        <v>2445.3000000000002</v>
      </c>
    </row>
    <row r="6327" spans="1:2" ht="16.149999999999999" customHeight="1" x14ac:dyDescent="0.25">
      <c r="A6327" s="265">
        <v>39887</v>
      </c>
      <c r="B6327" s="266">
        <v>2445.3000000000002</v>
      </c>
    </row>
    <row r="6328" spans="1:2" ht="16.149999999999999" customHeight="1" x14ac:dyDescent="0.25">
      <c r="A6328" s="265">
        <v>39888</v>
      </c>
      <c r="B6328" s="268">
        <v>2445.3000000000002</v>
      </c>
    </row>
    <row r="6329" spans="1:2" ht="16.149999999999999" customHeight="1" x14ac:dyDescent="0.25">
      <c r="A6329" s="265">
        <v>39889</v>
      </c>
      <c r="B6329" s="266">
        <v>2390.96</v>
      </c>
    </row>
    <row r="6330" spans="1:2" ht="16.149999999999999" customHeight="1" x14ac:dyDescent="0.25">
      <c r="A6330" s="265">
        <v>39890</v>
      </c>
      <c r="B6330" s="268">
        <v>2390.98</v>
      </c>
    </row>
    <row r="6331" spans="1:2" ht="16.149999999999999" customHeight="1" x14ac:dyDescent="0.25">
      <c r="A6331" s="265">
        <v>39891</v>
      </c>
      <c r="B6331" s="266">
        <v>2383.15</v>
      </c>
    </row>
    <row r="6332" spans="1:2" ht="16.149999999999999" customHeight="1" x14ac:dyDescent="0.25">
      <c r="A6332" s="265">
        <v>39892</v>
      </c>
      <c r="B6332" s="268">
        <v>2335.29</v>
      </c>
    </row>
    <row r="6333" spans="1:2" ht="16.149999999999999" customHeight="1" x14ac:dyDescent="0.25">
      <c r="A6333" s="265">
        <v>39893</v>
      </c>
      <c r="B6333" s="266">
        <v>2340.83</v>
      </c>
    </row>
    <row r="6334" spans="1:2" ht="16.149999999999999" customHeight="1" x14ac:dyDescent="0.25">
      <c r="A6334" s="265">
        <v>39894</v>
      </c>
      <c r="B6334" s="268">
        <v>2340.83</v>
      </c>
    </row>
    <row r="6335" spans="1:2" ht="16.149999999999999" customHeight="1" x14ac:dyDescent="0.25">
      <c r="A6335" s="265">
        <v>39895</v>
      </c>
      <c r="B6335" s="266">
        <v>2340.83</v>
      </c>
    </row>
    <row r="6336" spans="1:2" ht="16.149999999999999" customHeight="1" x14ac:dyDescent="0.25">
      <c r="A6336" s="265">
        <v>39896</v>
      </c>
      <c r="B6336" s="268">
        <v>2340.83</v>
      </c>
    </row>
    <row r="6337" spans="1:2" ht="16.149999999999999" customHeight="1" x14ac:dyDescent="0.25">
      <c r="A6337" s="265">
        <v>39897</v>
      </c>
      <c r="B6337" s="266">
        <v>2353.21</v>
      </c>
    </row>
    <row r="6338" spans="1:2" ht="16.149999999999999" customHeight="1" x14ac:dyDescent="0.25">
      <c r="A6338" s="265">
        <v>39898</v>
      </c>
      <c r="B6338" s="268">
        <v>2379.94</v>
      </c>
    </row>
    <row r="6339" spans="1:2" ht="16.149999999999999" customHeight="1" x14ac:dyDescent="0.25">
      <c r="A6339" s="265">
        <v>39899</v>
      </c>
      <c r="B6339" s="266">
        <v>2435.81</v>
      </c>
    </row>
    <row r="6340" spans="1:2" ht="16.149999999999999" customHeight="1" x14ac:dyDescent="0.25">
      <c r="A6340" s="265">
        <v>39900</v>
      </c>
      <c r="B6340" s="268">
        <v>2485.56</v>
      </c>
    </row>
    <row r="6341" spans="1:2" ht="16.149999999999999" customHeight="1" x14ac:dyDescent="0.25">
      <c r="A6341" s="265">
        <v>39901</v>
      </c>
      <c r="B6341" s="266">
        <v>2485.56</v>
      </c>
    </row>
    <row r="6342" spans="1:2" ht="16.149999999999999" customHeight="1" x14ac:dyDescent="0.25">
      <c r="A6342" s="265">
        <v>39902</v>
      </c>
      <c r="B6342" s="268">
        <v>2485.56</v>
      </c>
    </row>
    <row r="6343" spans="1:2" ht="16.149999999999999" customHeight="1" x14ac:dyDescent="0.25">
      <c r="A6343" s="265">
        <v>39903</v>
      </c>
      <c r="B6343" s="266">
        <v>2561.21</v>
      </c>
    </row>
    <row r="6344" spans="1:2" ht="16.149999999999999" customHeight="1" x14ac:dyDescent="0.25">
      <c r="A6344" s="265">
        <v>39904</v>
      </c>
      <c r="B6344" s="268">
        <v>2544.2399999999998</v>
      </c>
    </row>
    <row r="6345" spans="1:2" ht="16.149999999999999" customHeight="1" x14ac:dyDescent="0.25">
      <c r="A6345" s="265">
        <v>39905</v>
      </c>
      <c r="B6345" s="266">
        <v>2534.9899999999998</v>
      </c>
    </row>
    <row r="6346" spans="1:2" ht="16.149999999999999" customHeight="1" x14ac:dyDescent="0.25">
      <c r="A6346" s="265">
        <v>39906</v>
      </c>
      <c r="B6346" s="268">
        <v>2451.7199999999998</v>
      </c>
    </row>
    <row r="6347" spans="1:2" ht="16.149999999999999" customHeight="1" x14ac:dyDescent="0.25">
      <c r="A6347" s="265">
        <v>39907</v>
      </c>
      <c r="B6347" s="266">
        <v>2422.71</v>
      </c>
    </row>
    <row r="6348" spans="1:2" ht="16.149999999999999" customHeight="1" x14ac:dyDescent="0.25">
      <c r="A6348" s="265">
        <v>39908</v>
      </c>
      <c r="B6348" s="268">
        <v>2422.71</v>
      </c>
    </row>
    <row r="6349" spans="1:2" ht="16.149999999999999" customHeight="1" x14ac:dyDescent="0.25">
      <c r="A6349" s="265">
        <v>39909</v>
      </c>
      <c r="B6349" s="266">
        <v>2422.71</v>
      </c>
    </row>
    <row r="6350" spans="1:2" ht="16.149999999999999" customHeight="1" x14ac:dyDescent="0.25">
      <c r="A6350" s="265">
        <v>39910</v>
      </c>
      <c r="B6350" s="268">
        <v>2408.42</v>
      </c>
    </row>
    <row r="6351" spans="1:2" ht="16.149999999999999" customHeight="1" x14ac:dyDescent="0.25">
      <c r="A6351" s="265">
        <v>39911</v>
      </c>
      <c r="B6351" s="266">
        <v>2416.63</v>
      </c>
    </row>
    <row r="6352" spans="1:2" ht="16.149999999999999" customHeight="1" x14ac:dyDescent="0.25">
      <c r="A6352" s="265">
        <v>39912</v>
      </c>
      <c r="B6352" s="268">
        <v>2388.11</v>
      </c>
    </row>
    <row r="6353" spans="1:2" ht="16.149999999999999" customHeight="1" x14ac:dyDescent="0.25">
      <c r="A6353" s="265">
        <v>39913</v>
      </c>
      <c r="B6353" s="266">
        <v>2388.11</v>
      </c>
    </row>
    <row r="6354" spans="1:2" ht="16.149999999999999" customHeight="1" x14ac:dyDescent="0.25">
      <c r="A6354" s="265">
        <v>39914</v>
      </c>
      <c r="B6354" s="268">
        <v>2388.11</v>
      </c>
    </row>
    <row r="6355" spans="1:2" ht="16.149999999999999" customHeight="1" x14ac:dyDescent="0.25">
      <c r="A6355" s="265">
        <v>39915</v>
      </c>
      <c r="B6355" s="266">
        <v>2388.11</v>
      </c>
    </row>
    <row r="6356" spans="1:2" ht="16.149999999999999" customHeight="1" x14ac:dyDescent="0.25">
      <c r="A6356" s="265">
        <v>39916</v>
      </c>
      <c r="B6356" s="268">
        <v>2388.11</v>
      </c>
    </row>
    <row r="6357" spans="1:2" ht="16.149999999999999" customHeight="1" x14ac:dyDescent="0.25">
      <c r="A6357" s="265">
        <v>39917</v>
      </c>
      <c r="B6357" s="266">
        <v>2392.2199999999998</v>
      </c>
    </row>
    <row r="6358" spans="1:2" ht="16.149999999999999" customHeight="1" x14ac:dyDescent="0.25">
      <c r="A6358" s="265">
        <v>39918</v>
      </c>
      <c r="B6358" s="268">
        <v>2394.27</v>
      </c>
    </row>
    <row r="6359" spans="1:2" ht="16.149999999999999" customHeight="1" x14ac:dyDescent="0.25">
      <c r="A6359" s="265">
        <v>39919</v>
      </c>
      <c r="B6359" s="266">
        <v>2380.69</v>
      </c>
    </row>
    <row r="6360" spans="1:2" ht="16.149999999999999" customHeight="1" x14ac:dyDescent="0.25">
      <c r="A6360" s="265">
        <v>39920</v>
      </c>
      <c r="B6360" s="268">
        <v>2344.98</v>
      </c>
    </row>
    <row r="6361" spans="1:2" ht="16.149999999999999" customHeight="1" x14ac:dyDescent="0.25">
      <c r="A6361" s="265">
        <v>39921</v>
      </c>
      <c r="B6361" s="266">
        <v>2343.34</v>
      </c>
    </row>
    <row r="6362" spans="1:2" ht="16.149999999999999" customHeight="1" x14ac:dyDescent="0.25">
      <c r="A6362" s="265">
        <v>39922</v>
      </c>
      <c r="B6362" s="268">
        <v>2343.34</v>
      </c>
    </row>
    <row r="6363" spans="1:2" ht="16.149999999999999" customHeight="1" x14ac:dyDescent="0.25">
      <c r="A6363" s="265">
        <v>39923</v>
      </c>
      <c r="B6363" s="266">
        <v>2343.34</v>
      </c>
    </row>
    <row r="6364" spans="1:2" ht="16.149999999999999" customHeight="1" x14ac:dyDescent="0.25">
      <c r="A6364" s="265">
        <v>39924</v>
      </c>
      <c r="B6364" s="268">
        <v>2376.38</v>
      </c>
    </row>
    <row r="6365" spans="1:2" ht="16.149999999999999" customHeight="1" x14ac:dyDescent="0.25">
      <c r="A6365" s="265">
        <v>39925</v>
      </c>
      <c r="B6365" s="266">
        <v>2338.6</v>
      </c>
    </row>
    <row r="6366" spans="1:2" ht="16.149999999999999" customHeight="1" x14ac:dyDescent="0.25">
      <c r="A6366" s="265">
        <v>39926</v>
      </c>
      <c r="B6366" s="268">
        <v>2318.83</v>
      </c>
    </row>
    <row r="6367" spans="1:2" ht="16.149999999999999" customHeight="1" x14ac:dyDescent="0.25">
      <c r="A6367" s="265">
        <v>39927</v>
      </c>
      <c r="B6367" s="266">
        <v>2300.7399999999998</v>
      </c>
    </row>
    <row r="6368" spans="1:2" ht="16.149999999999999" customHeight="1" x14ac:dyDescent="0.25">
      <c r="A6368" s="265">
        <v>39928</v>
      </c>
      <c r="B6368" s="268">
        <v>2283.1999999999998</v>
      </c>
    </row>
    <row r="6369" spans="1:2" ht="16.149999999999999" customHeight="1" x14ac:dyDescent="0.25">
      <c r="A6369" s="265">
        <v>39929</v>
      </c>
      <c r="B6369" s="266">
        <v>2283.1999999999998</v>
      </c>
    </row>
    <row r="6370" spans="1:2" ht="16.149999999999999" customHeight="1" x14ac:dyDescent="0.25">
      <c r="A6370" s="265">
        <v>39930</v>
      </c>
      <c r="B6370" s="268">
        <v>2283.1999999999998</v>
      </c>
    </row>
    <row r="6371" spans="1:2" ht="16.149999999999999" customHeight="1" x14ac:dyDescent="0.25">
      <c r="A6371" s="265">
        <v>39931</v>
      </c>
      <c r="B6371" s="266">
        <v>2325.02</v>
      </c>
    </row>
    <row r="6372" spans="1:2" ht="16.149999999999999" customHeight="1" x14ac:dyDescent="0.25">
      <c r="A6372" s="265">
        <v>39932</v>
      </c>
      <c r="B6372" s="268">
        <v>2332.4699999999998</v>
      </c>
    </row>
    <row r="6373" spans="1:2" ht="16.149999999999999" customHeight="1" x14ac:dyDescent="0.25">
      <c r="A6373" s="265">
        <v>39933</v>
      </c>
      <c r="B6373" s="266">
        <v>2289.73</v>
      </c>
    </row>
    <row r="6374" spans="1:2" ht="16.149999999999999" customHeight="1" x14ac:dyDescent="0.25">
      <c r="A6374" s="265">
        <v>39934</v>
      </c>
      <c r="B6374" s="268">
        <v>2288.64</v>
      </c>
    </row>
    <row r="6375" spans="1:2" ht="16.149999999999999" customHeight="1" x14ac:dyDescent="0.25">
      <c r="A6375" s="265">
        <v>39935</v>
      </c>
      <c r="B6375" s="266">
        <v>2288.64</v>
      </c>
    </row>
    <row r="6376" spans="1:2" ht="16.149999999999999" customHeight="1" x14ac:dyDescent="0.25">
      <c r="A6376" s="265">
        <v>39936</v>
      </c>
      <c r="B6376" s="268">
        <v>2288.64</v>
      </c>
    </row>
    <row r="6377" spans="1:2" ht="16.149999999999999" customHeight="1" x14ac:dyDescent="0.25">
      <c r="A6377" s="265">
        <v>39937</v>
      </c>
      <c r="B6377" s="266">
        <v>2288.64</v>
      </c>
    </row>
    <row r="6378" spans="1:2" ht="16.149999999999999" customHeight="1" x14ac:dyDescent="0.25">
      <c r="A6378" s="265">
        <v>39938</v>
      </c>
      <c r="B6378" s="268">
        <v>2272.5500000000002</v>
      </c>
    </row>
    <row r="6379" spans="1:2" ht="16.149999999999999" customHeight="1" x14ac:dyDescent="0.25">
      <c r="A6379" s="265">
        <v>39939</v>
      </c>
      <c r="B6379" s="266">
        <v>2256.9899999999998</v>
      </c>
    </row>
    <row r="6380" spans="1:2" ht="16.149999999999999" customHeight="1" x14ac:dyDescent="0.25">
      <c r="A6380" s="265">
        <v>39940</v>
      </c>
      <c r="B6380" s="268">
        <v>2233.5</v>
      </c>
    </row>
    <row r="6381" spans="1:2" ht="16.149999999999999" customHeight="1" x14ac:dyDescent="0.25">
      <c r="A6381" s="265">
        <v>39941</v>
      </c>
      <c r="B6381" s="266">
        <v>2208.98</v>
      </c>
    </row>
    <row r="6382" spans="1:2" ht="16.149999999999999" customHeight="1" x14ac:dyDescent="0.25">
      <c r="A6382" s="265">
        <v>39942</v>
      </c>
      <c r="B6382" s="268">
        <v>2210.35</v>
      </c>
    </row>
    <row r="6383" spans="1:2" ht="16.149999999999999" customHeight="1" x14ac:dyDescent="0.25">
      <c r="A6383" s="265">
        <v>39943</v>
      </c>
      <c r="B6383" s="266">
        <v>2210.35</v>
      </c>
    </row>
    <row r="6384" spans="1:2" ht="16.149999999999999" customHeight="1" x14ac:dyDescent="0.25">
      <c r="A6384" s="265">
        <v>39944</v>
      </c>
      <c r="B6384" s="268">
        <v>2210.35</v>
      </c>
    </row>
    <row r="6385" spans="1:2" ht="16.149999999999999" customHeight="1" x14ac:dyDescent="0.25">
      <c r="A6385" s="265">
        <v>39945</v>
      </c>
      <c r="B6385" s="266">
        <v>2220.92</v>
      </c>
    </row>
    <row r="6386" spans="1:2" ht="16.149999999999999" customHeight="1" x14ac:dyDescent="0.25">
      <c r="A6386" s="265">
        <v>39946</v>
      </c>
      <c r="B6386" s="268">
        <v>2221.4</v>
      </c>
    </row>
    <row r="6387" spans="1:2" ht="16.149999999999999" customHeight="1" x14ac:dyDescent="0.25">
      <c r="A6387" s="265">
        <v>39947</v>
      </c>
      <c r="B6387" s="266">
        <v>2257.36</v>
      </c>
    </row>
    <row r="6388" spans="1:2" ht="16.149999999999999" customHeight="1" x14ac:dyDescent="0.25">
      <c r="A6388" s="265">
        <v>39948</v>
      </c>
      <c r="B6388" s="268">
        <v>2251.5300000000002</v>
      </c>
    </row>
    <row r="6389" spans="1:2" ht="16.149999999999999" customHeight="1" x14ac:dyDescent="0.25">
      <c r="A6389" s="265">
        <v>39949</v>
      </c>
      <c r="B6389" s="266">
        <v>2252.8000000000002</v>
      </c>
    </row>
    <row r="6390" spans="1:2" ht="16.149999999999999" customHeight="1" x14ac:dyDescent="0.25">
      <c r="A6390" s="265">
        <v>39950</v>
      </c>
      <c r="B6390" s="268">
        <v>2252.8000000000002</v>
      </c>
    </row>
    <row r="6391" spans="1:2" ht="16.149999999999999" customHeight="1" x14ac:dyDescent="0.25">
      <c r="A6391" s="265">
        <v>39951</v>
      </c>
      <c r="B6391" s="266">
        <v>2252.8000000000002</v>
      </c>
    </row>
    <row r="6392" spans="1:2" ht="16.149999999999999" customHeight="1" x14ac:dyDescent="0.25">
      <c r="A6392" s="265">
        <v>39952</v>
      </c>
      <c r="B6392" s="268">
        <v>2255.2199999999998</v>
      </c>
    </row>
    <row r="6393" spans="1:2" ht="16.149999999999999" customHeight="1" x14ac:dyDescent="0.25">
      <c r="A6393" s="265">
        <v>39953</v>
      </c>
      <c r="B6393" s="266">
        <v>2221.27</v>
      </c>
    </row>
    <row r="6394" spans="1:2" ht="16.149999999999999" customHeight="1" x14ac:dyDescent="0.25">
      <c r="A6394" s="265">
        <v>39954</v>
      </c>
      <c r="B6394" s="268">
        <v>2196.21</v>
      </c>
    </row>
    <row r="6395" spans="1:2" ht="16.149999999999999" customHeight="1" x14ac:dyDescent="0.25">
      <c r="A6395" s="265">
        <v>39955</v>
      </c>
      <c r="B6395" s="266">
        <v>2206.6</v>
      </c>
    </row>
    <row r="6396" spans="1:2" ht="16.149999999999999" customHeight="1" x14ac:dyDescent="0.25">
      <c r="A6396" s="265">
        <v>39956</v>
      </c>
      <c r="B6396" s="268">
        <v>2201.44</v>
      </c>
    </row>
    <row r="6397" spans="1:2" ht="16.149999999999999" customHeight="1" x14ac:dyDescent="0.25">
      <c r="A6397" s="265">
        <v>39957</v>
      </c>
      <c r="B6397" s="266">
        <v>2201.44</v>
      </c>
    </row>
    <row r="6398" spans="1:2" ht="16.149999999999999" customHeight="1" x14ac:dyDescent="0.25">
      <c r="A6398" s="265">
        <v>39958</v>
      </c>
      <c r="B6398" s="268">
        <v>2201.44</v>
      </c>
    </row>
    <row r="6399" spans="1:2" ht="16.149999999999999" customHeight="1" x14ac:dyDescent="0.25">
      <c r="A6399" s="265">
        <v>39959</v>
      </c>
      <c r="B6399" s="266">
        <v>2201.44</v>
      </c>
    </row>
    <row r="6400" spans="1:2" ht="16.149999999999999" customHeight="1" x14ac:dyDescent="0.25">
      <c r="A6400" s="265">
        <v>39960</v>
      </c>
      <c r="B6400" s="268">
        <v>2213.89</v>
      </c>
    </row>
    <row r="6401" spans="1:2" ht="16.149999999999999" customHeight="1" x14ac:dyDescent="0.25">
      <c r="A6401" s="265">
        <v>39961</v>
      </c>
      <c r="B6401" s="266">
        <v>2208.89</v>
      </c>
    </row>
    <row r="6402" spans="1:2" ht="16.149999999999999" customHeight="1" x14ac:dyDescent="0.25">
      <c r="A6402" s="265">
        <v>39962</v>
      </c>
      <c r="B6402" s="268">
        <v>2190.4499999999998</v>
      </c>
    </row>
    <row r="6403" spans="1:2" ht="16.149999999999999" customHeight="1" x14ac:dyDescent="0.25">
      <c r="A6403" s="265">
        <v>39963</v>
      </c>
      <c r="B6403" s="266">
        <v>2140.66</v>
      </c>
    </row>
    <row r="6404" spans="1:2" ht="16.149999999999999" customHeight="1" x14ac:dyDescent="0.25">
      <c r="A6404" s="265">
        <v>39964</v>
      </c>
      <c r="B6404" s="268">
        <v>2140.66</v>
      </c>
    </row>
    <row r="6405" spans="1:2" ht="16.149999999999999" customHeight="1" x14ac:dyDescent="0.25">
      <c r="A6405" s="265">
        <v>39965</v>
      </c>
      <c r="B6405" s="266">
        <v>2140.66</v>
      </c>
    </row>
    <row r="6406" spans="1:2" ht="16.149999999999999" customHeight="1" x14ac:dyDescent="0.25">
      <c r="A6406" s="265">
        <v>39966</v>
      </c>
      <c r="B6406" s="268">
        <v>2109.42</v>
      </c>
    </row>
    <row r="6407" spans="1:2" ht="16.149999999999999" customHeight="1" x14ac:dyDescent="0.25">
      <c r="A6407" s="265">
        <v>39967</v>
      </c>
      <c r="B6407" s="266">
        <v>2077.02</v>
      </c>
    </row>
    <row r="6408" spans="1:2" ht="16.149999999999999" customHeight="1" x14ac:dyDescent="0.25">
      <c r="A6408" s="265">
        <v>39968</v>
      </c>
      <c r="B6408" s="268">
        <v>2073.5500000000002</v>
      </c>
    </row>
    <row r="6409" spans="1:2" ht="16.149999999999999" customHeight="1" x14ac:dyDescent="0.25">
      <c r="A6409" s="265">
        <v>39969</v>
      </c>
      <c r="B6409" s="266">
        <v>2072</v>
      </c>
    </row>
    <row r="6410" spans="1:2" ht="16.149999999999999" customHeight="1" x14ac:dyDescent="0.25">
      <c r="A6410" s="265">
        <v>39970</v>
      </c>
      <c r="B6410" s="268">
        <v>2063.1</v>
      </c>
    </row>
    <row r="6411" spans="1:2" ht="16.149999999999999" customHeight="1" x14ac:dyDescent="0.25">
      <c r="A6411" s="265">
        <v>39971</v>
      </c>
      <c r="B6411" s="266">
        <v>2063.1</v>
      </c>
    </row>
    <row r="6412" spans="1:2" ht="16.149999999999999" customHeight="1" x14ac:dyDescent="0.25">
      <c r="A6412" s="265">
        <v>39972</v>
      </c>
      <c r="B6412" s="268">
        <v>2063.1</v>
      </c>
    </row>
    <row r="6413" spans="1:2" ht="16.149999999999999" customHeight="1" x14ac:dyDescent="0.25">
      <c r="A6413" s="265">
        <v>39973</v>
      </c>
      <c r="B6413" s="266">
        <v>2091.1</v>
      </c>
    </row>
    <row r="6414" spans="1:2" ht="16.149999999999999" customHeight="1" x14ac:dyDescent="0.25">
      <c r="A6414" s="265">
        <v>39974</v>
      </c>
      <c r="B6414" s="268">
        <v>2060.1799999999998</v>
      </c>
    </row>
    <row r="6415" spans="1:2" ht="16.149999999999999" customHeight="1" x14ac:dyDescent="0.25">
      <c r="A6415" s="265">
        <v>39975</v>
      </c>
      <c r="B6415" s="266">
        <v>2042.19</v>
      </c>
    </row>
    <row r="6416" spans="1:2" ht="16.149999999999999" customHeight="1" x14ac:dyDescent="0.25">
      <c r="A6416" s="265">
        <v>39976</v>
      </c>
      <c r="B6416" s="268">
        <v>2026.17</v>
      </c>
    </row>
    <row r="6417" spans="1:2" ht="16.149999999999999" customHeight="1" x14ac:dyDescent="0.25">
      <c r="A6417" s="265">
        <v>39977</v>
      </c>
      <c r="B6417" s="266">
        <v>2015.4</v>
      </c>
    </row>
    <row r="6418" spans="1:2" ht="16.149999999999999" customHeight="1" x14ac:dyDescent="0.25">
      <c r="A6418" s="265">
        <v>39978</v>
      </c>
      <c r="B6418" s="268">
        <v>2015.4</v>
      </c>
    </row>
    <row r="6419" spans="1:2" ht="16.149999999999999" customHeight="1" x14ac:dyDescent="0.25">
      <c r="A6419" s="265">
        <v>39979</v>
      </c>
      <c r="B6419" s="266">
        <v>2015.4</v>
      </c>
    </row>
    <row r="6420" spans="1:2" ht="16.149999999999999" customHeight="1" x14ac:dyDescent="0.25">
      <c r="A6420" s="265">
        <v>39980</v>
      </c>
      <c r="B6420" s="268">
        <v>2015.4</v>
      </c>
    </row>
    <row r="6421" spans="1:2" ht="16.149999999999999" customHeight="1" x14ac:dyDescent="0.25">
      <c r="A6421" s="265">
        <v>39981</v>
      </c>
      <c r="B6421" s="266">
        <v>2014.91</v>
      </c>
    </row>
    <row r="6422" spans="1:2" ht="16.149999999999999" customHeight="1" x14ac:dyDescent="0.25">
      <c r="A6422" s="265">
        <v>39982</v>
      </c>
      <c r="B6422" s="268">
        <v>2071.29</v>
      </c>
    </row>
    <row r="6423" spans="1:2" ht="16.149999999999999" customHeight="1" x14ac:dyDescent="0.25">
      <c r="A6423" s="265">
        <v>39983</v>
      </c>
      <c r="B6423" s="266">
        <v>2074.7199999999998</v>
      </c>
    </row>
    <row r="6424" spans="1:2" ht="16.149999999999999" customHeight="1" x14ac:dyDescent="0.25">
      <c r="A6424" s="265">
        <v>39984</v>
      </c>
      <c r="B6424" s="268">
        <v>2108.1999999999998</v>
      </c>
    </row>
    <row r="6425" spans="1:2" ht="16.149999999999999" customHeight="1" x14ac:dyDescent="0.25">
      <c r="A6425" s="265">
        <v>39985</v>
      </c>
      <c r="B6425" s="266">
        <v>2108.1999999999998</v>
      </c>
    </row>
    <row r="6426" spans="1:2" ht="16.149999999999999" customHeight="1" x14ac:dyDescent="0.25">
      <c r="A6426" s="265">
        <v>39986</v>
      </c>
      <c r="B6426" s="268">
        <v>2108.1999999999998</v>
      </c>
    </row>
    <row r="6427" spans="1:2" ht="16.149999999999999" customHeight="1" x14ac:dyDescent="0.25">
      <c r="A6427" s="265">
        <v>39987</v>
      </c>
      <c r="B6427" s="266">
        <v>2108.1999999999998</v>
      </c>
    </row>
    <row r="6428" spans="1:2" ht="16.149999999999999" customHeight="1" x14ac:dyDescent="0.25">
      <c r="A6428" s="265">
        <v>39988</v>
      </c>
      <c r="B6428" s="268">
        <v>2165</v>
      </c>
    </row>
    <row r="6429" spans="1:2" ht="16.149999999999999" customHeight="1" x14ac:dyDescent="0.25">
      <c r="A6429" s="265">
        <v>39989</v>
      </c>
      <c r="B6429" s="266">
        <v>2158.7199999999998</v>
      </c>
    </row>
    <row r="6430" spans="1:2" ht="16.149999999999999" customHeight="1" x14ac:dyDescent="0.25">
      <c r="A6430" s="265">
        <v>39990</v>
      </c>
      <c r="B6430" s="268">
        <v>2188.5</v>
      </c>
    </row>
    <row r="6431" spans="1:2" ht="16.149999999999999" customHeight="1" x14ac:dyDescent="0.25">
      <c r="A6431" s="265">
        <v>39991</v>
      </c>
      <c r="B6431" s="266">
        <v>2158.67</v>
      </c>
    </row>
    <row r="6432" spans="1:2" ht="16.149999999999999" customHeight="1" x14ac:dyDescent="0.25">
      <c r="A6432" s="265">
        <v>39992</v>
      </c>
      <c r="B6432" s="268">
        <v>2158.67</v>
      </c>
    </row>
    <row r="6433" spans="1:2" ht="16.149999999999999" customHeight="1" x14ac:dyDescent="0.25">
      <c r="A6433" s="265">
        <v>39993</v>
      </c>
      <c r="B6433" s="266">
        <v>2158.67</v>
      </c>
    </row>
    <row r="6434" spans="1:2" ht="16.149999999999999" customHeight="1" x14ac:dyDescent="0.25">
      <c r="A6434" s="265">
        <v>39994</v>
      </c>
      <c r="B6434" s="268">
        <v>2158.67</v>
      </c>
    </row>
    <row r="6435" spans="1:2" ht="16.149999999999999" customHeight="1" x14ac:dyDescent="0.25">
      <c r="A6435" s="265">
        <v>39995</v>
      </c>
      <c r="B6435" s="266">
        <v>2145.21</v>
      </c>
    </row>
    <row r="6436" spans="1:2" ht="16.149999999999999" customHeight="1" x14ac:dyDescent="0.25">
      <c r="A6436" s="265">
        <v>39996</v>
      </c>
      <c r="B6436" s="268">
        <v>2111.71</v>
      </c>
    </row>
    <row r="6437" spans="1:2" ht="16.149999999999999" customHeight="1" x14ac:dyDescent="0.25">
      <c r="A6437" s="265">
        <v>39997</v>
      </c>
      <c r="B6437" s="266">
        <v>2096.23</v>
      </c>
    </row>
    <row r="6438" spans="1:2" ht="16.149999999999999" customHeight="1" x14ac:dyDescent="0.25">
      <c r="A6438" s="265">
        <v>39998</v>
      </c>
      <c r="B6438" s="268">
        <v>2086.36</v>
      </c>
    </row>
    <row r="6439" spans="1:2" ht="16.149999999999999" customHeight="1" x14ac:dyDescent="0.25">
      <c r="A6439" s="265">
        <v>39999</v>
      </c>
      <c r="B6439" s="266">
        <v>2086.36</v>
      </c>
    </row>
    <row r="6440" spans="1:2" ht="16.149999999999999" customHeight="1" x14ac:dyDescent="0.25">
      <c r="A6440" s="265">
        <v>40000</v>
      </c>
      <c r="B6440" s="268">
        <v>2086.36</v>
      </c>
    </row>
    <row r="6441" spans="1:2" ht="16.149999999999999" customHeight="1" x14ac:dyDescent="0.25">
      <c r="A6441" s="265">
        <v>40001</v>
      </c>
      <c r="B6441" s="266">
        <v>2109.08</v>
      </c>
    </row>
    <row r="6442" spans="1:2" ht="16.149999999999999" customHeight="1" x14ac:dyDescent="0.25">
      <c r="A6442" s="265">
        <v>40002</v>
      </c>
      <c r="B6442" s="268">
        <v>2090.35</v>
      </c>
    </row>
    <row r="6443" spans="1:2" ht="16.149999999999999" customHeight="1" x14ac:dyDescent="0.25">
      <c r="A6443" s="265">
        <v>40003</v>
      </c>
      <c r="B6443" s="266">
        <v>2108.1999999999998</v>
      </c>
    </row>
    <row r="6444" spans="1:2" ht="16.149999999999999" customHeight="1" x14ac:dyDescent="0.25">
      <c r="A6444" s="265">
        <v>40004</v>
      </c>
      <c r="B6444" s="268">
        <v>2105.36</v>
      </c>
    </row>
    <row r="6445" spans="1:2" ht="16.149999999999999" customHeight="1" x14ac:dyDescent="0.25">
      <c r="A6445" s="265">
        <v>40005</v>
      </c>
      <c r="B6445" s="266">
        <v>2116.9899999999998</v>
      </c>
    </row>
    <row r="6446" spans="1:2" ht="16.149999999999999" customHeight="1" x14ac:dyDescent="0.25">
      <c r="A6446" s="265">
        <v>40006</v>
      </c>
      <c r="B6446" s="268">
        <v>2116.9899999999998</v>
      </c>
    </row>
    <row r="6447" spans="1:2" ht="16.149999999999999" customHeight="1" x14ac:dyDescent="0.25">
      <c r="A6447" s="265">
        <v>40007</v>
      </c>
      <c r="B6447" s="266">
        <v>2116.9899999999998</v>
      </c>
    </row>
    <row r="6448" spans="1:2" ht="16.149999999999999" customHeight="1" x14ac:dyDescent="0.25">
      <c r="A6448" s="265">
        <v>40008</v>
      </c>
      <c r="B6448" s="268">
        <v>2085.7399999999998</v>
      </c>
    </row>
    <row r="6449" spans="1:2" ht="16.149999999999999" customHeight="1" x14ac:dyDescent="0.25">
      <c r="A6449" s="265">
        <v>40009</v>
      </c>
      <c r="B6449" s="266">
        <v>2054.19</v>
      </c>
    </row>
    <row r="6450" spans="1:2" ht="16.149999999999999" customHeight="1" x14ac:dyDescent="0.25">
      <c r="A6450" s="265">
        <v>40010</v>
      </c>
      <c r="B6450" s="268">
        <v>2018.93</v>
      </c>
    </row>
    <row r="6451" spans="1:2" ht="16.149999999999999" customHeight="1" x14ac:dyDescent="0.25">
      <c r="A6451" s="265">
        <v>40011</v>
      </c>
      <c r="B6451" s="266">
        <v>2025.71</v>
      </c>
    </row>
    <row r="6452" spans="1:2" ht="16.149999999999999" customHeight="1" x14ac:dyDescent="0.25">
      <c r="A6452" s="265">
        <v>40012</v>
      </c>
      <c r="B6452" s="268">
        <v>2006.82</v>
      </c>
    </row>
    <row r="6453" spans="1:2" ht="16.149999999999999" customHeight="1" x14ac:dyDescent="0.25">
      <c r="A6453" s="265">
        <v>40013</v>
      </c>
      <c r="B6453" s="266">
        <v>2006.82</v>
      </c>
    </row>
    <row r="6454" spans="1:2" ht="16.149999999999999" customHeight="1" x14ac:dyDescent="0.25">
      <c r="A6454" s="265">
        <v>40014</v>
      </c>
      <c r="B6454" s="268">
        <v>2006.82</v>
      </c>
    </row>
    <row r="6455" spans="1:2" ht="16.149999999999999" customHeight="1" x14ac:dyDescent="0.25">
      <c r="A6455" s="265">
        <v>40015</v>
      </c>
      <c r="B6455" s="266">
        <v>2006.82</v>
      </c>
    </row>
    <row r="6456" spans="1:2" ht="16.149999999999999" customHeight="1" x14ac:dyDescent="0.25">
      <c r="A6456" s="265">
        <v>40016</v>
      </c>
      <c r="B6456" s="268">
        <v>1986.35</v>
      </c>
    </row>
    <row r="6457" spans="1:2" ht="16.149999999999999" customHeight="1" x14ac:dyDescent="0.25">
      <c r="A6457" s="265">
        <v>40017</v>
      </c>
      <c r="B6457" s="266">
        <v>1975.05</v>
      </c>
    </row>
    <row r="6458" spans="1:2" ht="16.149999999999999" customHeight="1" x14ac:dyDescent="0.25">
      <c r="A6458" s="265">
        <v>40018</v>
      </c>
      <c r="B6458" s="268">
        <v>1953.12</v>
      </c>
    </row>
    <row r="6459" spans="1:2" ht="16.149999999999999" customHeight="1" x14ac:dyDescent="0.25">
      <c r="A6459" s="265">
        <v>40019</v>
      </c>
      <c r="B6459" s="266">
        <v>1970.11</v>
      </c>
    </row>
    <row r="6460" spans="1:2" ht="16.149999999999999" customHeight="1" x14ac:dyDescent="0.25">
      <c r="A6460" s="265">
        <v>40020</v>
      </c>
      <c r="B6460" s="268">
        <v>1970.11</v>
      </c>
    </row>
    <row r="6461" spans="1:2" ht="16.149999999999999" customHeight="1" x14ac:dyDescent="0.25">
      <c r="A6461" s="265">
        <v>40021</v>
      </c>
      <c r="B6461" s="266">
        <v>1970.11</v>
      </c>
    </row>
    <row r="6462" spans="1:2" ht="16.149999999999999" customHeight="1" x14ac:dyDescent="0.25">
      <c r="A6462" s="265">
        <v>40022</v>
      </c>
      <c r="B6462" s="268">
        <v>1982.43</v>
      </c>
    </row>
    <row r="6463" spans="1:2" ht="16.149999999999999" customHeight="1" x14ac:dyDescent="0.25">
      <c r="A6463" s="265">
        <v>40023</v>
      </c>
      <c r="B6463" s="266">
        <v>2013.82</v>
      </c>
    </row>
    <row r="6464" spans="1:2" ht="16.149999999999999" customHeight="1" x14ac:dyDescent="0.25">
      <c r="A6464" s="265">
        <v>40024</v>
      </c>
      <c r="B6464" s="268">
        <v>2073.92</v>
      </c>
    </row>
    <row r="6465" spans="1:2" ht="16.149999999999999" customHeight="1" x14ac:dyDescent="0.25">
      <c r="A6465" s="265">
        <v>40025</v>
      </c>
      <c r="B6465" s="266">
        <v>2043.37</v>
      </c>
    </row>
    <row r="6466" spans="1:2" ht="16.149999999999999" customHeight="1" x14ac:dyDescent="0.25">
      <c r="A6466" s="265">
        <v>40026</v>
      </c>
      <c r="B6466" s="268">
        <v>2040.95</v>
      </c>
    </row>
    <row r="6467" spans="1:2" ht="16.149999999999999" customHeight="1" x14ac:dyDescent="0.25">
      <c r="A6467" s="265">
        <v>40027</v>
      </c>
      <c r="B6467" s="266">
        <v>2040.95</v>
      </c>
    </row>
    <row r="6468" spans="1:2" ht="16.149999999999999" customHeight="1" x14ac:dyDescent="0.25">
      <c r="A6468" s="265">
        <v>40028</v>
      </c>
      <c r="B6468" s="268">
        <v>2040.95</v>
      </c>
    </row>
    <row r="6469" spans="1:2" ht="16.149999999999999" customHeight="1" x14ac:dyDescent="0.25">
      <c r="A6469" s="265">
        <v>40029</v>
      </c>
      <c r="B6469" s="266">
        <v>2008.96</v>
      </c>
    </row>
    <row r="6470" spans="1:2" ht="16.149999999999999" customHeight="1" x14ac:dyDescent="0.25">
      <c r="A6470" s="265">
        <v>40030</v>
      </c>
      <c r="B6470" s="268">
        <v>1992.98</v>
      </c>
    </row>
    <row r="6471" spans="1:2" ht="16.149999999999999" customHeight="1" x14ac:dyDescent="0.25">
      <c r="A6471" s="265">
        <v>40031</v>
      </c>
      <c r="B6471" s="266">
        <v>1987.84</v>
      </c>
    </row>
    <row r="6472" spans="1:2" ht="16.149999999999999" customHeight="1" x14ac:dyDescent="0.25">
      <c r="A6472" s="265">
        <v>40032</v>
      </c>
      <c r="B6472" s="268">
        <v>1997.01</v>
      </c>
    </row>
    <row r="6473" spans="1:2" ht="16.149999999999999" customHeight="1" x14ac:dyDescent="0.25">
      <c r="A6473" s="265">
        <v>40033</v>
      </c>
      <c r="B6473" s="266">
        <v>1997.01</v>
      </c>
    </row>
    <row r="6474" spans="1:2" ht="16.149999999999999" customHeight="1" x14ac:dyDescent="0.25">
      <c r="A6474" s="265">
        <v>40034</v>
      </c>
      <c r="B6474" s="268">
        <v>1997.01</v>
      </c>
    </row>
    <row r="6475" spans="1:2" ht="16.149999999999999" customHeight="1" x14ac:dyDescent="0.25">
      <c r="A6475" s="265">
        <v>40035</v>
      </c>
      <c r="B6475" s="266">
        <v>1997.01</v>
      </c>
    </row>
    <row r="6476" spans="1:2" ht="16.149999999999999" customHeight="1" x14ac:dyDescent="0.25">
      <c r="A6476" s="265">
        <v>40036</v>
      </c>
      <c r="B6476" s="268">
        <v>2022.56</v>
      </c>
    </row>
    <row r="6477" spans="1:2" ht="16.149999999999999" customHeight="1" x14ac:dyDescent="0.25">
      <c r="A6477" s="265">
        <v>40037</v>
      </c>
      <c r="B6477" s="266">
        <v>2050.4499999999998</v>
      </c>
    </row>
    <row r="6478" spans="1:2" ht="16.149999999999999" customHeight="1" x14ac:dyDescent="0.25">
      <c r="A6478" s="265">
        <v>40038</v>
      </c>
      <c r="B6478" s="268">
        <v>2026.45</v>
      </c>
    </row>
    <row r="6479" spans="1:2" ht="16.149999999999999" customHeight="1" x14ac:dyDescent="0.25">
      <c r="A6479" s="265">
        <v>40039</v>
      </c>
      <c r="B6479" s="266">
        <v>1999.98</v>
      </c>
    </row>
    <row r="6480" spans="1:2" ht="16.149999999999999" customHeight="1" x14ac:dyDescent="0.25">
      <c r="A6480" s="265">
        <v>40040</v>
      </c>
      <c r="B6480" s="268">
        <v>2016.09</v>
      </c>
    </row>
    <row r="6481" spans="1:2" ht="16.149999999999999" customHeight="1" x14ac:dyDescent="0.25">
      <c r="A6481" s="265">
        <v>40041</v>
      </c>
      <c r="B6481" s="266">
        <v>2016.09</v>
      </c>
    </row>
    <row r="6482" spans="1:2" ht="16.149999999999999" customHeight="1" x14ac:dyDescent="0.25">
      <c r="A6482" s="265">
        <v>40042</v>
      </c>
      <c r="B6482" s="268">
        <v>2016.09</v>
      </c>
    </row>
    <row r="6483" spans="1:2" ht="16.149999999999999" customHeight="1" x14ac:dyDescent="0.25">
      <c r="A6483" s="265">
        <v>40043</v>
      </c>
      <c r="B6483" s="266">
        <v>2016.09</v>
      </c>
    </row>
    <row r="6484" spans="1:2" ht="16.149999999999999" customHeight="1" x14ac:dyDescent="0.25">
      <c r="A6484" s="265">
        <v>40044</v>
      </c>
      <c r="B6484" s="268">
        <v>2037.1</v>
      </c>
    </row>
    <row r="6485" spans="1:2" ht="16.149999999999999" customHeight="1" x14ac:dyDescent="0.25">
      <c r="A6485" s="265">
        <v>40045</v>
      </c>
      <c r="B6485" s="266">
        <v>2041.91</v>
      </c>
    </row>
    <row r="6486" spans="1:2" ht="16.149999999999999" customHeight="1" x14ac:dyDescent="0.25">
      <c r="A6486" s="265">
        <v>40046</v>
      </c>
      <c r="B6486" s="268">
        <v>2012.67</v>
      </c>
    </row>
    <row r="6487" spans="1:2" ht="16.149999999999999" customHeight="1" x14ac:dyDescent="0.25">
      <c r="A6487" s="265">
        <v>40047</v>
      </c>
      <c r="B6487" s="266">
        <v>1997.31</v>
      </c>
    </row>
    <row r="6488" spans="1:2" ht="16.149999999999999" customHeight="1" x14ac:dyDescent="0.25">
      <c r="A6488" s="265">
        <v>40048</v>
      </c>
      <c r="B6488" s="268">
        <v>1997.31</v>
      </c>
    </row>
    <row r="6489" spans="1:2" ht="16.149999999999999" customHeight="1" x14ac:dyDescent="0.25">
      <c r="A6489" s="265">
        <v>40049</v>
      </c>
      <c r="B6489" s="266">
        <v>1997.31</v>
      </c>
    </row>
    <row r="6490" spans="1:2" ht="16.149999999999999" customHeight="1" x14ac:dyDescent="0.25">
      <c r="A6490" s="265">
        <v>40050</v>
      </c>
      <c r="B6490" s="268">
        <v>1997.44</v>
      </c>
    </row>
    <row r="6491" spans="1:2" ht="16.149999999999999" customHeight="1" x14ac:dyDescent="0.25">
      <c r="A6491" s="265">
        <v>40051</v>
      </c>
      <c r="B6491" s="266">
        <v>2007.2</v>
      </c>
    </row>
    <row r="6492" spans="1:2" ht="16.149999999999999" customHeight="1" x14ac:dyDescent="0.25">
      <c r="A6492" s="265">
        <v>40052</v>
      </c>
      <c r="B6492" s="268">
        <v>2044.79</v>
      </c>
    </row>
    <row r="6493" spans="1:2" ht="16.149999999999999" customHeight="1" x14ac:dyDescent="0.25">
      <c r="A6493" s="265">
        <v>40053</v>
      </c>
      <c r="B6493" s="266">
        <v>2043.65</v>
      </c>
    </row>
    <row r="6494" spans="1:2" ht="16.149999999999999" customHeight="1" x14ac:dyDescent="0.25">
      <c r="A6494" s="265">
        <v>40054</v>
      </c>
      <c r="B6494" s="268">
        <v>2035</v>
      </c>
    </row>
    <row r="6495" spans="1:2" ht="16.149999999999999" customHeight="1" x14ac:dyDescent="0.25">
      <c r="A6495" s="265">
        <v>40055</v>
      </c>
      <c r="B6495" s="266">
        <v>2035</v>
      </c>
    </row>
    <row r="6496" spans="1:2" ht="16.149999999999999" customHeight="1" x14ac:dyDescent="0.25">
      <c r="A6496" s="265">
        <v>40056</v>
      </c>
      <c r="B6496" s="268">
        <v>2035</v>
      </c>
    </row>
    <row r="6497" spans="1:2" ht="16.149999999999999" customHeight="1" x14ac:dyDescent="0.25">
      <c r="A6497" s="265">
        <v>40057</v>
      </c>
      <c r="B6497" s="266">
        <v>2057.81</v>
      </c>
    </row>
    <row r="6498" spans="1:2" ht="16.149999999999999" customHeight="1" x14ac:dyDescent="0.25">
      <c r="A6498" s="265">
        <v>40058</v>
      </c>
      <c r="B6498" s="268">
        <v>2068.96</v>
      </c>
    </row>
    <row r="6499" spans="1:2" ht="16.149999999999999" customHeight="1" x14ac:dyDescent="0.25">
      <c r="A6499" s="265">
        <v>40059</v>
      </c>
      <c r="B6499" s="266">
        <v>2065.73</v>
      </c>
    </row>
    <row r="6500" spans="1:2" ht="16.149999999999999" customHeight="1" x14ac:dyDescent="0.25">
      <c r="A6500" s="265">
        <v>40060</v>
      </c>
      <c r="B6500" s="268">
        <v>2029.75</v>
      </c>
    </row>
    <row r="6501" spans="1:2" ht="16.149999999999999" customHeight="1" x14ac:dyDescent="0.25">
      <c r="A6501" s="265">
        <v>40061</v>
      </c>
      <c r="B6501" s="266">
        <v>2018.72</v>
      </c>
    </row>
    <row r="6502" spans="1:2" ht="16.149999999999999" customHeight="1" x14ac:dyDescent="0.25">
      <c r="A6502" s="265">
        <v>40062</v>
      </c>
      <c r="B6502" s="268">
        <v>2018.72</v>
      </c>
    </row>
    <row r="6503" spans="1:2" ht="16.149999999999999" customHeight="1" x14ac:dyDescent="0.25">
      <c r="A6503" s="265">
        <v>40063</v>
      </c>
      <c r="B6503" s="266">
        <v>2018.72</v>
      </c>
    </row>
    <row r="6504" spans="1:2" ht="16.149999999999999" customHeight="1" x14ac:dyDescent="0.25">
      <c r="A6504" s="265">
        <v>40064</v>
      </c>
      <c r="B6504" s="268">
        <v>2018.72</v>
      </c>
    </row>
    <row r="6505" spans="1:2" ht="16.149999999999999" customHeight="1" x14ac:dyDescent="0.25">
      <c r="A6505" s="265">
        <v>40065</v>
      </c>
      <c r="B6505" s="266">
        <v>1994.44</v>
      </c>
    </row>
    <row r="6506" spans="1:2" ht="16.149999999999999" customHeight="1" x14ac:dyDescent="0.25">
      <c r="A6506" s="265">
        <v>40066</v>
      </c>
      <c r="B6506" s="268">
        <v>1998.17</v>
      </c>
    </row>
    <row r="6507" spans="1:2" ht="16.149999999999999" customHeight="1" x14ac:dyDescent="0.25">
      <c r="A6507" s="265">
        <v>40067</v>
      </c>
      <c r="B6507" s="266">
        <v>2008.95</v>
      </c>
    </row>
    <row r="6508" spans="1:2" ht="16.149999999999999" customHeight="1" x14ac:dyDescent="0.25">
      <c r="A6508" s="265">
        <v>40068</v>
      </c>
      <c r="B6508" s="268">
        <v>1985.38</v>
      </c>
    </row>
    <row r="6509" spans="1:2" ht="16.149999999999999" customHeight="1" x14ac:dyDescent="0.25">
      <c r="A6509" s="265">
        <v>40069</v>
      </c>
      <c r="B6509" s="266">
        <v>1985.38</v>
      </c>
    </row>
    <row r="6510" spans="1:2" ht="16.149999999999999" customHeight="1" x14ac:dyDescent="0.25">
      <c r="A6510" s="265">
        <v>40070</v>
      </c>
      <c r="B6510" s="268">
        <v>1985.38</v>
      </c>
    </row>
    <row r="6511" spans="1:2" ht="16.149999999999999" customHeight="1" x14ac:dyDescent="0.25">
      <c r="A6511" s="265">
        <v>40071</v>
      </c>
      <c r="B6511" s="266">
        <v>1998.99</v>
      </c>
    </row>
    <row r="6512" spans="1:2" ht="16.149999999999999" customHeight="1" x14ac:dyDescent="0.25">
      <c r="A6512" s="265">
        <v>40072</v>
      </c>
      <c r="B6512" s="268">
        <v>1986.86</v>
      </c>
    </row>
    <row r="6513" spans="1:2" ht="16.149999999999999" customHeight="1" x14ac:dyDescent="0.25">
      <c r="A6513" s="265">
        <v>40073</v>
      </c>
      <c r="B6513" s="266">
        <v>1960.76</v>
      </c>
    </row>
    <row r="6514" spans="1:2" ht="16.149999999999999" customHeight="1" x14ac:dyDescent="0.25">
      <c r="A6514" s="265">
        <v>40074</v>
      </c>
      <c r="B6514" s="268">
        <v>1962.6</v>
      </c>
    </row>
    <row r="6515" spans="1:2" ht="16.149999999999999" customHeight="1" x14ac:dyDescent="0.25">
      <c r="A6515" s="265">
        <v>40075</v>
      </c>
      <c r="B6515" s="266">
        <v>1951.38</v>
      </c>
    </row>
    <row r="6516" spans="1:2" ht="16.149999999999999" customHeight="1" x14ac:dyDescent="0.25">
      <c r="A6516" s="265">
        <v>40076</v>
      </c>
      <c r="B6516" s="268">
        <v>1951.38</v>
      </c>
    </row>
    <row r="6517" spans="1:2" ht="16.149999999999999" customHeight="1" x14ac:dyDescent="0.25">
      <c r="A6517" s="265">
        <v>40077</v>
      </c>
      <c r="B6517" s="266">
        <v>1951.38</v>
      </c>
    </row>
    <row r="6518" spans="1:2" ht="16.149999999999999" customHeight="1" x14ac:dyDescent="0.25">
      <c r="A6518" s="265">
        <v>40078</v>
      </c>
      <c r="B6518" s="268">
        <v>1950.77</v>
      </c>
    </row>
    <row r="6519" spans="1:2" ht="16.149999999999999" customHeight="1" x14ac:dyDescent="0.25">
      <c r="A6519" s="265">
        <v>40079</v>
      </c>
      <c r="B6519" s="266">
        <v>1914.47</v>
      </c>
    </row>
    <row r="6520" spans="1:2" ht="16.149999999999999" customHeight="1" x14ac:dyDescent="0.25">
      <c r="A6520" s="265">
        <v>40080</v>
      </c>
      <c r="B6520" s="268">
        <v>1911.66</v>
      </c>
    </row>
    <row r="6521" spans="1:2" ht="16.149999999999999" customHeight="1" x14ac:dyDescent="0.25">
      <c r="A6521" s="265">
        <v>40081</v>
      </c>
      <c r="B6521" s="266">
        <v>1922.5</v>
      </c>
    </row>
    <row r="6522" spans="1:2" ht="16.149999999999999" customHeight="1" x14ac:dyDescent="0.25">
      <c r="A6522" s="265">
        <v>40082</v>
      </c>
      <c r="B6522" s="268">
        <v>1926.59</v>
      </c>
    </row>
    <row r="6523" spans="1:2" ht="16.149999999999999" customHeight="1" x14ac:dyDescent="0.25">
      <c r="A6523" s="265">
        <v>40083</v>
      </c>
      <c r="B6523" s="266">
        <v>1926.59</v>
      </c>
    </row>
    <row r="6524" spans="1:2" ht="16.149999999999999" customHeight="1" x14ac:dyDescent="0.25">
      <c r="A6524" s="265">
        <v>40084</v>
      </c>
      <c r="B6524" s="268">
        <v>1926.59</v>
      </c>
    </row>
    <row r="6525" spans="1:2" ht="16.149999999999999" customHeight="1" x14ac:dyDescent="0.25">
      <c r="A6525" s="265">
        <v>40085</v>
      </c>
      <c r="B6525" s="266">
        <v>1921.64</v>
      </c>
    </row>
    <row r="6526" spans="1:2" ht="16.149999999999999" customHeight="1" x14ac:dyDescent="0.25">
      <c r="A6526" s="265">
        <v>40086</v>
      </c>
      <c r="B6526" s="268">
        <v>1922</v>
      </c>
    </row>
    <row r="6527" spans="1:2" ht="16.149999999999999" customHeight="1" x14ac:dyDescent="0.25">
      <c r="A6527" s="265">
        <v>40087</v>
      </c>
      <c r="B6527" s="266">
        <v>1925.49</v>
      </c>
    </row>
    <row r="6528" spans="1:2" ht="16.149999999999999" customHeight="1" x14ac:dyDescent="0.25">
      <c r="A6528" s="265">
        <v>40088</v>
      </c>
      <c r="B6528" s="268">
        <v>1918.87</v>
      </c>
    </row>
    <row r="6529" spans="1:2" ht="16.149999999999999" customHeight="1" x14ac:dyDescent="0.25">
      <c r="A6529" s="265">
        <v>40089</v>
      </c>
      <c r="B6529" s="266">
        <v>1919.75</v>
      </c>
    </row>
    <row r="6530" spans="1:2" ht="16.149999999999999" customHeight="1" x14ac:dyDescent="0.25">
      <c r="A6530" s="265">
        <v>40090</v>
      </c>
      <c r="B6530" s="268">
        <v>1919.75</v>
      </c>
    </row>
    <row r="6531" spans="1:2" ht="16.149999999999999" customHeight="1" x14ac:dyDescent="0.25">
      <c r="A6531" s="265">
        <v>40091</v>
      </c>
      <c r="B6531" s="266">
        <v>1919.75</v>
      </c>
    </row>
    <row r="6532" spans="1:2" ht="16.149999999999999" customHeight="1" x14ac:dyDescent="0.25">
      <c r="A6532" s="265">
        <v>40092</v>
      </c>
      <c r="B6532" s="268">
        <v>1925.57</v>
      </c>
    </row>
    <row r="6533" spans="1:2" ht="16.149999999999999" customHeight="1" x14ac:dyDescent="0.25">
      <c r="A6533" s="265">
        <v>40093</v>
      </c>
      <c r="B6533" s="266">
        <v>1906.59</v>
      </c>
    </row>
    <row r="6534" spans="1:2" ht="16.149999999999999" customHeight="1" x14ac:dyDescent="0.25">
      <c r="A6534" s="265">
        <v>40094</v>
      </c>
      <c r="B6534" s="268">
        <v>1897.31</v>
      </c>
    </row>
    <row r="6535" spans="1:2" ht="16.149999999999999" customHeight="1" x14ac:dyDescent="0.25">
      <c r="A6535" s="265">
        <v>40095</v>
      </c>
      <c r="B6535" s="266">
        <v>1870.96</v>
      </c>
    </row>
    <row r="6536" spans="1:2" ht="16.149999999999999" customHeight="1" x14ac:dyDescent="0.25">
      <c r="A6536" s="265">
        <v>40096</v>
      </c>
      <c r="B6536" s="268">
        <v>1857.21</v>
      </c>
    </row>
    <row r="6537" spans="1:2" ht="16.149999999999999" customHeight="1" x14ac:dyDescent="0.25">
      <c r="A6537" s="265">
        <v>40097</v>
      </c>
      <c r="B6537" s="266">
        <v>1857.21</v>
      </c>
    </row>
    <row r="6538" spans="1:2" ht="16.149999999999999" customHeight="1" x14ac:dyDescent="0.25">
      <c r="A6538" s="265">
        <v>40098</v>
      </c>
      <c r="B6538" s="268">
        <v>1857.21</v>
      </c>
    </row>
    <row r="6539" spans="1:2" ht="16.149999999999999" customHeight="1" x14ac:dyDescent="0.25">
      <c r="A6539" s="265">
        <v>40099</v>
      </c>
      <c r="B6539" s="266">
        <v>1857.21</v>
      </c>
    </row>
    <row r="6540" spans="1:2" ht="16.149999999999999" customHeight="1" x14ac:dyDescent="0.25">
      <c r="A6540" s="265">
        <v>40100</v>
      </c>
      <c r="B6540" s="268">
        <v>1825.68</v>
      </c>
    </row>
    <row r="6541" spans="1:2" ht="16.149999999999999" customHeight="1" x14ac:dyDescent="0.25">
      <c r="A6541" s="265">
        <v>40101</v>
      </c>
      <c r="B6541" s="266">
        <v>1830.38</v>
      </c>
    </row>
    <row r="6542" spans="1:2" ht="16.149999999999999" customHeight="1" x14ac:dyDescent="0.25">
      <c r="A6542" s="265">
        <v>40102</v>
      </c>
      <c r="B6542" s="268">
        <v>1838.26</v>
      </c>
    </row>
    <row r="6543" spans="1:2" ht="16.149999999999999" customHeight="1" x14ac:dyDescent="0.25">
      <c r="A6543" s="265">
        <v>40103</v>
      </c>
      <c r="B6543" s="266">
        <v>1843.81</v>
      </c>
    </row>
    <row r="6544" spans="1:2" ht="16.149999999999999" customHeight="1" x14ac:dyDescent="0.25">
      <c r="A6544" s="265">
        <v>40104</v>
      </c>
      <c r="B6544" s="268">
        <v>1843.81</v>
      </c>
    </row>
    <row r="6545" spans="1:2" ht="16.149999999999999" customHeight="1" x14ac:dyDescent="0.25">
      <c r="A6545" s="265">
        <v>40105</v>
      </c>
      <c r="B6545" s="266">
        <v>1843.81</v>
      </c>
    </row>
    <row r="6546" spans="1:2" ht="16.149999999999999" customHeight="1" x14ac:dyDescent="0.25">
      <c r="A6546" s="265">
        <v>40106</v>
      </c>
      <c r="B6546" s="268">
        <v>1858.4</v>
      </c>
    </row>
    <row r="6547" spans="1:2" ht="16.149999999999999" customHeight="1" x14ac:dyDescent="0.25">
      <c r="A6547" s="265">
        <v>40107</v>
      </c>
      <c r="B6547" s="266">
        <v>1913.98</v>
      </c>
    </row>
    <row r="6548" spans="1:2" ht="16.149999999999999" customHeight="1" x14ac:dyDescent="0.25">
      <c r="A6548" s="265">
        <v>40108</v>
      </c>
      <c r="B6548" s="268">
        <v>1910.04</v>
      </c>
    </row>
    <row r="6549" spans="1:2" ht="16.149999999999999" customHeight="1" x14ac:dyDescent="0.25">
      <c r="A6549" s="265">
        <v>40109</v>
      </c>
      <c r="B6549" s="266">
        <v>1914.89</v>
      </c>
    </row>
    <row r="6550" spans="1:2" ht="16.149999999999999" customHeight="1" x14ac:dyDescent="0.25">
      <c r="A6550" s="265">
        <v>40110</v>
      </c>
      <c r="B6550" s="268">
        <v>1924.35</v>
      </c>
    </row>
    <row r="6551" spans="1:2" ht="16.149999999999999" customHeight="1" x14ac:dyDescent="0.25">
      <c r="A6551" s="265">
        <v>40111</v>
      </c>
      <c r="B6551" s="266">
        <v>1924.35</v>
      </c>
    </row>
    <row r="6552" spans="1:2" ht="16.149999999999999" customHeight="1" x14ac:dyDescent="0.25">
      <c r="A6552" s="265">
        <v>40112</v>
      </c>
      <c r="B6552" s="268">
        <v>1924.35</v>
      </c>
    </row>
    <row r="6553" spans="1:2" ht="16.149999999999999" customHeight="1" x14ac:dyDescent="0.25">
      <c r="A6553" s="265">
        <v>40113</v>
      </c>
      <c r="B6553" s="266">
        <v>1932.81</v>
      </c>
    </row>
    <row r="6554" spans="1:2" ht="16.149999999999999" customHeight="1" x14ac:dyDescent="0.25">
      <c r="A6554" s="265">
        <v>40114</v>
      </c>
      <c r="B6554" s="268">
        <v>1977.26</v>
      </c>
    </row>
    <row r="6555" spans="1:2" ht="16.149999999999999" customHeight="1" x14ac:dyDescent="0.25">
      <c r="A6555" s="265">
        <v>40115</v>
      </c>
      <c r="B6555" s="266">
        <v>2006.18</v>
      </c>
    </row>
    <row r="6556" spans="1:2" ht="16.149999999999999" customHeight="1" x14ac:dyDescent="0.25">
      <c r="A6556" s="265">
        <v>40116</v>
      </c>
      <c r="B6556" s="268">
        <v>2004.37</v>
      </c>
    </row>
    <row r="6557" spans="1:2" ht="16.149999999999999" customHeight="1" x14ac:dyDescent="0.25">
      <c r="A6557" s="265">
        <v>40117</v>
      </c>
      <c r="B6557" s="266">
        <v>1993.8</v>
      </c>
    </row>
    <row r="6558" spans="1:2" ht="16.149999999999999" customHeight="1" x14ac:dyDescent="0.25">
      <c r="A6558" s="265">
        <v>40118</v>
      </c>
      <c r="B6558" s="268">
        <v>1993.8</v>
      </c>
    </row>
    <row r="6559" spans="1:2" ht="16.149999999999999" customHeight="1" x14ac:dyDescent="0.25">
      <c r="A6559" s="265">
        <v>40119</v>
      </c>
      <c r="B6559" s="266">
        <v>1993.8</v>
      </c>
    </row>
    <row r="6560" spans="1:2" ht="16.149999999999999" customHeight="1" x14ac:dyDescent="0.25">
      <c r="A6560" s="265">
        <v>40120</v>
      </c>
      <c r="B6560" s="268">
        <v>1993.8</v>
      </c>
    </row>
    <row r="6561" spans="1:2" ht="16.149999999999999" customHeight="1" x14ac:dyDescent="0.25">
      <c r="A6561" s="265">
        <v>40121</v>
      </c>
      <c r="B6561" s="266">
        <v>2008.72</v>
      </c>
    </row>
    <row r="6562" spans="1:2" ht="16.149999999999999" customHeight="1" x14ac:dyDescent="0.25">
      <c r="A6562" s="265">
        <v>40122</v>
      </c>
      <c r="B6562" s="268">
        <v>1963.7</v>
      </c>
    </row>
    <row r="6563" spans="1:2" ht="16.149999999999999" customHeight="1" x14ac:dyDescent="0.25">
      <c r="A6563" s="265">
        <v>40123</v>
      </c>
      <c r="B6563" s="266">
        <v>1958.24</v>
      </c>
    </row>
    <row r="6564" spans="1:2" ht="16.149999999999999" customHeight="1" x14ac:dyDescent="0.25">
      <c r="A6564" s="265">
        <v>40124</v>
      </c>
      <c r="B6564" s="268">
        <v>1981.61</v>
      </c>
    </row>
    <row r="6565" spans="1:2" ht="16.149999999999999" customHeight="1" x14ac:dyDescent="0.25">
      <c r="A6565" s="265">
        <v>40125</v>
      </c>
      <c r="B6565" s="266">
        <v>1981.61</v>
      </c>
    </row>
    <row r="6566" spans="1:2" ht="16.149999999999999" customHeight="1" x14ac:dyDescent="0.25">
      <c r="A6566" s="265">
        <v>40126</v>
      </c>
      <c r="B6566" s="268">
        <v>1981.61</v>
      </c>
    </row>
    <row r="6567" spans="1:2" ht="16.149999999999999" customHeight="1" x14ac:dyDescent="0.25">
      <c r="A6567" s="265">
        <v>40127</v>
      </c>
      <c r="B6567" s="266">
        <v>1968.45</v>
      </c>
    </row>
    <row r="6568" spans="1:2" ht="16.149999999999999" customHeight="1" x14ac:dyDescent="0.25">
      <c r="A6568" s="265">
        <v>40128</v>
      </c>
      <c r="B6568" s="268">
        <v>1969.52</v>
      </c>
    </row>
    <row r="6569" spans="1:2" ht="16.149999999999999" customHeight="1" x14ac:dyDescent="0.25">
      <c r="A6569" s="265">
        <v>40129</v>
      </c>
      <c r="B6569" s="266">
        <v>1969.52</v>
      </c>
    </row>
    <row r="6570" spans="1:2" ht="16.149999999999999" customHeight="1" x14ac:dyDescent="0.25">
      <c r="A6570" s="265">
        <v>40130</v>
      </c>
      <c r="B6570" s="268">
        <v>1976.89</v>
      </c>
    </row>
    <row r="6571" spans="1:2" ht="16.149999999999999" customHeight="1" x14ac:dyDescent="0.25">
      <c r="A6571" s="265">
        <v>40131</v>
      </c>
      <c r="B6571" s="266">
        <v>1971.27</v>
      </c>
    </row>
    <row r="6572" spans="1:2" ht="16.149999999999999" customHeight="1" x14ac:dyDescent="0.25">
      <c r="A6572" s="265">
        <v>40132</v>
      </c>
      <c r="B6572" s="268">
        <v>1971.27</v>
      </c>
    </row>
    <row r="6573" spans="1:2" ht="16.149999999999999" customHeight="1" x14ac:dyDescent="0.25">
      <c r="A6573" s="265">
        <v>40133</v>
      </c>
      <c r="B6573" s="266">
        <v>1971.27</v>
      </c>
    </row>
    <row r="6574" spans="1:2" ht="16.149999999999999" customHeight="1" x14ac:dyDescent="0.25">
      <c r="A6574" s="265">
        <v>40134</v>
      </c>
      <c r="B6574" s="268">
        <v>1971.27</v>
      </c>
    </row>
    <row r="6575" spans="1:2" ht="16.149999999999999" customHeight="1" x14ac:dyDescent="0.25">
      <c r="A6575" s="265">
        <v>40135</v>
      </c>
      <c r="B6575" s="266">
        <v>1966.22</v>
      </c>
    </row>
    <row r="6576" spans="1:2" ht="16.149999999999999" customHeight="1" x14ac:dyDescent="0.25">
      <c r="A6576" s="265">
        <v>40136</v>
      </c>
      <c r="B6576" s="268">
        <v>1953.45</v>
      </c>
    </row>
    <row r="6577" spans="1:2" ht="16.149999999999999" customHeight="1" x14ac:dyDescent="0.25">
      <c r="A6577" s="265">
        <v>40137</v>
      </c>
      <c r="B6577" s="266">
        <v>1962.33</v>
      </c>
    </row>
    <row r="6578" spans="1:2" ht="16.149999999999999" customHeight="1" x14ac:dyDescent="0.25">
      <c r="A6578" s="265">
        <v>40138</v>
      </c>
      <c r="B6578" s="268">
        <v>1974.47</v>
      </c>
    </row>
    <row r="6579" spans="1:2" ht="16.149999999999999" customHeight="1" x14ac:dyDescent="0.25">
      <c r="A6579" s="265">
        <v>40139</v>
      </c>
      <c r="B6579" s="266">
        <v>1974.47</v>
      </c>
    </row>
    <row r="6580" spans="1:2" ht="16.149999999999999" customHeight="1" x14ac:dyDescent="0.25">
      <c r="A6580" s="265">
        <v>40140</v>
      </c>
      <c r="B6580" s="268">
        <v>1974.47</v>
      </c>
    </row>
    <row r="6581" spans="1:2" ht="16.149999999999999" customHeight="1" x14ac:dyDescent="0.25">
      <c r="A6581" s="265">
        <v>40141</v>
      </c>
      <c r="B6581" s="266">
        <v>1964.92</v>
      </c>
    </row>
    <row r="6582" spans="1:2" ht="16.149999999999999" customHeight="1" x14ac:dyDescent="0.25">
      <c r="A6582" s="265">
        <v>40142</v>
      </c>
      <c r="B6582" s="268">
        <v>1969.01</v>
      </c>
    </row>
    <row r="6583" spans="1:2" ht="16.149999999999999" customHeight="1" x14ac:dyDescent="0.25">
      <c r="A6583" s="265">
        <v>40143</v>
      </c>
      <c r="B6583" s="266">
        <v>1974.14</v>
      </c>
    </row>
    <row r="6584" spans="1:2" ht="16.149999999999999" customHeight="1" x14ac:dyDescent="0.25">
      <c r="A6584" s="265">
        <v>40144</v>
      </c>
      <c r="B6584" s="268">
        <v>1974.14</v>
      </c>
    </row>
    <row r="6585" spans="1:2" ht="16.149999999999999" customHeight="1" x14ac:dyDescent="0.25">
      <c r="A6585" s="265">
        <v>40145</v>
      </c>
      <c r="B6585" s="266">
        <v>1997.47</v>
      </c>
    </row>
    <row r="6586" spans="1:2" ht="16.149999999999999" customHeight="1" x14ac:dyDescent="0.25">
      <c r="A6586" s="265">
        <v>40146</v>
      </c>
      <c r="B6586" s="268">
        <v>1997.47</v>
      </c>
    </row>
    <row r="6587" spans="1:2" ht="16.149999999999999" customHeight="1" x14ac:dyDescent="0.25">
      <c r="A6587" s="265">
        <v>40147</v>
      </c>
      <c r="B6587" s="266">
        <v>1997.47</v>
      </c>
    </row>
    <row r="6588" spans="1:2" ht="16.149999999999999" customHeight="1" x14ac:dyDescent="0.25">
      <c r="A6588" s="265">
        <v>40148</v>
      </c>
      <c r="B6588" s="268">
        <v>1998.45</v>
      </c>
    </row>
    <row r="6589" spans="1:2" ht="16.149999999999999" customHeight="1" x14ac:dyDescent="0.25">
      <c r="A6589" s="265">
        <v>40149</v>
      </c>
      <c r="B6589" s="266">
        <v>1990.29</v>
      </c>
    </row>
    <row r="6590" spans="1:2" ht="16.149999999999999" customHeight="1" x14ac:dyDescent="0.25">
      <c r="A6590" s="265">
        <v>40150</v>
      </c>
      <c r="B6590" s="268">
        <v>1990.8</v>
      </c>
    </row>
    <row r="6591" spans="1:2" ht="16.149999999999999" customHeight="1" x14ac:dyDescent="0.25">
      <c r="A6591" s="265">
        <v>40151</v>
      </c>
      <c r="B6591" s="266">
        <v>1989.94</v>
      </c>
    </row>
    <row r="6592" spans="1:2" ht="16.149999999999999" customHeight="1" x14ac:dyDescent="0.25">
      <c r="A6592" s="265">
        <v>40152</v>
      </c>
      <c r="B6592" s="268">
        <v>2003.94</v>
      </c>
    </row>
    <row r="6593" spans="1:2" ht="16.149999999999999" customHeight="1" x14ac:dyDescent="0.25">
      <c r="A6593" s="265">
        <v>40153</v>
      </c>
      <c r="B6593" s="266">
        <v>2003.94</v>
      </c>
    </row>
    <row r="6594" spans="1:2" ht="16.149999999999999" customHeight="1" x14ac:dyDescent="0.25">
      <c r="A6594" s="265">
        <v>40154</v>
      </c>
      <c r="B6594" s="268">
        <v>2003.94</v>
      </c>
    </row>
    <row r="6595" spans="1:2" ht="16.149999999999999" customHeight="1" x14ac:dyDescent="0.25">
      <c r="A6595" s="265">
        <v>40155</v>
      </c>
      <c r="B6595" s="266">
        <v>2009.45</v>
      </c>
    </row>
    <row r="6596" spans="1:2" ht="16.149999999999999" customHeight="1" x14ac:dyDescent="0.25">
      <c r="A6596" s="265">
        <v>40156</v>
      </c>
      <c r="B6596" s="268">
        <v>2009.45</v>
      </c>
    </row>
    <row r="6597" spans="1:2" ht="16.149999999999999" customHeight="1" x14ac:dyDescent="0.25">
      <c r="A6597" s="265">
        <v>40157</v>
      </c>
      <c r="B6597" s="266">
        <v>2016.73</v>
      </c>
    </row>
    <row r="6598" spans="1:2" ht="16.149999999999999" customHeight="1" x14ac:dyDescent="0.25">
      <c r="A6598" s="265">
        <v>40158</v>
      </c>
      <c r="B6598" s="268">
        <v>2016.17</v>
      </c>
    </row>
    <row r="6599" spans="1:2" ht="16.149999999999999" customHeight="1" x14ac:dyDescent="0.25">
      <c r="A6599" s="265">
        <v>40159</v>
      </c>
      <c r="B6599" s="266">
        <v>2000.54</v>
      </c>
    </row>
    <row r="6600" spans="1:2" ht="16.149999999999999" customHeight="1" x14ac:dyDescent="0.25">
      <c r="A6600" s="265">
        <v>40160</v>
      </c>
      <c r="B6600" s="268">
        <v>2000.54</v>
      </c>
    </row>
    <row r="6601" spans="1:2" ht="16.149999999999999" customHeight="1" x14ac:dyDescent="0.25">
      <c r="A6601" s="265">
        <v>40161</v>
      </c>
      <c r="B6601" s="266">
        <v>2000.54</v>
      </c>
    </row>
    <row r="6602" spans="1:2" ht="16.149999999999999" customHeight="1" x14ac:dyDescent="0.25">
      <c r="A6602" s="265">
        <v>40162</v>
      </c>
      <c r="B6602" s="268">
        <v>1992.1</v>
      </c>
    </row>
    <row r="6603" spans="1:2" ht="16.149999999999999" customHeight="1" x14ac:dyDescent="0.25">
      <c r="A6603" s="265">
        <v>40163</v>
      </c>
      <c r="B6603" s="266">
        <v>2001.86</v>
      </c>
    </row>
    <row r="6604" spans="1:2" ht="16.149999999999999" customHeight="1" x14ac:dyDescent="0.25">
      <c r="A6604" s="265">
        <v>40164</v>
      </c>
      <c r="B6604" s="268">
        <v>2005.09</v>
      </c>
    </row>
    <row r="6605" spans="1:2" ht="16.149999999999999" customHeight="1" x14ac:dyDescent="0.25">
      <c r="A6605" s="265">
        <v>40165</v>
      </c>
      <c r="B6605" s="266">
        <v>2015.74</v>
      </c>
    </row>
    <row r="6606" spans="1:2" ht="16.149999999999999" customHeight="1" x14ac:dyDescent="0.25">
      <c r="A6606" s="265">
        <v>40166</v>
      </c>
      <c r="B6606" s="268">
        <v>2025.85</v>
      </c>
    </row>
    <row r="6607" spans="1:2" ht="16.149999999999999" customHeight="1" x14ac:dyDescent="0.25">
      <c r="A6607" s="265">
        <v>40167</v>
      </c>
      <c r="B6607" s="266">
        <v>2025.85</v>
      </c>
    </row>
    <row r="6608" spans="1:2" ht="16.149999999999999" customHeight="1" x14ac:dyDescent="0.25">
      <c r="A6608" s="265">
        <v>40168</v>
      </c>
      <c r="B6608" s="268">
        <v>2025.85</v>
      </c>
    </row>
    <row r="6609" spans="1:2" ht="16.149999999999999" customHeight="1" x14ac:dyDescent="0.25">
      <c r="A6609" s="265">
        <v>40169</v>
      </c>
      <c r="B6609" s="266">
        <v>2030.17</v>
      </c>
    </row>
    <row r="6610" spans="1:2" ht="16.149999999999999" customHeight="1" x14ac:dyDescent="0.25">
      <c r="A6610" s="265">
        <v>40170</v>
      </c>
      <c r="B6610" s="268">
        <v>2054.1</v>
      </c>
    </row>
    <row r="6611" spans="1:2" ht="16.149999999999999" customHeight="1" x14ac:dyDescent="0.25">
      <c r="A6611" s="265">
        <v>40171</v>
      </c>
      <c r="B6611" s="266">
        <v>2045.07</v>
      </c>
    </row>
    <row r="6612" spans="1:2" ht="16.149999999999999" customHeight="1" x14ac:dyDescent="0.25">
      <c r="A6612" s="265">
        <v>40172</v>
      </c>
      <c r="B6612" s="268">
        <v>2043.41</v>
      </c>
    </row>
    <row r="6613" spans="1:2" ht="16.149999999999999" customHeight="1" x14ac:dyDescent="0.25">
      <c r="A6613" s="265">
        <v>40173</v>
      </c>
      <c r="B6613" s="266">
        <v>2043.41</v>
      </c>
    </row>
    <row r="6614" spans="1:2" ht="16.149999999999999" customHeight="1" x14ac:dyDescent="0.25">
      <c r="A6614" s="265">
        <v>40174</v>
      </c>
      <c r="B6614" s="268">
        <v>2043.41</v>
      </c>
    </row>
    <row r="6615" spans="1:2" ht="16.149999999999999" customHeight="1" x14ac:dyDescent="0.25">
      <c r="A6615" s="265">
        <v>40175</v>
      </c>
      <c r="B6615" s="266">
        <v>2043.41</v>
      </c>
    </row>
    <row r="6616" spans="1:2" ht="16.149999999999999" customHeight="1" x14ac:dyDescent="0.25">
      <c r="A6616" s="265">
        <v>40176</v>
      </c>
      <c r="B6616" s="268">
        <v>2037.92</v>
      </c>
    </row>
    <row r="6617" spans="1:2" ht="16.149999999999999" customHeight="1" x14ac:dyDescent="0.25">
      <c r="A6617" s="265">
        <v>40177</v>
      </c>
      <c r="B6617" s="266">
        <v>2046.2</v>
      </c>
    </row>
    <row r="6618" spans="1:2" ht="16.149999999999999" customHeight="1" x14ac:dyDescent="0.25">
      <c r="A6618" s="265">
        <v>40178</v>
      </c>
      <c r="B6618" s="268">
        <v>2044.23</v>
      </c>
    </row>
    <row r="6619" spans="1:2" ht="16.149999999999999" customHeight="1" x14ac:dyDescent="0.25">
      <c r="A6619" s="265">
        <v>40179</v>
      </c>
      <c r="B6619" s="266">
        <v>2044.23</v>
      </c>
    </row>
    <row r="6620" spans="1:2" ht="16.149999999999999" customHeight="1" x14ac:dyDescent="0.25">
      <c r="A6620" s="265">
        <v>40180</v>
      </c>
      <c r="B6620" s="268">
        <v>2044.23</v>
      </c>
    </row>
    <row r="6621" spans="1:2" ht="16.149999999999999" customHeight="1" x14ac:dyDescent="0.25">
      <c r="A6621" s="265">
        <v>40181</v>
      </c>
      <c r="B6621" s="266">
        <v>2044.23</v>
      </c>
    </row>
    <row r="6622" spans="1:2" ht="16.149999999999999" customHeight="1" x14ac:dyDescent="0.25">
      <c r="A6622" s="265">
        <v>40182</v>
      </c>
      <c r="B6622" s="268">
        <v>2044.23</v>
      </c>
    </row>
    <row r="6623" spans="1:2" ht="16.149999999999999" customHeight="1" x14ac:dyDescent="0.25">
      <c r="A6623" s="265">
        <v>40183</v>
      </c>
      <c r="B6623" s="266">
        <v>2021.21</v>
      </c>
    </row>
    <row r="6624" spans="1:2" ht="16.149999999999999" customHeight="1" x14ac:dyDescent="0.25">
      <c r="A6624" s="265">
        <v>40184</v>
      </c>
      <c r="B6624" s="268">
        <v>1992.78</v>
      </c>
    </row>
    <row r="6625" spans="1:2" ht="16.149999999999999" customHeight="1" x14ac:dyDescent="0.25">
      <c r="A6625" s="265">
        <v>40185</v>
      </c>
      <c r="B6625" s="266">
        <v>1971.32</v>
      </c>
    </row>
    <row r="6626" spans="1:2" ht="16.149999999999999" customHeight="1" x14ac:dyDescent="0.25">
      <c r="A6626" s="265">
        <v>40186</v>
      </c>
      <c r="B6626" s="268">
        <v>1969.08</v>
      </c>
    </row>
    <row r="6627" spans="1:2" ht="16.149999999999999" customHeight="1" x14ac:dyDescent="0.25">
      <c r="A6627" s="265">
        <v>40187</v>
      </c>
      <c r="B6627" s="266">
        <v>1968.24</v>
      </c>
    </row>
    <row r="6628" spans="1:2" ht="16.149999999999999" customHeight="1" x14ac:dyDescent="0.25">
      <c r="A6628" s="265">
        <v>40188</v>
      </c>
      <c r="B6628" s="268">
        <v>1968.24</v>
      </c>
    </row>
    <row r="6629" spans="1:2" ht="16.149999999999999" customHeight="1" x14ac:dyDescent="0.25">
      <c r="A6629" s="265">
        <v>40189</v>
      </c>
      <c r="B6629" s="266">
        <v>1968.24</v>
      </c>
    </row>
    <row r="6630" spans="1:2" ht="16.149999999999999" customHeight="1" x14ac:dyDescent="0.25">
      <c r="A6630" s="265">
        <v>40190</v>
      </c>
      <c r="B6630" s="268">
        <v>1968.24</v>
      </c>
    </row>
    <row r="6631" spans="1:2" ht="16.149999999999999" customHeight="1" x14ac:dyDescent="0.25">
      <c r="A6631" s="265">
        <v>40191</v>
      </c>
      <c r="B6631" s="266">
        <v>1959.43</v>
      </c>
    </row>
    <row r="6632" spans="1:2" ht="16.149999999999999" customHeight="1" x14ac:dyDescent="0.25">
      <c r="A6632" s="265">
        <v>40192</v>
      </c>
      <c r="B6632" s="268">
        <v>1965.81</v>
      </c>
    </row>
    <row r="6633" spans="1:2" ht="16.149999999999999" customHeight="1" x14ac:dyDescent="0.25">
      <c r="A6633" s="265">
        <v>40193</v>
      </c>
      <c r="B6633" s="266">
        <v>1974.13</v>
      </c>
    </row>
    <row r="6634" spans="1:2" ht="16.149999999999999" customHeight="1" x14ac:dyDescent="0.25">
      <c r="A6634" s="265">
        <v>40194</v>
      </c>
      <c r="B6634" s="268">
        <v>1967.4</v>
      </c>
    </row>
    <row r="6635" spans="1:2" ht="16.149999999999999" customHeight="1" x14ac:dyDescent="0.25">
      <c r="A6635" s="265">
        <v>40195</v>
      </c>
      <c r="B6635" s="266">
        <v>1967.4</v>
      </c>
    </row>
    <row r="6636" spans="1:2" ht="16.149999999999999" customHeight="1" x14ac:dyDescent="0.25">
      <c r="A6636" s="265">
        <v>40196</v>
      </c>
      <c r="B6636" s="268">
        <v>1967.4</v>
      </c>
    </row>
    <row r="6637" spans="1:2" ht="16.149999999999999" customHeight="1" x14ac:dyDescent="0.25">
      <c r="A6637" s="265">
        <v>40197</v>
      </c>
      <c r="B6637" s="266">
        <v>1967.4</v>
      </c>
    </row>
    <row r="6638" spans="1:2" ht="16.149999999999999" customHeight="1" x14ac:dyDescent="0.25">
      <c r="A6638" s="265">
        <v>40198</v>
      </c>
      <c r="B6638" s="268">
        <v>1957.82</v>
      </c>
    </row>
    <row r="6639" spans="1:2" ht="16.149999999999999" customHeight="1" x14ac:dyDescent="0.25">
      <c r="A6639" s="265">
        <v>40199</v>
      </c>
      <c r="B6639" s="266">
        <v>1964.18</v>
      </c>
    </row>
    <row r="6640" spans="1:2" ht="16.149999999999999" customHeight="1" x14ac:dyDescent="0.25">
      <c r="A6640" s="265">
        <v>40200</v>
      </c>
      <c r="B6640" s="268">
        <v>1967.08</v>
      </c>
    </row>
    <row r="6641" spans="1:2" ht="16.149999999999999" customHeight="1" x14ac:dyDescent="0.25">
      <c r="A6641" s="265">
        <v>40201</v>
      </c>
      <c r="B6641" s="266">
        <v>1981.96</v>
      </c>
    </row>
    <row r="6642" spans="1:2" ht="16.149999999999999" customHeight="1" x14ac:dyDescent="0.25">
      <c r="A6642" s="265">
        <v>40202</v>
      </c>
      <c r="B6642" s="268">
        <v>1981.96</v>
      </c>
    </row>
    <row r="6643" spans="1:2" ht="16.149999999999999" customHeight="1" x14ac:dyDescent="0.25">
      <c r="A6643" s="265">
        <v>40203</v>
      </c>
      <c r="B6643" s="266">
        <v>1981.96</v>
      </c>
    </row>
    <row r="6644" spans="1:2" ht="16.149999999999999" customHeight="1" x14ac:dyDescent="0.25">
      <c r="A6644" s="265">
        <v>40204</v>
      </c>
      <c r="B6644" s="268">
        <v>1961.97</v>
      </c>
    </row>
    <row r="6645" spans="1:2" ht="16.149999999999999" customHeight="1" x14ac:dyDescent="0.25">
      <c r="A6645" s="265">
        <v>40205</v>
      </c>
      <c r="B6645" s="266">
        <v>1972.22</v>
      </c>
    </row>
    <row r="6646" spans="1:2" ht="16.149999999999999" customHeight="1" x14ac:dyDescent="0.25">
      <c r="A6646" s="265">
        <v>40206</v>
      </c>
      <c r="B6646" s="268">
        <v>1988.05</v>
      </c>
    </row>
    <row r="6647" spans="1:2" ht="16.149999999999999" customHeight="1" x14ac:dyDescent="0.25">
      <c r="A6647" s="265">
        <v>40207</v>
      </c>
      <c r="B6647" s="266">
        <v>1991.21</v>
      </c>
    </row>
    <row r="6648" spans="1:2" ht="16.149999999999999" customHeight="1" x14ac:dyDescent="0.25">
      <c r="A6648" s="265">
        <v>40208</v>
      </c>
      <c r="B6648" s="268">
        <v>1982.29</v>
      </c>
    </row>
    <row r="6649" spans="1:2" ht="16.149999999999999" customHeight="1" x14ac:dyDescent="0.25">
      <c r="A6649" s="265">
        <v>40209</v>
      </c>
      <c r="B6649" s="266">
        <v>1982.29</v>
      </c>
    </row>
    <row r="6650" spans="1:2" ht="16.149999999999999" customHeight="1" x14ac:dyDescent="0.25">
      <c r="A6650" s="265">
        <v>40210</v>
      </c>
      <c r="B6650" s="268">
        <v>1982.29</v>
      </c>
    </row>
    <row r="6651" spans="1:2" ht="16.149999999999999" customHeight="1" x14ac:dyDescent="0.25">
      <c r="A6651" s="265">
        <v>40211</v>
      </c>
      <c r="B6651" s="266">
        <v>1972.6</v>
      </c>
    </row>
    <row r="6652" spans="1:2" ht="16.149999999999999" customHeight="1" x14ac:dyDescent="0.25">
      <c r="A6652" s="265">
        <v>40212</v>
      </c>
      <c r="B6652" s="268">
        <v>1959.93</v>
      </c>
    </row>
    <row r="6653" spans="1:2" ht="16.149999999999999" customHeight="1" x14ac:dyDescent="0.25">
      <c r="A6653" s="265">
        <v>40213</v>
      </c>
      <c r="B6653" s="266">
        <v>1966.02</v>
      </c>
    </row>
    <row r="6654" spans="1:2" ht="16.149999999999999" customHeight="1" x14ac:dyDescent="0.25">
      <c r="A6654" s="265">
        <v>40214</v>
      </c>
      <c r="B6654" s="268">
        <v>1984.16</v>
      </c>
    </row>
    <row r="6655" spans="1:2" ht="16.149999999999999" customHeight="1" x14ac:dyDescent="0.25">
      <c r="A6655" s="265">
        <v>40215</v>
      </c>
      <c r="B6655" s="266">
        <v>1997.13</v>
      </c>
    </row>
    <row r="6656" spans="1:2" ht="16.149999999999999" customHeight="1" x14ac:dyDescent="0.25">
      <c r="A6656" s="265">
        <v>40216</v>
      </c>
      <c r="B6656" s="268">
        <v>1997.13</v>
      </c>
    </row>
    <row r="6657" spans="1:2" ht="16.149999999999999" customHeight="1" x14ac:dyDescent="0.25">
      <c r="A6657" s="265">
        <v>40217</v>
      </c>
      <c r="B6657" s="266">
        <v>1997.13</v>
      </c>
    </row>
    <row r="6658" spans="1:2" ht="16.149999999999999" customHeight="1" x14ac:dyDescent="0.25">
      <c r="A6658" s="265">
        <v>40218</v>
      </c>
      <c r="B6658" s="268">
        <v>2003.76</v>
      </c>
    </row>
    <row r="6659" spans="1:2" ht="16.149999999999999" customHeight="1" x14ac:dyDescent="0.25">
      <c r="A6659" s="265">
        <v>40219</v>
      </c>
      <c r="B6659" s="266">
        <v>1981.4</v>
      </c>
    </row>
    <row r="6660" spans="1:2" ht="16.149999999999999" customHeight="1" x14ac:dyDescent="0.25">
      <c r="A6660" s="265">
        <v>40220</v>
      </c>
      <c r="B6660" s="268">
        <v>1965.03</v>
      </c>
    </row>
    <row r="6661" spans="1:2" ht="16.149999999999999" customHeight="1" x14ac:dyDescent="0.25">
      <c r="A6661" s="265">
        <v>40221</v>
      </c>
      <c r="B6661" s="266">
        <v>1943.6</v>
      </c>
    </row>
    <row r="6662" spans="1:2" ht="16.149999999999999" customHeight="1" x14ac:dyDescent="0.25">
      <c r="A6662" s="265">
        <v>40222</v>
      </c>
      <c r="B6662" s="268">
        <v>1936.9</v>
      </c>
    </row>
    <row r="6663" spans="1:2" ht="16.149999999999999" customHeight="1" x14ac:dyDescent="0.25">
      <c r="A6663" s="265">
        <v>40223</v>
      </c>
      <c r="B6663" s="266">
        <v>1936.9</v>
      </c>
    </row>
    <row r="6664" spans="1:2" ht="16.149999999999999" customHeight="1" x14ac:dyDescent="0.25">
      <c r="A6664" s="265">
        <v>40224</v>
      </c>
      <c r="B6664" s="268">
        <v>1936.9</v>
      </c>
    </row>
    <row r="6665" spans="1:2" ht="16.149999999999999" customHeight="1" x14ac:dyDescent="0.25">
      <c r="A6665" s="265">
        <v>40225</v>
      </c>
      <c r="B6665" s="266">
        <v>1936.9</v>
      </c>
    </row>
    <row r="6666" spans="1:2" ht="16.149999999999999" customHeight="1" x14ac:dyDescent="0.25">
      <c r="A6666" s="265">
        <v>40226</v>
      </c>
      <c r="B6666" s="268">
        <v>1925.79</v>
      </c>
    </row>
    <row r="6667" spans="1:2" ht="16.149999999999999" customHeight="1" x14ac:dyDescent="0.25">
      <c r="A6667" s="265">
        <v>40227</v>
      </c>
      <c r="B6667" s="266">
        <v>1928.79</v>
      </c>
    </row>
    <row r="6668" spans="1:2" ht="16.149999999999999" customHeight="1" x14ac:dyDescent="0.25">
      <c r="A6668" s="265">
        <v>40228</v>
      </c>
      <c r="B6668" s="268">
        <v>1930.94</v>
      </c>
    </row>
    <row r="6669" spans="1:2" ht="16.149999999999999" customHeight="1" x14ac:dyDescent="0.25">
      <c r="A6669" s="265">
        <v>40229</v>
      </c>
      <c r="B6669" s="266">
        <v>1928.86</v>
      </c>
    </row>
    <row r="6670" spans="1:2" ht="16.149999999999999" customHeight="1" x14ac:dyDescent="0.25">
      <c r="A6670" s="265">
        <v>40230</v>
      </c>
      <c r="B6670" s="268">
        <v>1928.86</v>
      </c>
    </row>
    <row r="6671" spans="1:2" ht="16.149999999999999" customHeight="1" x14ac:dyDescent="0.25">
      <c r="A6671" s="265">
        <v>40231</v>
      </c>
      <c r="B6671" s="266">
        <v>1928.86</v>
      </c>
    </row>
    <row r="6672" spans="1:2" ht="16.149999999999999" customHeight="1" x14ac:dyDescent="0.25">
      <c r="A6672" s="265">
        <v>40232</v>
      </c>
      <c r="B6672" s="268">
        <v>1914.87</v>
      </c>
    </row>
    <row r="6673" spans="1:2" ht="16.149999999999999" customHeight="1" x14ac:dyDescent="0.25">
      <c r="A6673" s="265">
        <v>40233</v>
      </c>
      <c r="B6673" s="266">
        <v>1924.75</v>
      </c>
    </row>
    <row r="6674" spans="1:2" ht="16.149999999999999" customHeight="1" x14ac:dyDescent="0.25">
      <c r="A6674" s="265">
        <v>40234</v>
      </c>
      <c r="B6674" s="268">
        <v>1932.15</v>
      </c>
    </row>
    <row r="6675" spans="1:2" ht="16.149999999999999" customHeight="1" x14ac:dyDescent="0.25">
      <c r="A6675" s="265">
        <v>40235</v>
      </c>
      <c r="B6675" s="266">
        <v>1941.98</v>
      </c>
    </row>
    <row r="6676" spans="1:2" ht="16.149999999999999" customHeight="1" x14ac:dyDescent="0.25">
      <c r="A6676" s="265">
        <v>40236</v>
      </c>
      <c r="B6676" s="268">
        <v>1932.32</v>
      </c>
    </row>
    <row r="6677" spans="1:2" ht="16.149999999999999" customHeight="1" x14ac:dyDescent="0.25">
      <c r="A6677" s="265">
        <v>40237</v>
      </c>
      <c r="B6677" s="266">
        <v>1932.32</v>
      </c>
    </row>
    <row r="6678" spans="1:2" ht="16.149999999999999" customHeight="1" x14ac:dyDescent="0.25">
      <c r="A6678" s="265">
        <v>40238</v>
      </c>
      <c r="B6678" s="268">
        <v>1932.32</v>
      </c>
    </row>
    <row r="6679" spans="1:2" ht="16.149999999999999" customHeight="1" x14ac:dyDescent="0.25">
      <c r="A6679" s="265">
        <v>40239</v>
      </c>
      <c r="B6679" s="266">
        <v>1913.86</v>
      </c>
    </row>
    <row r="6680" spans="1:2" ht="16.149999999999999" customHeight="1" x14ac:dyDescent="0.25">
      <c r="A6680" s="265">
        <v>40240</v>
      </c>
      <c r="B6680" s="268">
        <v>1895.86</v>
      </c>
    </row>
    <row r="6681" spans="1:2" ht="16.149999999999999" customHeight="1" x14ac:dyDescent="0.25">
      <c r="A6681" s="265">
        <v>40241</v>
      </c>
      <c r="B6681" s="266">
        <v>1916.41</v>
      </c>
    </row>
    <row r="6682" spans="1:2" ht="16.149999999999999" customHeight="1" x14ac:dyDescent="0.25">
      <c r="A6682" s="265">
        <v>40242</v>
      </c>
      <c r="B6682" s="268">
        <v>1928.33</v>
      </c>
    </row>
    <row r="6683" spans="1:2" ht="16.149999999999999" customHeight="1" x14ac:dyDescent="0.25">
      <c r="A6683" s="265">
        <v>40243</v>
      </c>
      <c r="B6683" s="266">
        <v>1902.31</v>
      </c>
    </row>
    <row r="6684" spans="1:2" ht="16.149999999999999" customHeight="1" x14ac:dyDescent="0.25">
      <c r="A6684" s="265">
        <v>40244</v>
      </c>
      <c r="B6684" s="268">
        <v>1902.31</v>
      </c>
    </row>
    <row r="6685" spans="1:2" ht="16.149999999999999" customHeight="1" x14ac:dyDescent="0.25">
      <c r="A6685" s="265">
        <v>40245</v>
      </c>
      <c r="B6685" s="266">
        <v>1902.31</v>
      </c>
    </row>
    <row r="6686" spans="1:2" ht="16.149999999999999" customHeight="1" x14ac:dyDescent="0.25">
      <c r="A6686" s="265">
        <v>40246</v>
      </c>
      <c r="B6686" s="268">
        <v>1894.44</v>
      </c>
    </row>
    <row r="6687" spans="1:2" ht="16.149999999999999" customHeight="1" x14ac:dyDescent="0.25">
      <c r="A6687" s="265">
        <v>40247</v>
      </c>
      <c r="B6687" s="266">
        <v>1894.3</v>
      </c>
    </row>
    <row r="6688" spans="1:2" ht="16.149999999999999" customHeight="1" x14ac:dyDescent="0.25">
      <c r="A6688" s="265">
        <v>40248</v>
      </c>
      <c r="B6688" s="268">
        <v>1888.05</v>
      </c>
    </row>
    <row r="6689" spans="1:2" ht="16.149999999999999" customHeight="1" x14ac:dyDescent="0.25">
      <c r="A6689" s="265">
        <v>40249</v>
      </c>
      <c r="B6689" s="266">
        <v>1894.79</v>
      </c>
    </row>
    <row r="6690" spans="1:2" ht="16.149999999999999" customHeight="1" x14ac:dyDescent="0.25">
      <c r="A6690" s="265">
        <v>40250</v>
      </c>
      <c r="B6690" s="268">
        <v>1892.99</v>
      </c>
    </row>
    <row r="6691" spans="1:2" ht="16.149999999999999" customHeight="1" x14ac:dyDescent="0.25">
      <c r="A6691" s="265">
        <v>40251</v>
      </c>
      <c r="B6691" s="266">
        <v>1892.99</v>
      </c>
    </row>
    <row r="6692" spans="1:2" ht="16.149999999999999" customHeight="1" x14ac:dyDescent="0.25">
      <c r="A6692" s="265">
        <v>40252</v>
      </c>
      <c r="B6692" s="268">
        <v>1892.99</v>
      </c>
    </row>
    <row r="6693" spans="1:2" ht="16.149999999999999" customHeight="1" x14ac:dyDescent="0.25">
      <c r="A6693" s="265">
        <v>40253</v>
      </c>
      <c r="B6693" s="266">
        <v>1899.75</v>
      </c>
    </row>
    <row r="6694" spans="1:2" ht="16.149999999999999" customHeight="1" x14ac:dyDescent="0.25">
      <c r="A6694" s="265">
        <v>40254</v>
      </c>
      <c r="B6694" s="268">
        <v>1896.15</v>
      </c>
    </row>
    <row r="6695" spans="1:2" ht="16.149999999999999" customHeight="1" x14ac:dyDescent="0.25">
      <c r="A6695" s="265">
        <v>40255</v>
      </c>
      <c r="B6695" s="266">
        <v>1893.42</v>
      </c>
    </row>
    <row r="6696" spans="1:2" ht="16.149999999999999" customHeight="1" x14ac:dyDescent="0.25">
      <c r="A6696" s="265">
        <v>40256</v>
      </c>
      <c r="B6696" s="268">
        <v>1900.55</v>
      </c>
    </row>
    <row r="6697" spans="1:2" ht="16.149999999999999" customHeight="1" x14ac:dyDescent="0.25">
      <c r="A6697" s="265">
        <v>40257</v>
      </c>
      <c r="B6697" s="266">
        <v>1907.06</v>
      </c>
    </row>
    <row r="6698" spans="1:2" ht="16.149999999999999" customHeight="1" x14ac:dyDescent="0.25">
      <c r="A6698" s="265">
        <v>40258</v>
      </c>
      <c r="B6698" s="268">
        <v>1907.06</v>
      </c>
    </row>
    <row r="6699" spans="1:2" ht="16.149999999999999" customHeight="1" x14ac:dyDescent="0.25">
      <c r="A6699" s="265">
        <v>40259</v>
      </c>
      <c r="B6699" s="266">
        <v>1907.06</v>
      </c>
    </row>
    <row r="6700" spans="1:2" ht="16.149999999999999" customHeight="1" x14ac:dyDescent="0.25">
      <c r="A6700" s="265">
        <v>40260</v>
      </c>
      <c r="B6700" s="268">
        <v>1907.06</v>
      </c>
    </row>
    <row r="6701" spans="1:2" ht="16.149999999999999" customHeight="1" x14ac:dyDescent="0.25">
      <c r="A6701" s="265">
        <v>40261</v>
      </c>
      <c r="B6701" s="266">
        <v>1907.06</v>
      </c>
    </row>
    <row r="6702" spans="1:2" ht="16.149999999999999" customHeight="1" x14ac:dyDescent="0.25">
      <c r="A6702" s="265">
        <v>40262</v>
      </c>
      <c r="B6702" s="268">
        <v>1923.41</v>
      </c>
    </row>
    <row r="6703" spans="1:2" ht="16.149999999999999" customHeight="1" x14ac:dyDescent="0.25">
      <c r="A6703" s="265">
        <v>40263</v>
      </c>
      <c r="B6703" s="266">
        <v>1922.91</v>
      </c>
    </row>
    <row r="6704" spans="1:2" ht="16.149999999999999" customHeight="1" x14ac:dyDescent="0.25">
      <c r="A6704" s="265">
        <v>40264</v>
      </c>
      <c r="B6704" s="268">
        <v>1933.4</v>
      </c>
    </row>
    <row r="6705" spans="1:2" ht="16.149999999999999" customHeight="1" x14ac:dyDescent="0.25">
      <c r="A6705" s="265">
        <v>40265</v>
      </c>
      <c r="B6705" s="266">
        <v>1933.4</v>
      </c>
    </row>
    <row r="6706" spans="1:2" ht="16.149999999999999" customHeight="1" x14ac:dyDescent="0.25">
      <c r="A6706" s="265">
        <v>40266</v>
      </c>
      <c r="B6706" s="268">
        <v>1933.4</v>
      </c>
    </row>
    <row r="6707" spans="1:2" ht="16.149999999999999" customHeight="1" x14ac:dyDescent="0.25">
      <c r="A6707" s="265">
        <v>40267</v>
      </c>
      <c r="B6707" s="266">
        <v>1934.21</v>
      </c>
    </row>
    <row r="6708" spans="1:2" ht="16.149999999999999" customHeight="1" x14ac:dyDescent="0.25">
      <c r="A6708" s="265">
        <v>40268</v>
      </c>
      <c r="B6708" s="268">
        <v>1928.59</v>
      </c>
    </row>
    <row r="6709" spans="1:2" ht="16.149999999999999" customHeight="1" x14ac:dyDescent="0.25">
      <c r="A6709" s="265">
        <v>40269</v>
      </c>
      <c r="B6709" s="266">
        <v>1921.88</v>
      </c>
    </row>
    <row r="6710" spans="1:2" ht="16.149999999999999" customHeight="1" x14ac:dyDescent="0.25">
      <c r="A6710" s="265">
        <v>40270</v>
      </c>
      <c r="B6710" s="268">
        <v>1921.88</v>
      </c>
    </row>
    <row r="6711" spans="1:2" ht="16.149999999999999" customHeight="1" x14ac:dyDescent="0.25">
      <c r="A6711" s="265">
        <v>40271</v>
      </c>
      <c r="B6711" s="266">
        <v>1921.88</v>
      </c>
    </row>
    <row r="6712" spans="1:2" ht="16.149999999999999" customHeight="1" x14ac:dyDescent="0.25">
      <c r="A6712" s="265">
        <v>40272</v>
      </c>
      <c r="B6712" s="268">
        <v>1921.88</v>
      </c>
    </row>
    <row r="6713" spans="1:2" ht="16.149999999999999" customHeight="1" x14ac:dyDescent="0.25">
      <c r="A6713" s="265">
        <v>40273</v>
      </c>
      <c r="B6713" s="266">
        <v>1921.88</v>
      </c>
    </row>
    <row r="6714" spans="1:2" ht="16.149999999999999" customHeight="1" x14ac:dyDescent="0.25">
      <c r="A6714" s="265">
        <v>40274</v>
      </c>
      <c r="B6714" s="268">
        <v>1911.78</v>
      </c>
    </row>
    <row r="6715" spans="1:2" ht="16.149999999999999" customHeight="1" x14ac:dyDescent="0.25">
      <c r="A6715" s="265">
        <v>40275</v>
      </c>
      <c r="B6715" s="266">
        <v>1911.07</v>
      </c>
    </row>
    <row r="6716" spans="1:2" ht="16.149999999999999" customHeight="1" x14ac:dyDescent="0.25">
      <c r="A6716" s="265">
        <v>40276</v>
      </c>
      <c r="B6716" s="268">
        <v>1920.53</v>
      </c>
    </row>
    <row r="6717" spans="1:2" ht="16.149999999999999" customHeight="1" x14ac:dyDescent="0.25">
      <c r="A6717" s="265">
        <v>40277</v>
      </c>
      <c r="B6717" s="266">
        <v>1931.91</v>
      </c>
    </row>
    <row r="6718" spans="1:2" ht="16.149999999999999" customHeight="1" x14ac:dyDescent="0.25">
      <c r="A6718" s="265">
        <v>40278</v>
      </c>
      <c r="B6718" s="268">
        <v>1921.32</v>
      </c>
    </row>
    <row r="6719" spans="1:2" ht="16.149999999999999" customHeight="1" x14ac:dyDescent="0.25">
      <c r="A6719" s="265">
        <v>40279</v>
      </c>
      <c r="B6719" s="266">
        <v>1921.32</v>
      </c>
    </row>
    <row r="6720" spans="1:2" ht="16.149999999999999" customHeight="1" x14ac:dyDescent="0.25">
      <c r="A6720" s="265">
        <v>40280</v>
      </c>
      <c r="B6720" s="268">
        <v>1921.32</v>
      </c>
    </row>
    <row r="6721" spans="1:2" ht="16.149999999999999" customHeight="1" x14ac:dyDescent="0.25">
      <c r="A6721" s="265">
        <v>40281</v>
      </c>
      <c r="B6721" s="266">
        <v>1926.16</v>
      </c>
    </row>
    <row r="6722" spans="1:2" ht="16.149999999999999" customHeight="1" x14ac:dyDescent="0.25">
      <c r="A6722" s="265">
        <v>40282</v>
      </c>
      <c r="B6722" s="268">
        <v>1936.22</v>
      </c>
    </row>
    <row r="6723" spans="1:2" ht="16.149999999999999" customHeight="1" x14ac:dyDescent="0.25">
      <c r="A6723" s="265">
        <v>40283</v>
      </c>
      <c r="B6723" s="266">
        <v>1938.24</v>
      </c>
    </row>
    <row r="6724" spans="1:2" ht="16.149999999999999" customHeight="1" x14ac:dyDescent="0.25">
      <c r="A6724" s="265">
        <v>40284</v>
      </c>
      <c r="B6724" s="268">
        <v>1943.83</v>
      </c>
    </row>
    <row r="6725" spans="1:2" ht="16.149999999999999" customHeight="1" x14ac:dyDescent="0.25">
      <c r="A6725" s="265">
        <v>40285</v>
      </c>
      <c r="B6725" s="266">
        <v>1942.21</v>
      </c>
    </row>
    <row r="6726" spans="1:2" ht="16.149999999999999" customHeight="1" x14ac:dyDescent="0.25">
      <c r="A6726" s="265">
        <v>40286</v>
      </c>
      <c r="B6726" s="268">
        <v>1942.21</v>
      </c>
    </row>
    <row r="6727" spans="1:2" ht="16.149999999999999" customHeight="1" x14ac:dyDescent="0.25">
      <c r="A6727" s="265">
        <v>40287</v>
      </c>
      <c r="B6727" s="266">
        <v>1942.21</v>
      </c>
    </row>
    <row r="6728" spans="1:2" ht="16.149999999999999" customHeight="1" x14ac:dyDescent="0.25">
      <c r="A6728" s="265">
        <v>40288</v>
      </c>
      <c r="B6728" s="268">
        <v>1951.04</v>
      </c>
    </row>
    <row r="6729" spans="1:2" ht="16.149999999999999" customHeight="1" x14ac:dyDescent="0.25">
      <c r="A6729" s="265">
        <v>40289</v>
      </c>
      <c r="B6729" s="266">
        <v>1947.69</v>
      </c>
    </row>
    <row r="6730" spans="1:2" ht="16.149999999999999" customHeight="1" x14ac:dyDescent="0.25">
      <c r="A6730" s="265">
        <v>40290</v>
      </c>
      <c r="B6730" s="268">
        <v>1948.47</v>
      </c>
    </row>
    <row r="6731" spans="1:2" ht="16.149999999999999" customHeight="1" x14ac:dyDescent="0.25">
      <c r="A6731" s="265">
        <v>40291</v>
      </c>
      <c r="B6731" s="266">
        <v>1955.84</v>
      </c>
    </row>
    <row r="6732" spans="1:2" ht="16.149999999999999" customHeight="1" x14ac:dyDescent="0.25">
      <c r="A6732" s="265">
        <v>40292</v>
      </c>
      <c r="B6732" s="268">
        <v>1950.89</v>
      </c>
    </row>
    <row r="6733" spans="1:2" ht="16.149999999999999" customHeight="1" x14ac:dyDescent="0.25">
      <c r="A6733" s="265">
        <v>40293</v>
      </c>
      <c r="B6733" s="266">
        <v>1950.89</v>
      </c>
    </row>
    <row r="6734" spans="1:2" ht="16.149999999999999" customHeight="1" x14ac:dyDescent="0.25">
      <c r="A6734" s="265">
        <v>40294</v>
      </c>
      <c r="B6734" s="268">
        <v>1950.89</v>
      </c>
    </row>
    <row r="6735" spans="1:2" ht="16.149999999999999" customHeight="1" x14ac:dyDescent="0.25">
      <c r="A6735" s="265">
        <v>40295</v>
      </c>
      <c r="B6735" s="266">
        <v>1943.41</v>
      </c>
    </row>
    <row r="6736" spans="1:2" ht="16.149999999999999" customHeight="1" x14ac:dyDescent="0.25">
      <c r="A6736" s="265">
        <v>40296</v>
      </c>
      <c r="B6736" s="268">
        <v>1961.82</v>
      </c>
    </row>
    <row r="6737" spans="1:2" ht="16.149999999999999" customHeight="1" x14ac:dyDescent="0.25">
      <c r="A6737" s="265">
        <v>40297</v>
      </c>
      <c r="B6737" s="266">
        <v>1973.05</v>
      </c>
    </row>
    <row r="6738" spans="1:2" ht="16.149999999999999" customHeight="1" x14ac:dyDescent="0.25">
      <c r="A6738" s="265">
        <v>40298</v>
      </c>
      <c r="B6738" s="268">
        <v>1969.75</v>
      </c>
    </row>
    <row r="6739" spans="1:2" ht="16.149999999999999" customHeight="1" x14ac:dyDescent="0.25">
      <c r="A6739" s="265">
        <v>40299</v>
      </c>
      <c r="B6739" s="266">
        <v>1950.44</v>
      </c>
    </row>
    <row r="6740" spans="1:2" ht="16.149999999999999" customHeight="1" x14ac:dyDescent="0.25">
      <c r="A6740" s="265">
        <v>40300</v>
      </c>
      <c r="B6740" s="268">
        <v>1950.44</v>
      </c>
    </row>
    <row r="6741" spans="1:2" ht="16.149999999999999" customHeight="1" x14ac:dyDescent="0.25">
      <c r="A6741" s="265">
        <v>40301</v>
      </c>
      <c r="B6741" s="266">
        <v>1950.44</v>
      </c>
    </row>
    <row r="6742" spans="1:2" ht="16.149999999999999" customHeight="1" x14ac:dyDescent="0.25">
      <c r="A6742" s="265">
        <v>40302</v>
      </c>
      <c r="B6742" s="268">
        <v>1973.42</v>
      </c>
    </row>
    <row r="6743" spans="1:2" ht="16.149999999999999" customHeight="1" x14ac:dyDescent="0.25">
      <c r="A6743" s="265">
        <v>40303</v>
      </c>
      <c r="B6743" s="266">
        <v>1988.47</v>
      </c>
    </row>
    <row r="6744" spans="1:2" ht="16.149999999999999" customHeight="1" x14ac:dyDescent="0.25">
      <c r="A6744" s="265">
        <v>40304</v>
      </c>
      <c r="B6744" s="268">
        <v>2003.37</v>
      </c>
    </row>
    <row r="6745" spans="1:2" ht="16.149999999999999" customHeight="1" x14ac:dyDescent="0.25">
      <c r="A6745" s="265">
        <v>40305</v>
      </c>
      <c r="B6745" s="266">
        <v>2010.13</v>
      </c>
    </row>
    <row r="6746" spans="1:2" ht="16.149999999999999" customHeight="1" x14ac:dyDescent="0.25">
      <c r="A6746" s="265">
        <v>40306</v>
      </c>
      <c r="B6746" s="268">
        <v>2029.54</v>
      </c>
    </row>
    <row r="6747" spans="1:2" ht="16.149999999999999" customHeight="1" x14ac:dyDescent="0.25">
      <c r="A6747" s="265">
        <v>40307</v>
      </c>
      <c r="B6747" s="266">
        <v>2029.54</v>
      </c>
    </row>
    <row r="6748" spans="1:2" ht="16.149999999999999" customHeight="1" x14ac:dyDescent="0.25">
      <c r="A6748" s="265">
        <v>40308</v>
      </c>
      <c r="B6748" s="268">
        <v>2029.54</v>
      </c>
    </row>
    <row r="6749" spans="1:2" ht="16.149999999999999" customHeight="1" x14ac:dyDescent="0.25">
      <c r="A6749" s="265">
        <v>40309</v>
      </c>
      <c r="B6749" s="266">
        <v>1988.32</v>
      </c>
    </row>
    <row r="6750" spans="1:2" ht="16.149999999999999" customHeight="1" x14ac:dyDescent="0.25">
      <c r="A6750" s="265">
        <v>40310</v>
      </c>
      <c r="B6750" s="268">
        <v>1980.5</v>
      </c>
    </row>
    <row r="6751" spans="1:2" ht="16.149999999999999" customHeight="1" x14ac:dyDescent="0.25">
      <c r="A6751" s="265">
        <v>40311</v>
      </c>
      <c r="B6751" s="266">
        <v>1966.36</v>
      </c>
    </row>
    <row r="6752" spans="1:2" ht="16.149999999999999" customHeight="1" x14ac:dyDescent="0.25">
      <c r="A6752" s="265">
        <v>40312</v>
      </c>
      <c r="B6752" s="268">
        <v>1959.62</v>
      </c>
    </row>
    <row r="6753" spans="1:2" ht="16.149999999999999" customHeight="1" x14ac:dyDescent="0.25">
      <c r="A6753" s="265">
        <v>40313</v>
      </c>
      <c r="B6753" s="266">
        <v>1968.1</v>
      </c>
    </row>
    <row r="6754" spans="1:2" ht="16.149999999999999" customHeight="1" x14ac:dyDescent="0.25">
      <c r="A6754" s="265">
        <v>40314</v>
      </c>
      <c r="B6754" s="268">
        <v>1968.1</v>
      </c>
    </row>
    <row r="6755" spans="1:2" ht="16.149999999999999" customHeight="1" x14ac:dyDescent="0.25">
      <c r="A6755" s="265">
        <v>40315</v>
      </c>
      <c r="B6755" s="266">
        <v>1968.1</v>
      </c>
    </row>
    <row r="6756" spans="1:2" ht="16.149999999999999" customHeight="1" x14ac:dyDescent="0.25">
      <c r="A6756" s="265">
        <v>40316</v>
      </c>
      <c r="B6756" s="268">
        <v>1968.1</v>
      </c>
    </row>
    <row r="6757" spans="1:2" ht="16.149999999999999" customHeight="1" x14ac:dyDescent="0.25">
      <c r="A6757" s="265">
        <v>40317</v>
      </c>
      <c r="B6757" s="266">
        <v>1976.46</v>
      </c>
    </row>
    <row r="6758" spans="1:2" ht="16.149999999999999" customHeight="1" x14ac:dyDescent="0.25">
      <c r="A6758" s="265">
        <v>40318</v>
      </c>
      <c r="B6758" s="268">
        <v>1997.09</v>
      </c>
    </row>
    <row r="6759" spans="1:2" ht="16.149999999999999" customHeight="1" x14ac:dyDescent="0.25">
      <c r="A6759" s="265">
        <v>40319</v>
      </c>
      <c r="B6759" s="266">
        <v>2017.68</v>
      </c>
    </row>
    <row r="6760" spans="1:2" ht="16.149999999999999" customHeight="1" x14ac:dyDescent="0.25">
      <c r="A6760" s="265">
        <v>40320</v>
      </c>
      <c r="B6760" s="268">
        <v>1998.42</v>
      </c>
    </row>
    <row r="6761" spans="1:2" ht="16.149999999999999" customHeight="1" x14ac:dyDescent="0.25">
      <c r="A6761" s="265">
        <v>40321</v>
      </c>
      <c r="B6761" s="266">
        <v>1998.42</v>
      </c>
    </row>
    <row r="6762" spans="1:2" ht="16.149999999999999" customHeight="1" x14ac:dyDescent="0.25">
      <c r="A6762" s="265">
        <v>40322</v>
      </c>
      <c r="B6762" s="268">
        <v>1998.42</v>
      </c>
    </row>
    <row r="6763" spans="1:2" ht="16.149999999999999" customHeight="1" x14ac:dyDescent="0.25">
      <c r="A6763" s="265">
        <v>40323</v>
      </c>
      <c r="B6763" s="266">
        <v>1975.01</v>
      </c>
    </row>
    <row r="6764" spans="1:2" ht="16.149999999999999" customHeight="1" x14ac:dyDescent="0.25">
      <c r="A6764" s="265">
        <v>40324</v>
      </c>
      <c r="B6764" s="268">
        <v>1989.51</v>
      </c>
    </row>
    <row r="6765" spans="1:2" ht="16.149999999999999" customHeight="1" x14ac:dyDescent="0.25">
      <c r="A6765" s="265">
        <v>40325</v>
      </c>
      <c r="B6765" s="266">
        <v>1976.4</v>
      </c>
    </row>
    <row r="6766" spans="1:2" ht="16.149999999999999" customHeight="1" x14ac:dyDescent="0.25">
      <c r="A6766" s="265">
        <v>40326</v>
      </c>
      <c r="B6766" s="268">
        <v>1966.8</v>
      </c>
    </row>
    <row r="6767" spans="1:2" ht="16.149999999999999" customHeight="1" x14ac:dyDescent="0.25">
      <c r="A6767" s="265">
        <v>40327</v>
      </c>
      <c r="B6767" s="266">
        <v>1971.55</v>
      </c>
    </row>
    <row r="6768" spans="1:2" ht="16.149999999999999" customHeight="1" x14ac:dyDescent="0.25">
      <c r="A6768" s="265">
        <v>40328</v>
      </c>
      <c r="B6768" s="268">
        <v>1971.55</v>
      </c>
    </row>
    <row r="6769" spans="1:2" ht="16.149999999999999" customHeight="1" x14ac:dyDescent="0.25">
      <c r="A6769" s="265">
        <v>40329</v>
      </c>
      <c r="B6769" s="266">
        <v>1971.55</v>
      </c>
    </row>
    <row r="6770" spans="1:2" ht="16.149999999999999" customHeight="1" x14ac:dyDescent="0.25">
      <c r="A6770" s="265">
        <v>40330</v>
      </c>
      <c r="B6770" s="268">
        <v>1971.55</v>
      </c>
    </row>
    <row r="6771" spans="1:2" ht="16.149999999999999" customHeight="1" x14ac:dyDescent="0.25">
      <c r="A6771" s="265">
        <v>40331</v>
      </c>
      <c r="B6771" s="266">
        <v>1971.45</v>
      </c>
    </row>
    <row r="6772" spans="1:2" ht="16.149999999999999" customHeight="1" x14ac:dyDescent="0.25">
      <c r="A6772" s="265">
        <v>40332</v>
      </c>
      <c r="B6772" s="268">
        <v>1963.36</v>
      </c>
    </row>
    <row r="6773" spans="1:2" ht="16.149999999999999" customHeight="1" x14ac:dyDescent="0.25">
      <c r="A6773" s="265">
        <v>40333</v>
      </c>
      <c r="B6773" s="266">
        <v>1961.47</v>
      </c>
    </row>
    <row r="6774" spans="1:2" ht="16.149999999999999" customHeight="1" x14ac:dyDescent="0.25">
      <c r="A6774" s="265">
        <v>40334</v>
      </c>
      <c r="B6774" s="268">
        <v>1965.83</v>
      </c>
    </row>
    <row r="6775" spans="1:2" ht="16.149999999999999" customHeight="1" x14ac:dyDescent="0.25">
      <c r="A6775" s="265">
        <v>40335</v>
      </c>
      <c r="B6775" s="266">
        <v>1965.83</v>
      </c>
    </row>
    <row r="6776" spans="1:2" ht="16.149999999999999" customHeight="1" x14ac:dyDescent="0.25">
      <c r="A6776" s="265">
        <v>40336</v>
      </c>
      <c r="B6776" s="268">
        <v>1965.83</v>
      </c>
    </row>
    <row r="6777" spans="1:2" ht="16.149999999999999" customHeight="1" x14ac:dyDescent="0.25">
      <c r="A6777" s="265">
        <v>40337</v>
      </c>
      <c r="B6777" s="266">
        <v>1965.83</v>
      </c>
    </row>
    <row r="6778" spans="1:2" ht="16.149999999999999" customHeight="1" x14ac:dyDescent="0.25">
      <c r="A6778" s="265">
        <v>40338</v>
      </c>
      <c r="B6778" s="268">
        <v>1960.5</v>
      </c>
    </row>
    <row r="6779" spans="1:2" ht="16.149999999999999" customHeight="1" x14ac:dyDescent="0.25">
      <c r="A6779" s="265">
        <v>40339</v>
      </c>
      <c r="B6779" s="266">
        <v>1943.41</v>
      </c>
    </row>
    <row r="6780" spans="1:2" ht="16.149999999999999" customHeight="1" x14ac:dyDescent="0.25">
      <c r="A6780" s="265">
        <v>40340</v>
      </c>
      <c r="B6780" s="268">
        <v>1928.83</v>
      </c>
    </row>
    <row r="6781" spans="1:2" ht="16.149999999999999" customHeight="1" x14ac:dyDescent="0.25">
      <c r="A6781" s="265">
        <v>40341</v>
      </c>
      <c r="B6781" s="266">
        <v>1925.35</v>
      </c>
    </row>
    <row r="6782" spans="1:2" ht="16.149999999999999" customHeight="1" x14ac:dyDescent="0.25">
      <c r="A6782" s="265">
        <v>40342</v>
      </c>
      <c r="B6782" s="268">
        <v>1925.35</v>
      </c>
    </row>
    <row r="6783" spans="1:2" ht="16.149999999999999" customHeight="1" x14ac:dyDescent="0.25">
      <c r="A6783" s="265">
        <v>40343</v>
      </c>
      <c r="B6783" s="266">
        <v>1925.35</v>
      </c>
    </row>
    <row r="6784" spans="1:2" ht="16.149999999999999" customHeight="1" x14ac:dyDescent="0.25">
      <c r="A6784" s="265">
        <v>40344</v>
      </c>
      <c r="B6784" s="268">
        <v>1925.35</v>
      </c>
    </row>
    <row r="6785" spans="1:2" ht="16.149999999999999" customHeight="1" x14ac:dyDescent="0.25">
      <c r="A6785" s="265">
        <v>40345</v>
      </c>
      <c r="B6785" s="266">
        <v>1917.82</v>
      </c>
    </row>
    <row r="6786" spans="1:2" ht="16.149999999999999" customHeight="1" x14ac:dyDescent="0.25">
      <c r="A6786" s="265">
        <v>40346</v>
      </c>
      <c r="B6786" s="268">
        <v>1912.29</v>
      </c>
    </row>
    <row r="6787" spans="1:2" ht="16.149999999999999" customHeight="1" x14ac:dyDescent="0.25">
      <c r="A6787" s="265">
        <v>40347</v>
      </c>
      <c r="B6787" s="266">
        <v>1902.78</v>
      </c>
    </row>
    <row r="6788" spans="1:2" ht="16.149999999999999" customHeight="1" x14ac:dyDescent="0.25">
      <c r="A6788" s="265">
        <v>40348</v>
      </c>
      <c r="B6788" s="268">
        <v>1906.61</v>
      </c>
    </row>
    <row r="6789" spans="1:2" ht="16.149999999999999" customHeight="1" x14ac:dyDescent="0.25">
      <c r="A6789" s="265">
        <v>40349</v>
      </c>
      <c r="B6789" s="266">
        <v>1906.61</v>
      </c>
    </row>
    <row r="6790" spans="1:2" ht="16.149999999999999" customHeight="1" x14ac:dyDescent="0.25">
      <c r="A6790" s="265">
        <v>40350</v>
      </c>
      <c r="B6790" s="268">
        <v>1906.61</v>
      </c>
    </row>
    <row r="6791" spans="1:2" ht="16.149999999999999" customHeight="1" x14ac:dyDescent="0.25">
      <c r="A6791" s="265">
        <v>40351</v>
      </c>
      <c r="B6791" s="266">
        <v>1889.51</v>
      </c>
    </row>
    <row r="6792" spans="1:2" ht="16.149999999999999" customHeight="1" x14ac:dyDescent="0.25">
      <c r="A6792" s="265">
        <v>40352</v>
      </c>
      <c r="B6792" s="268">
        <v>1886.05</v>
      </c>
    </row>
    <row r="6793" spans="1:2" ht="16.149999999999999" customHeight="1" x14ac:dyDescent="0.25">
      <c r="A6793" s="265">
        <v>40353</v>
      </c>
      <c r="B6793" s="266">
        <v>1895.75</v>
      </c>
    </row>
    <row r="6794" spans="1:2" ht="16.149999999999999" customHeight="1" x14ac:dyDescent="0.25">
      <c r="A6794" s="265">
        <v>40354</v>
      </c>
      <c r="B6794" s="268">
        <v>1896.87</v>
      </c>
    </row>
    <row r="6795" spans="1:2" ht="16.149999999999999" customHeight="1" x14ac:dyDescent="0.25">
      <c r="A6795" s="265">
        <v>40355</v>
      </c>
      <c r="B6795" s="266">
        <v>1900.36</v>
      </c>
    </row>
    <row r="6796" spans="1:2" ht="16.149999999999999" customHeight="1" x14ac:dyDescent="0.25">
      <c r="A6796" s="265">
        <v>40356</v>
      </c>
      <c r="B6796" s="268">
        <v>1900.36</v>
      </c>
    </row>
    <row r="6797" spans="1:2" ht="16.149999999999999" customHeight="1" x14ac:dyDescent="0.25">
      <c r="A6797" s="265">
        <v>40357</v>
      </c>
      <c r="B6797" s="266">
        <v>1900.36</v>
      </c>
    </row>
    <row r="6798" spans="1:2" ht="16.149999999999999" customHeight="1" x14ac:dyDescent="0.25">
      <c r="A6798" s="265">
        <v>40358</v>
      </c>
      <c r="B6798" s="268">
        <v>1901.65</v>
      </c>
    </row>
    <row r="6799" spans="1:2" ht="16.149999999999999" customHeight="1" x14ac:dyDescent="0.25">
      <c r="A6799" s="265">
        <v>40359</v>
      </c>
      <c r="B6799" s="266">
        <v>1916.46</v>
      </c>
    </row>
    <row r="6800" spans="1:2" ht="16.149999999999999" customHeight="1" x14ac:dyDescent="0.25">
      <c r="A6800" s="265">
        <v>40360</v>
      </c>
      <c r="B6800" s="268">
        <v>1913.15</v>
      </c>
    </row>
    <row r="6801" spans="1:2" ht="16.149999999999999" customHeight="1" x14ac:dyDescent="0.25">
      <c r="A6801" s="265">
        <v>40361</v>
      </c>
      <c r="B6801" s="266">
        <v>1897.33</v>
      </c>
    </row>
    <row r="6802" spans="1:2" ht="16.149999999999999" customHeight="1" x14ac:dyDescent="0.25">
      <c r="A6802" s="265">
        <v>40362</v>
      </c>
      <c r="B6802" s="268">
        <v>1884.31</v>
      </c>
    </row>
    <row r="6803" spans="1:2" ht="16.149999999999999" customHeight="1" x14ac:dyDescent="0.25">
      <c r="A6803" s="265">
        <v>40363</v>
      </c>
      <c r="B6803" s="266">
        <v>1884.31</v>
      </c>
    </row>
    <row r="6804" spans="1:2" ht="16.149999999999999" customHeight="1" x14ac:dyDescent="0.25">
      <c r="A6804" s="265">
        <v>40364</v>
      </c>
      <c r="B6804" s="268">
        <v>1884.31</v>
      </c>
    </row>
    <row r="6805" spans="1:2" ht="16.149999999999999" customHeight="1" x14ac:dyDescent="0.25">
      <c r="A6805" s="265">
        <v>40365</v>
      </c>
      <c r="B6805" s="266">
        <v>1884.31</v>
      </c>
    </row>
    <row r="6806" spans="1:2" ht="16.149999999999999" customHeight="1" x14ac:dyDescent="0.25">
      <c r="A6806" s="265">
        <v>40366</v>
      </c>
      <c r="B6806" s="268">
        <v>1882.47</v>
      </c>
    </row>
    <row r="6807" spans="1:2" ht="16.149999999999999" customHeight="1" x14ac:dyDescent="0.25">
      <c r="A6807" s="265">
        <v>40367</v>
      </c>
      <c r="B6807" s="266">
        <v>1901.38</v>
      </c>
    </row>
    <row r="6808" spans="1:2" ht="16.149999999999999" customHeight="1" x14ac:dyDescent="0.25">
      <c r="A6808" s="265">
        <v>40368</v>
      </c>
      <c r="B6808" s="268">
        <v>1889.61</v>
      </c>
    </row>
    <row r="6809" spans="1:2" ht="16.149999999999999" customHeight="1" x14ac:dyDescent="0.25">
      <c r="A6809" s="265">
        <v>40369</v>
      </c>
      <c r="B6809" s="266">
        <v>1877.66</v>
      </c>
    </row>
    <row r="6810" spans="1:2" ht="16.149999999999999" customHeight="1" x14ac:dyDescent="0.25">
      <c r="A6810" s="265">
        <v>40370</v>
      </c>
      <c r="B6810" s="268">
        <v>1877.66</v>
      </c>
    </row>
    <row r="6811" spans="1:2" ht="16.149999999999999" customHeight="1" x14ac:dyDescent="0.25">
      <c r="A6811" s="265">
        <v>40371</v>
      </c>
      <c r="B6811" s="266">
        <v>1877.66</v>
      </c>
    </row>
    <row r="6812" spans="1:2" ht="16.149999999999999" customHeight="1" x14ac:dyDescent="0.25">
      <c r="A6812" s="265">
        <v>40372</v>
      </c>
      <c r="B6812" s="268">
        <v>1877.2</v>
      </c>
    </row>
    <row r="6813" spans="1:2" ht="16.149999999999999" customHeight="1" x14ac:dyDescent="0.25">
      <c r="A6813" s="265">
        <v>40373</v>
      </c>
      <c r="B6813" s="266">
        <v>1871.19</v>
      </c>
    </row>
    <row r="6814" spans="1:2" ht="16.149999999999999" customHeight="1" x14ac:dyDescent="0.25">
      <c r="A6814" s="265">
        <v>40374</v>
      </c>
      <c r="B6814" s="268">
        <v>1873.87</v>
      </c>
    </row>
    <row r="6815" spans="1:2" ht="16.149999999999999" customHeight="1" x14ac:dyDescent="0.25">
      <c r="A6815" s="265">
        <v>40375</v>
      </c>
      <c r="B6815" s="266">
        <v>1871.96</v>
      </c>
    </row>
    <row r="6816" spans="1:2" ht="16.149999999999999" customHeight="1" x14ac:dyDescent="0.25">
      <c r="A6816" s="265">
        <v>40376</v>
      </c>
      <c r="B6816" s="268">
        <v>1878.77</v>
      </c>
    </row>
    <row r="6817" spans="1:2" ht="16.149999999999999" customHeight="1" x14ac:dyDescent="0.25">
      <c r="A6817" s="265">
        <v>40377</v>
      </c>
      <c r="B6817" s="266">
        <v>1878.77</v>
      </c>
    </row>
    <row r="6818" spans="1:2" ht="16.149999999999999" customHeight="1" x14ac:dyDescent="0.25">
      <c r="A6818" s="265">
        <v>40378</v>
      </c>
      <c r="B6818" s="268">
        <v>1878.77</v>
      </c>
    </row>
    <row r="6819" spans="1:2" ht="16.149999999999999" customHeight="1" x14ac:dyDescent="0.25">
      <c r="A6819" s="265">
        <v>40379</v>
      </c>
      <c r="B6819" s="266">
        <v>1872.92</v>
      </c>
    </row>
    <row r="6820" spans="1:2" ht="16.149999999999999" customHeight="1" x14ac:dyDescent="0.25">
      <c r="A6820" s="265">
        <v>40380</v>
      </c>
      <c r="B6820" s="268">
        <v>1872.92</v>
      </c>
    </row>
    <row r="6821" spans="1:2" ht="16.149999999999999" customHeight="1" x14ac:dyDescent="0.25">
      <c r="A6821" s="265">
        <v>40381</v>
      </c>
      <c r="B6821" s="266">
        <v>1867.07</v>
      </c>
    </row>
    <row r="6822" spans="1:2" ht="16.149999999999999" customHeight="1" x14ac:dyDescent="0.25">
      <c r="A6822" s="265">
        <v>40382</v>
      </c>
      <c r="B6822" s="268">
        <v>1864.04</v>
      </c>
    </row>
    <row r="6823" spans="1:2" ht="16.149999999999999" customHeight="1" x14ac:dyDescent="0.25">
      <c r="A6823" s="265">
        <v>40383</v>
      </c>
      <c r="B6823" s="266">
        <v>1867.47</v>
      </c>
    </row>
    <row r="6824" spans="1:2" ht="16.149999999999999" customHeight="1" x14ac:dyDescent="0.25">
      <c r="A6824" s="265">
        <v>40384</v>
      </c>
      <c r="B6824" s="268">
        <v>1867.47</v>
      </c>
    </row>
    <row r="6825" spans="1:2" ht="16.149999999999999" customHeight="1" x14ac:dyDescent="0.25">
      <c r="A6825" s="265">
        <v>40385</v>
      </c>
      <c r="B6825" s="266">
        <v>1867.47</v>
      </c>
    </row>
    <row r="6826" spans="1:2" ht="16.149999999999999" customHeight="1" x14ac:dyDescent="0.25">
      <c r="A6826" s="265">
        <v>40386</v>
      </c>
      <c r="B6826" s="268">
        <v>1859.5</v>
      </c>
    </row>
    <row r="6827" spans="1:2" ht="16.149999999999999" customHeight="1" x14ac:dyDescent="0.25">
      <c r="A6827" s="265">
        <v>40387</v>
      </c>
      <c r="B6827" s="266">
        <v>1852.83</v>
      </c>
    </row>
    <row r="6828" spans="1:2" ht="16.149999999999999" customHeight="1" x14ac:dyDescent="0.25">
      <c r="A6828" s="265">
        <v>40388</v>
      </c>
      <c r="B6828" s="268">
        <v>1846.23</v>
      </c>
    </row>
    <row r="6829" spans="1:2" ht="16.149999999999999" customHeight="1" x14ac:dyDescent="0.25">
      <c r="A6829" s="265">
        <v>40389</v>
      </c>
      <c r="B6829" s="266">
        <v>1841.35</v>
      </c>
    </row>
    <row r="6830" spans="1:2" ht="16.149999999999999" customHeight="1" x14ac:dyDescent="0.25">
      <c r="A6830" s="265">
        <v>40390</v>
      </c>
      <c r="B6830" s="268">
        <v>1842.79</v>
      </c>
    </row>
    <row r="6831" spans="1:2" ht="16.149999999999999" customHeight="1" x14ac:dyDescent="0.25">
      <c r="A6831" s="265">
        <v>40391</v>
      </c>
      <c r="B6831" s="266">
        <v>1842.79</v>
      </c>
    </row>
    <row r="6832" spans="1:2" ht="16.149999999999999" customHeight="1" x14ac:dyDescent="0.25">
      <c r="A6832" s="265">
        <v>40392</v>
      </c>
      <c r="B6832" s="268">
        <v>1842.79</v>
      </c>
    </row>
    <row r="6833" spans="1:2" ht="16.149999999999999" customHeight="1" x14ac:dyDescent="0.25">
      <c r="A6833" s="265">
        <v>40393</v>
      </c>
      <c r="B6833" s="266">
        <v>1832.45</v>
      </c>
    </row>
    <row r="6834" spans="1:2" ht="16.149999999999999" customHeight="1" x14ac:dyDescent="0.25">
      <c r="A6834" s="265">
        <v>40394</v>
      </c>
      <c r="B6834" s="268">
        <v>1834.58</v>
      </c>
    </row>
    <row r="6835" spans="1:2" ht="16.149999999999999" customHeight="1" x14ac:dyDescent="0.25">
      <c r="A6835" s="265">
        <v>40395</v>
      </c>
      <c r="B6835" s="266">
        <v>1824.52</v>
      </c>
    </row>
    <row r="6836" spans="1:2" ht="16.149999999999999" customHeight="1" x14ac:dyDescent="0.25">
      <c r="A6836" s="265">
        <v>40396</v>
      </c>
      <c r="B6836" s="268">
        <v>1818.5</v>
      </c>
    </row>
    <row r="6837" spans="1:2" ht="16.149999999999999" customHeight="1" x14ac:dyDescent="0.25">
      <c r="A6837" s="265">
        <v>40397</v>
      </c>
      <c r="B6837" s="266">
        <v>1815.46</v>
      </c>
    </row>
    <row r="6838" spans="1:2" ht="16.149999999999999" customHeight="1" x14ac:dyDescent="0.25">
      <c r="A6838" s="265">
        <v>40398</v>
      </c>
      <c r="B6838" s="268">
        <v>1815.46</v>
      </c>
    </row>
    <row r="6839" spans="1:2" ht="16.149999999999999" customHeight="1" x14ac:dyDescent="0.25">
      <c r="A6839" s="265">
        <v>40399</v>
      </c>
      <c r="B6839" s="266">
        <v>1815.46</v>
      </c>
    </row>
    <row r="6840" spans="1:2" ht="16.149999999999999" customHeight="1" x14ac:dyDescent="0.25">
      <c r="A6840" s="265">
        <v>40400</v>
      </c>
      <c r="B6840" s="268">
        <v>1808.93</v>
      </c>
    </row>
    <row r="6841" spans="1:2" ht="16.149999999999999" customHeight="1" x14ac:dyDescent="0.25">
      <c r="A6841" s="265">
        <v>40401</v>
      </c>
      <c r="B6841" s="266">
        <v>1810.12</v>
      </c>
    </row>
    <row r="6842" spans="1:2" ht="16.149999999999999" customHeight="1" x14ac:dyDescent="0.25">
      <c r="A6842" s="265">
        <v>40402</v>
      </c>
      <c r="B6842" s="268">
        <v>1807.55</v>
      </c>
    </row>
    <row r="6843" spans="1:2" ht="16.149999999999999" customHeight="1" x14ac:dyDescent="0.25">
      <c r="A6843" s="265">
        <v>40403</v>
      </c>
      <c r="B6843" s="266">
        <v>1812.2</v>
      </c>
    </row>
    <row r="6844" spans="1:2" ht="16.149999999999999" customHeight="1" x14ac:dyDescent="0.25">
      <c r="A6844" s="265">
        <v>40404</v>
      </c>
      <c r="B6844" s="268">
        <v>1835.32</v>
      </c>
    </row>
    <row r="6845" spans="1:2" ht="16.149999999999999" customHeight="1" x14ac:dyDescent="0.25">
      <c r="A6845" s="265">
        <v>40405</v>
      </c>
      <c r="B6845" s="266">
        <v>1835.32</v>
      </c>
    </row>
    <row r="6846" spans="1:2" ht="16.149999999999999" customHeight="1" x14ac:dyDescent="0.25">
      <c r="A6846" s="265">
        <v>40406</v>
      </c>
      <c r="B6846" s="268">
        <v>1835.32</v>
      </c>
    </row>
    <row r="6847" spans="1:2" ht="16.149999999999999" customHeight="1" x14ac:dyDescent="0.25">
      <c r="A6847" s="265">
        <v>40407</v>
      </c>
      <c r="B6847" s="266">
        <v>1835.32</v>
      </c>
    </row>
    <row r="6848" spans="1:2" ht="16.149999999999999" customHeight="1" x14ac:dyDescent="0.25">
      <c r="A6848" s="265">
        <v>40408</v>
      </c>
      <c r="B6848" s="268">
        <v>1810.75</v>
      </c>
    </row>
    <row r="6849" spans="1:2" ht="16.149999999999999" customHeight="1" x14ac:dyDescent="0.25">
      <c r="A6849" s="265">
        <v>40409</v>
      </c>
      <c r="B6849" s="266">
        <v>1808.14</v>
      </c>
    </row>
    <row r="6850" spans="1:2" ht="16.149999999999999" customHeight="1" x14ac:dyDescent="0.25">
      <c r="A6850" s="265">
        <v>40410</v>
      </c>
      <c r="B6850" s="268">
        <v>1819.13</v>
      </c>
    </row>
    <row r="6851" spans="1:2" ht="16.149999999999999" customHeight="1" x14ac:dyDescent="0.25">
      <c r="A6851" s="265">
        <v>40411</v>
      </c>
      <c r="B6851" s="266">
        <v>1820.93</v>
      </c>
    </row>
    <row r="6852" spans="1:2" ht="16.149999999999999" customHeight="1" x14ac:dyDescent="0.25">
      <c r="A6852" s="265">
        <v>40412</v>
      </c>
      <c r="B6852" s="268">
        <v>1820.93</v>
      </c>
    </row>
    <row r="6853" spans="1:2" ht="16.149999999999999" customHeight="1" x14ac:dyDescent="0.25">
      <c r="A6853" s="265">
        <v>40413</v>
      </c>
      <c r="B6853" s="266">
        <v>1820.93</v>
      </c>
    </row>
    <row r="6854" spans="1:2" ht="16.149999999999999" customHeight="1" x14ac:dyDescent="0.25">
      <c r="A6854" s="265">
        <v>40414</v>
      </c>
      <c r="B6854" s="268">
        <v>1806.93</v>
      </c>
    </row>
    <row r="6855" spans="1:2" ht="16.149999999999999" customHeight="1" x14ac:dyDescent="0.25">
      <c r="A6855" s="265">
        <v>40415</v>
      </c>
      <c r="B6855" s="266">
        <v>1818.86</v>
      </c>
    </row>
    <row r="6856" spans="1:2" ht="16.149999999999999" customHeight="1" x14ac:dyDescent="0.25">
      <c r="A6856" s="265">
        <v>40416</v>
      </c>
      <c r="B6856" s="268">
        <v>1820.29</v>
      </c>
    </row>
    <row r="6857" spans="1:2" ht="16.149999999999999" customHeight="1" x14ac:dyDescent="0.25">
      <c r="A6857" s="265">
        <v>40417</v>
      </c>
      <c r="B6857" s="266">
        <v>1811.46</v>
      </c>
    </row>
    <row r="6858" spans="1:2" ht="16.149999999999999" customHeight="1" x14ac:dyDescent="0.25">
      <c r="A6858" s="265">
        <v>40418</v>
      </c>
      <c r="B6858" s="268">
        <v>1817.68</v>
      </c>
    </row>
    <row r="6859" spans="1:2" ht="16.149999999999999" customHeight="1" x14ac:dyDescent="0.25">
      <c r="A6859" s="265">
        <v>40419</v>
      </c>
      <c r="B6859" s="266">
        <v>1817.68</v>
      </c>
    </row>
    <row r="6860" spans="1:2" ht="16.149999999999999" customHeight="1" x14ac:dyDescent="0.25">
      <c r="A6860" s="265">
        <v>40420</v>
      </c>
      <c r="B6860" s="268">
        <v>1817.68</v>
      </c>
    </row>
    <row r="6861" spans="1:2" ht="16.149999999999999" customHeight="1" x14ac:dyDescent="0.25">
      <c r="A6861" s="265">
        <v>40421</v>
      </c>
      <c r="B6861" s="266">
        <v>1823.74</v>
      </c>
    </row>
    <row r="6862" spans="1:2" ht="16.149999999999999" customHeight="1" x14ac:dyDescent="0.25">
      <c r="A6862" s="265">
        <v>40422</v>
      </c>
      <c r="B6862" s="268">
        <v>1826.31</v>
      </c>
    </row>
    <row r="6863" spans="1:2" ht="16.149999999999999" customHeight="1" x14ac:dyDescent="0.25">
      <c r="A6863" s="265">
        <v>40423</v>
      </c>
      <c r="B6863" s="266">
        <v>1815.09</v>
      </c>
    </row>
    <row r="6864" spans="1:2" ht="16.149999999999999" customHeight="1" x14ac:dyDescent="0.25">
      <c r="A6864" s="265">
        <v>40424</v>
      </c>
      <c r="B6864" s="268">
        <v>1810.65</v>
      </c>
    </row>
    <row r="6865" spans="1:2" ht="16.149999999999999" customHeight="1" x14ac:dyDescent="0.25">
      <c r="A6865" s="265">
        <v>40425</v>
      </c>
      <c r="B6865" s="266">
        <v>1807.73</v>
      </c>
    </row>
    <row r="6866" spans="1:2" ht="16.149999999999999" customHeight="1" x14ac:dyDescent="0.25">
      <c r="A6866" s="265">
        <v>40426</v>
      </c>
      <c r="B6866" s="268">
        <v>1807.73</v>
      </c>
    </row>
    <row r="6867" spans="1:2" ht="16.149999999999999" customHeight="1" x14ac:dyDescent="0.25">
      <c r="A6867" s="265">
        <v>40427</v>
      </c>
      <c r="B6867" s="266">
        <v>1807.73</v>
      </c>
    </row>
    <row r="6868" spans="1:2" ht="16.149999999999999" customHeight="1" x14ac:dyDescent="0.25">
      <c r="A6868" s="265">
        <v>40428</v>
      </c>
      <c r="B6868" s="268">
        <v>1807.73</v>
      </c>
    </row>
    <row r="6869" spans="1:2" ht="16.149999999999999" customHeight="1" x14ac:dyDescent="0.25">
      <c r="A6869" s="265">
        <v>40429</v>
      </c>
      <c r="B6869" s="266">
        <v>1808.65</v>
      </c>
    </row>
    <row r="6870" spans="1:2" ht="16.149999999999999" customHeight="1" x14ac:dyDescent="0.25">
      <c r="A6870" s="265">
        <v>40430</v>
      </c>
      <c r="B6870" s="268">
        <v>1803</v>
      </c>
    </row>
    <row r="6871" spans="1:2" ht="16.149999999999999" customHeight="1" x14ac:dyDescent="0.25">
      <c r="A6871" s="265">
        <v>40431</v>
      </c>
      <c r="B6871" s="266">
        <v>1802.54</v>
      </c>
    </row>
    <row r="6872" spans="1:2" ht="16.149999999999999" customHeight="1" x14ac:dyDescent="0.25">
      <c r="A6872" s="265">
        <v>40432</v>
      </c>
      <c r="B6872" s="268">
        <v>1801.04</v>
      </c>
    </row>
    <row r="6873" spans="1:2" ht="16.149999999999999" customHeight="1" x14ac:dyDescent="0.25">
      <c r="A6873" s="265">
        <v>40433</v>
      </c>
      <c r="B6873" s="266">
        <v>1801.04</v>
      </c>
    </row>
    <row r="6874" spans="1:2" ht="16.149999999999999" customHeight="1" x14ac:dyDescent="0.25">
      <c r="A6874" s="265">
        <v>40434</v>
      </c>
      <c r="B6874" s="268">
        <v>1801.04</v>
      </c>
    </row>
    <row r="6875" spans="1:2" ht="16.149999999999999" customHeight="1" x14ac:dyDescent="0.25">
      <c r="A6875" s="265">
        <v>40435</v>
      </c>
      <c r="B6875" s="266">
        <v>1793.28</v>
      </c>
    </row>
    <row r="6876" spans="1:2" ht="16.149999999999999" customHeight="1" x14ac:dyDescent="0.25">
      <c r="A6876" s="265">
        <v>40436</v>
      </c>
      <c r="B6876" s="268">
        <v>1788.05</v>
      </c>
    </row>
    <row r="6877" spans="1:2" ht="16.149999999999999" customHeight="1" x14ac:dyDescent="0.25">
      <c r="A6877" s="265">
        <v>40437</v>
      </c>
      <c r="B6877" s="266">
        <v>1806.78</v>
      </c>
    </row>
    <row r="6878" spans="1:2" ht="16.149999999999999" customHeight="1" x14ac:dyDescent="0.25">
      <c r="A6878" s="265">
        <v>40438</v>
      </c>
      <c r="B6878" s="268">
        <v>1811.55</v>
      </c>
    </row>
    <row r="6879" spans="1:2" ht="16.149999999999999" customHeight="1" x14ac:dyDescent="0.25">
      <c r="A6879" s="265">
        <v>40439</v>
      </c>
      <c r="B6879" s="266">
        <v>1806.76</v>
      </c>
    </row>
    <row r="6880" spans="1:2" ht="16.149999999999999" customHeight="1" x14ac:dyDescent="0.25">
      <c r="A6880" s="265">
        <v>40440</v>
      </c>
      <c r="B6880" s="268">
        <v>1806.76</v>
      </c>
    </row>
    <row r="6881" spans="1:2" ht="16.149999999999999" customHeight="1" x14ac:dyDescent="0.25">
      <c r="A6881" s="265">
        <v>40441</v>
      </c>
      <c r="B6881" s="266">
        <v>1806.76</v>
      </c>
    </row>
    <row r="6882" spans="1:2" ht="16.149999999999999" customHeight="1" x14ac:dyDescent="0.25">
      <c r="A6882" s="265">
        <v>40442</v>
      </c>
      <c r="B6882" s="268">
        <v>1798.73</v>
      </c>
    </row>
    <row r="6883" spans="1:2" ht="16.149999999999999" customHeight="1" x14ac:dyDescent="0.25">
      <c r="A6883" s="265">
        <v>40443</v>
      </c>
      <c r="B6883" s="266">
        <v>1805.31</v>
      </c>
    </row>
    <row r="6884" spans="1:2" ht="16.149999999999999" customHeight="1" x14ac:dyDescent="0.25">
      <c r="A6884" s="265">
        <v>40444</v>
      </c>
      <c r="B6884" s="268">
        <v>1803.71</v>
      </c>
    </row>
    <row r="6885" spans="1:2" ht="16.149999999999999" customHeight="1" x14ac:dyDescent="0.25">
      <c r="A6885" s="265">
        <v>40445</v>
      </c>
      <c r="B6885" s="266">
        <v>1810.72</v>
      </c>
    </row>
    <row r="6886" spans="1:2" ht="16.149999999999999" customHeight="1" x14ac:dyDescent="0.25">
      <c r="A6886" s="265">
        <v>40446</v>
      </c>
      <c r="B6886" s="268">
        <v>1809.46</v>
      </c>
    </row>
    <row r="6887" spans="1:2" ht="16.149999999999999" customHeight="1" x14ac:dyDescent="0.25">
      <c r="A6887" s="265">
        <v>40447</v>
      </c>
      <c r="B6887" s="266">
        <v>1809.46</v>
      </c>
    </row>
    <row r="6888" spans="1:2" ht="16.149999999999999" customHeight="1" x14ac:dyDescent="0.25">
      <c r="A6888" s="265">
        <v>40448</v>
      </c>
      <c r="B6888" s="268">
        <v>1809.46</v>
      </c>
    </row>
    <row r="6889" spans="1:2" ht="16.149999999999999" customHeight="1" x14ac:dyDescent="0.25">
      <c r="A6889" s="265">
        <v>40449</v>
      </c>
      <c r="B6889" s="266">
        <v>1802.15</v>
      </c>
    </row>
    <row r="6890" spans="1:2" ht="16.149999999999999" customHeight="1" x14ac:dyDescent="0.25">
      <c r="A6890" s="265">
        <v>40450</v>
      </c>
      <c r="B6890" s="268">
        <v>1804.06</v>
      </c>
    </row>
    <row r="6891" spans="1:2" ht="16.149999999999999" customHeight="1" x14ac:dyDescent="0.25">
      <c r="A6891" s="265">
        <v>40451</v>
      </c>
      <c r="B6891" s="266">
        <v>1799.89</v>
      </c>
    </row>
    <row r="6892" spans="1:2" ht="16.149999999999999" customHeight="1" x14ac:dyDescent="0.25">
      <c r="A6892" s="265">
        <v>40452</v>
      </c>
      <c r="B6892" s="268">
        <v>1801.01</v>
      </c>
    </row>
    <row r="6893" spans="1:2" ht="16.149999999999999" customHeight="1" x14ac:dyDescent="0.25">
      <c r="A6893" s="265">
        <v>40453</v>
      </c>
      <c r="B6893" s="266">
        <v>1795.93</v>
      </c>
    </row>
    <row r="6894" spans="1:2" ht="16.149999999999999" customHeight="1" x14ac:dyDescent="0.25">
      <c r="A6894" s="265">
        <v>40454</v>
      </c>
      <c r="B6894" s="268">
        <v>1795.93</v>
      </c>
    </row>
    <row r="6895" spans="1:2" ht="16.149999999999999" customHeight="1" x14ac:dyDescent="0.25">
      <c r="A6895" s="265">
        <v>40455</v>
      </c>
      <c r="B6895" s="266">
        <v>1795.93</v>
      </c>
    </row>
    <row r="6896" spans="1:2" ht="16.149999999999999" customHeight="1" x14ac:dyDescent="0.25">
      <c r="A6896" s="265">
        <v>40456</v>
      </c>
      <c r="B6896" s="268">
        <v>1802.09</v>
      </c>
    </row>
    <row r="6897" spans="1:2" ht="16.149999999999999" customHeight="1" x14ac:dyDescent="0.25">
      <c r="A6897" s="265">
        <v>40457</v>
      </c>
      <c r="B6897" s="266">
        <v>1802.43</v>
      </c>
    </row>
    <row r="6898" spans="1:2" ht="16.149999999999999" customHeight="1" x14ac:dyDescent="0.25">
      <c r="A6898" s="265">
        <v>40458</v>
      </c>
      <c r="B6898" s="268">
        <v>1796.29</v>
      </c>
    </row>
    <row r="6899" spans="1:2" ht="16.149999999999999" customHeight="1" x14ac:dyDescent="0.25">
      <c r="A6899" s="265">
        <v>40459</v>
      </c>
      <c r="B6899" s="266">
        <v>1786.2</v>
      </c>
    </row>
    <row r="6900" spans="1:2" ht="16.149999999999999" customHeight="1" x14ac:dyDescent="0.25">
      <c r="A6900" s="265">
        <v>40460</v>
      </c>
      <c r="B6900" s="268">
        <v>1786.37</v>
      </c>
    </row>
    <row r="6901" spans="1:2" ht="16.149999999999999" customHeight="1" x14ac:dyDescent="0.25">
      <c r="A6901" s="265">
        <v>40461</v>
      </c>
      <c r="B6901" s="266">
        <v>1786.37</v>
      </c>
    </row>
    <row r="6902" spans="1:2" ht="16.149999999999999" customHeight="1" x14ac:dyDescent="0.25">
      <c r="A6902" s="265">
        <v>40462</v>
      </c>
      <c r="B6902" s="268">
        <v>1786.37</v>
      </c>
    </row>
    <row r="6903" spans="1:2" ht="16.149999999999999" customHeight="1" x14ac:dyDescent="0.25">
      <c r="A6903" s="265">
        <v>40463</v>
      </c>
      <c r="B6903" s="266">
        <v>1786.37</v>
      </c>
    </row>
    <row r="6904" spans="1:2" ht="16.149999999999999" customHeight="1" x14ac:dyDescent="0.25">
      <c r="A6904" s="265">
        <v>40464</v>
      </c>
      <c r="B6904" s="268">
        <v>1786.77</v>
      </c>
    </row>
    <row r="6905" spans="1:2" ht="16.149999999999999" customHeight="1" x14ac:dyDescent="0.25">
      <c r="A6905" s="265">
        <v>40465</v>
      </c>
      <c r="B6905" s="266">
        <v>1791.56</v>
      </c>
    </row>
    <row r="6906" spans="1:2" ht="16.149999999999999" customHeight="1" x14ac:dyDescent="0.25">
      <c r="A6906" s="265">
        <v>40466</v>
      </c>
      <c r="B6906" s="268">
        <v>1801.2</v>
      </c>
    </row>
    <row r="6907" spans="1:2" ht="16.149999999999999" customHeight="1" x14ac:dyDescent="0.25">
      <c r="A6907" s="265">
        <v>40467</v>
      </c>
      <c r="B6907" s="266">
        <v>1807.88</v>
      </c>
    </row>
    <row r="6908" spans="1:2" ht="16.149999999999999" customHeight="1" x14ac:dyDescent="0.25">
      <c r="A6908" s="265">
        <v>40468</v>
      </c>
      <c r="B6908" s="268">
        <v>1807.88</v>
      </c>
    </row>
    <row r="6909" spans="1:2" ht="16.149999999999999" customHeight="1" x14ac:dyDescent="0.25">
      <c r="A6909" s="265">
        <v>40469</v>
      </c>
      <c r="B6909" s="266">
        <v>1807.88</v>
      </c>
    </row>
    <row r="6910" spans="1:2" ht="16.149999999999999" customHeight="1" x14ac:dyDescent="0.25">
      <c r="A6910" s="265">
        <v>40470</v>
      </c>
      <c r="B6910" s="268">
        <v>1807.88</v>
      </c>
    </row>
    <row r="6911" spans="1:2" ht="16.149999999999999" customHeight="1" x14ac:dyDescent="0.25">
      <c r="A6911" s="265">
        <v>40471</v>
      </c>
      <c r="B6911" s="266">
        <v>1817.45</v>
      </c>
    </row>
    <row r="6912" spans="1:2" ht="16.149999999999999" customHeight="1" x14ac:dyDescent="0.25">
      <c r="A6912" s="265">
        <v>40472</v>
      </c>
      <c r="B6912" s="268">
        <v>1812.6</v>
      </c>
    </row>
    <row r="6913" spans="1:2" ht="16.149999999999999" customHeight="1" x14ac:dyDescent="0.25">
      <c r="A6913" s="265">
        <v>40473</v>
      </c>
      <c r="B6913" s="266">
        <v>1816.28</v>
      </c>
    </row>
    <row r="6914" spans="1:2" ht="16.149999999999999" customHeight="1" x14ac:dyDescent="0.25">
      <c r="A6914" s="265">
        <v>40474</v>
      </c>
      <c r="B6914" s="268">
        <v>1823.05</v>
      </c>
    </row>
    <row r="6915" spans="1:2" ht="16.149999999999999" customHeight="1" x14ac:dyDescent="0.25">
      <c r="A6915" s="265">
        <v>40475</v>
      </c>
      <c r="B6915" s="266">
        <v>1823.05</v>
      </c>
    </row>
    <row r="6916" spans="1:2" ht="16.149999999999999" customHeight="1" x14ac:dyDescent="0.25">
      <c r="A6916" s="265">
        <v>40476</v>
      </c>
      <c r="B6916" s="268">
        <v>1823.05</v>
      </c>
    </row>
    <row r="6917" spans="1:2" ht="16.149999999999999" customHeight="1" x14ac:dyDescent="0.25">
      <c r="A6917" s="265">
        <v>40477</v>
      </c>
      <c r="B6917" s="266">
        <v>1830.96</v>
      </c>
    </row>
    <row r="6918" spans="1:2" ht="16.149999999999999" customHeight="1" x14ac:dyDescent="0.25">
      <c r="A6918" s="265">
        <v>40478</v>
      </c>
      <c r="B6918" s="268">
        <v>1838.45</v>
      </c>
    </row>
    <row r="6919" spans="1:2" ht="16.149999999999999" customHeight="1" x14ac:dyDescent="0.25">
      <c r="A6919" s="265">
        <v>40479</v>
      </c>
      <c r="B6919" s="266">
        <v>1846.41</v>
      </c>
    </row>
    <row r="6920" spans="1:2" ht="16.149999999999999" customHeight="1" x14ac:dyDescent="0.25">
      <c r="A6920" s="265">
        <v>40480</v>
      </c>
      <c r="B6920" s="268">
        <v>1839.9</v>
      </c>
    </row>
    <row r="6921" spans="1:2" ht="16.149999999999999" customHeight="1" x14ac:dyDescent="0.25">
      <c r="A6921" s="265">
        <v>40481</v>
      </c>
      <c r="B6921" s="266">
        <v>1831.64</v>
      </c>
    </row>
    <row r="6922" spans="1:2" ht="16.149999999999999" customHeight="1" x14ac:dyDescent="0.25">
      <c r="A6922" s="265">
        <v>40482</v>
      </c>
      <c r="B6922" s="268">
        <v>1831.64</v>
      </c>
    </row>
    <row r="6923" spans="1:2" ht="16.149999999999999" customHeight="1" x14ac:dyDescent="0.25">
      <c r="A6923" s="265">
        <v>40483</v>
      </c>
      <c r="B6923" s="266">
        <v>1831.64</v>
      </c>
    </row>
    <row r="6924" spans="1:2" ht="16.149999999999999" customHeight="1" x14ac:dyDescent="0.25">
      <c r="A6924" s="265">
        <v>40484</v>
      </c>
      <c r="B6924" s="268">
        <v>1831.64</v>
      </c>
    </row>
    <row r="6925" spans="1:2" ht="16.149999999999999" customHeight="1" x14ac:dyDescent="0.25">
      <c r="A6925" s="265">
        <v>40485</v>
      </c>
      <c r="B6925" s="266">
        <v>1845.51</v>
      </c>
    </row>
    <row r="6926" spans="1:2" ht="16.149999999999999" customHeight="1" x14ac:dyDescent="0.25">
      <c r="A6926" s="265">
        <v>40486</v>
      </c>
      <c r="B6926" s="268">
        <v>1840.51</v>
      </c>
    </row>
    <row r="6927" spans="1:2" ht="16.149999999999999" customHeight="1" x14ac:dyDescent="0.25">
      <c r="A6927" s="265">
        <v>40487</v>
      </c>
      <c r="B6927" s="266">
        <v>1821.05</v>
      </c>
    </row>
    <row r="6928" spans="1:2" ht="16.149999999999999" customHeight="1" x14ac:dyDescent="0.25">
      <c r="A6928" s="265">
        <v>40488</v>
      </c>
      <c r="B6928" s="268">
        <v>1817.7</v>
      </c>
    </row>
    <row r="6929" spans="1:2" ht="16.149999999999999" customHeight="1" x14ac:dyDescent="0.25">
      <c r="A6929" s="265">
        <v>40489</v>
      </c>
      <c r="B6929" s="266">
        <v>1817.7</v>
      </c>
    </row>
    <row r="6930" spans="1:2" ht="16.149999999999999" customHeight="1" x14ac:dyDescent="0.25">
      <c r="A6930" s="265">
        <v>40490</v>
      </c>
      <c r="B6930" s="268">
        <v>1817.7</v>
      </c>
    </row>
    <row r="6931" spans="1:2" ht="16.149999999999999" customHeight="1" x14ac:dyDescent="0.25">
      <c r="A6931" s="265">
        <v>40491</v>
      </c>
      <c r="B6931" s="266">
        <v>1828.28</v>
      </c>
    </row>
    <row r="6932" spans="1:2" ht="16.149999999999999" customHeight="1" x14ac:dyDescent="0.25">
      <c r="A6932" s="265">
        <v>40492</v>
      </c>
      <c r="B6932" s="268">
        <v>1836.27</v>
      </c>
    </row>
    <row r="6933" spans="1:2" ht="16.149999999999999" customHeight="1" x14ac:dyDescent="0.25">
      <c r="A6933" s="265">
        <v>40493</v>
      </c>
      <c r="B6933" s="266">
        <v>1858.01</v>
      </c>
    </row>
    <row r="6934" spans="1:2" ht="16.149999999999999" customHeight="1" x14ac:dyDescent="0.25">
      <c r="A6934" s="265">
        <v>40494</v>
      </c>
      <c r="B6934" s="268">
        <v>1858.01</v>
      </c>
    </row>
    <row r="6935" spans="1:2" ht="16.149999999999999" customHeight="1" x14ac:dyDescent="0.25">
      <c r="A6935" s="265">
        <v>40495</v>
      </c>
      <c r="B6935" s="266">
        <v>1861.74</v>
      </c>
    </row>
    <row r="6936" spans="1:2" ht="16.149999999999999" customHeight="1" x14ac:dyDescent="0.25">
      <c r="A6936" s="265">
        <v>40496</v>
      </c>
      <c r="B6936" s="268">
        <v>1861.74</v>
      </c>
    </row>
    <row r="6937" spans="1:2" ht="16.149999999999999" customHeight="1" x14ac:dyDescent="0.25">
      <c r="A6937" s="265">
        <v>40497</v>
      </c>
      <c r="B6937" s="266">
        <v>1861.74</v>
      </c>
    </row>
    <row r="6938" spans="1:2" ht="16.149999999999999" customHeight="1" x14ac:dyDescent="0.25">
      <c r="A6938" s="265">
        <v>40498</v>
      </c>
      <c r="B6938" s="268">
        <v>1861.74</v>
      </c>
    </row>
    <row r="6939" spans="1:2" ht="16.149999999999999" customHeight="1" x14ac:dyDescent="0.25">
      <c r="A6939" s="265">
        <v>40499</v>
      </c>
      <c r="B6939" s="266">
        <v>1880.98</v>
      </c>
    </row>
    <row r="6940" spans="1:2" ht="16.149999999999999" customHeight="1" x14ac:dyDescent="0.25">
      <c r="A6940" s="265">
        <v>40500</v>
      </c>
      <c r="B6940" s="268">
        <v>1875.78</v>
      </c>
    </row>
    <row r="6941" spans="1:2" ht="16.149999999999999" customHeight="1" x14ac:dyDescent="0.25">
      <c r="A6941" s="265">
        <v>40501</v>
      </c>
      <c r="B6941" s="266">
        <v>1865.82</v>
      </c>
    </row>
    <row r="6942" spans="1:2" ht="16.149999999999999" customHeight="1" x14ac:dyDescent="0.25">
      <c r="A6942" s="265">
        <v>40502</v>
      </c>
      <c r="B6942" s="268">
        <v>1875.39</v>
      </c>
    </row>
    <row r="6943" spans="1:2" ht="16.149999999999999" customHeight="1" x14ac:dyDescent="0.25">
      <c r="A6943" s="265">
        <v>40503</v>
      </c>
      <c r="B6943" s="266">
        <v>1875.39</v>
      </c>
    </row>
    <row r="6944" spans="1:2" ht="16.149999999999999" customHeight="1" x14ac:dyDescent="0.25">
      <c r="A6944" s="265">
        <v>40504</v>
      </c>
      <c r="B6944" s="268">
        <v>1875.39</v>
      </c>
    </row>
    <row r="6945" spans="1:2" ht="16.149999999999999" customHeight="1" x14ac:dyDescent="0.25">
      <c r="A6945" s="265">
        <v>40505</v>
      </c>
      <c r="B6945" s="266">
        <v>1882</v>
      </c>
    </row>
    <row r="6946" spans="1:2" ht="16.149999999999999" customHeight="1" x14ac:dyDescent="0.25">
      <c r="A6946" s="265">
        <v>40506</v>
      </c>
      <c r="B6946" s="268">
        <v>1892.84</v>
      </c>
    </row>
    <row r="6947" spans="1:2" ht="16.149999999999999" customHeight="1" x14ac:dyDescent="0.25">
      <c r="A6947" s="265">
        <v>40507</v>
      </c>
      <c r="B6947" s="266">
        <v>1889.11</v>
      </c>
    </row>
    <row r="6948" spans="1:2" ht="16.149999999999999" customHeight="1" x14ac:dyDescent="0.25">
      <c r="A6948" s="265">
        <v>40508</v>
      </c>
      <c r="B6948" s="268">
        <v>1889.11</v>
      </c>
    </row>
    <row r="6949" spans="1:2" ht="16.149999999999999" customHeight="1" x14ac:dyDescent="0.25">
      <c r="A6949" s="265">
        <v>40509</v>
      </c>
      <c r="B6949" s="266">
        <v>1906.69</v>
      </c>
    </row>
    <row r="6950" spans="1:2" ht="16.149999999999999" customHeight="1" x14ac:dyDescent="0.25">
      <c r="A6950" s="265">
        <v>40510</v>
      </c>
      <c r="B6950" s="268">
        <v>1906.69</v>
      </c>
    </row>
    <row r="6951" spans="1:2" ht="16.149999999999999" customHeight="1" x14ac:dyDescent="0.25">
      <c r="A6951" s="265">
        <v>40511</v>
      </c>
      <c r="B6951" s="266">
        <v>1906.69</v>
      </c>
    </row>
    <row r="6952" spans="1:2" ht="16.149999999999999" customHeight="1" x14ac:dyDescent="0.25">
      <c r="A6952" s="265">
        <v>40512</v>
      </c>
      <c r="B6952" s="268">
        <v>1916.96</v>
      </c>
    </row>
    <row r="6953" spans="1:2" ht="16.149999999999999" customHeight="1" x14ac:dyDescent="0.25">
      <c r="A6953" s="265">
        <v>40513</v>
      </c>
      <c r="B6953" s="266">
        <v>1932.63</v>
      </c>
    </row>
    <row r="6954" spans="1:2" ht="16.149999999999999" customHeight="1" x14ac:dyDescent="0.25">
      <c r="A6954" s="265">
        <v>40514</v>
      </c>
      <c r="B6954" s="268">
        <v>1933.58</v>
      </c>
    </row>
    <row r="6955" spans="1:2" ht="16.149999999999999" customHeight="1" x14ac:dyDescent="0.25">
      <c r="A6955" s="265">
        <v>40515</v>
      </c>
      <c r="B6955" s="266">
        <v>1920</v>
      </c>
    </row>
    <row r="6956" spans="1:2" ht="16.149999999999999" customHeight="1" x14ac:dyDescent="0.25">
      <c r="A6956" s="265">
        <v>40516</v>
      </c>
      <c r="B6956" s="268">
        <v>1896.73</v>
      </c>
    </row>
    <row r="6957" spans="1:2" ht="16.149999999999999" customHeight="1" x14ac:dyDescent="0.25">
      <c r="A6957" s="265">
        <v>40517</v>
      </c>
      <c r="B6957" s="266">
        <v>1896.73</v>
      </c>
    </row>
    <row r="6958" spans="1:2" ht="16.149999999999999" customHeight="1" x14ac:dyDescent="0.25">
      <c r="A6958" s="265">
        <v>40518</v>
      </c>
      <c r="B6958" s="268">
        <v>1896.73</v>
      </c>
    </row>
    <row r="6959" spans="1:2" ht="16.149999999999999" customHeight="1" x14ac:dyDescent="0.25">
      <c r="A6959" s="265">
        <v>40519</v>
      </c>
      <c r="B6959" s="266">
        <v>1889.75</v>
      </c>
    </row>
    <row r="6960" spans="1:2" ht="16.149999999999999" customHeight="1" x14ac:dyDescent="0.25">
      <c r="A6960" s="265">
        <v>40520</v>
      </c>
      <c r="B6960" s="268">
        <v>1880.82</v>
      </c>
    </row>
    <row r="6961" spans="1:2" ht="16.149999999999999" customHeight="1" x14ac:dyDescent="0.25">
      <c r="A6961" s="265">
        <v>40521</v>
      </c>
      <c r="B6961" s="266">
        <v>1880.82</v>
      </c>
    </row>
    <row r="6962" spans="1:2" ht="16.149999999999999" customHeight="1" x14ac:dyDescent="0.25">
      <c r="A6962" s="265">
        <v>40522</v>
      </c>
      <c r="B6962" s="268">
        <v>1902.72</v>
      </c>
    </row>
    <row r="6963" spans="1:2" ht="16.149999999999999" customHeight="1" x14ac:dyDescent="0.25">
      <c r="A6963" s="265">
        <v>40523</v>
      </c>
      <c r="B6963" s="266">
        <v>1911.87</v>
      </c>
    </row>
    <row r="6964" spans="1:2" ht="16.149999999999999" customHeight="1" x14ac:dyDescent="0.25">
      <c r="A6964" s="265">
        <v>40524</v>
      </c>
      <c r="B6964" s="268">
        <v>1911.87</v>
      </c>
    </row>
    <row r="6965" spans="1:2" ht="16.149999999999999" customHeight="1" x14ac:dyDescent="0.25">
      <c r="A6965" s="265">
        <v>40525</v>
      </c>
      <c r="B6965" s="266">
        <v>1911.87</v>
      </c>
    </row>
    <row r="6966" spans="1:2" ht="16.149999999999999" customHeight="1" x14ac:dyDescent="0.25">
      <c r="A6966" s="265">
        <v>40526</v>
      </c>
      <c r="B6966" s="268">
        <v>1894.12</v>
      </c>
    </row>
    <row r="6967" spans="1:2" ht="16.149999999999999" customHeight="1" x14ac:dyDescent="0.25">
      <c r="A6967" s="265">
        <v>40527</v>
      </c>
      <c r="B6967" s="266">
        <v>1899.89</v>
      </c>
    </row>
    <row r="6968" spans="1:2" ht="16.149999999999999" customHeight="1" x14ac:dyDescent="0.25">
      <c r="A6968" s="265">
        <v>40528</v>
      </c>
      <c r="B6968" s="268">
        <v>1905.84</v>
      </c>
    </row>
    <row r="6969" spans="1:2" ht="16.149999999999999" customHeight="1" x14ac:dyDescent="0.25">
      <c r="A6969" s="265">
        <v>40529</v>
      </c>
      <c r="B6969" s="266">
        <v>1916.09</v>
      </c>
    </row>
    <row r="6970" spans="1:2" ht="16.149999999999999" customHeight="1" x14ac:dyDescent="0.25">
      <c r="A6970" s="265">
        <v>40530</v>
      </c>
      <c r="B6970" s="268">
        <v>1923.13</v>
      </c>
    </row>
    <row r="6971" spans="1:2" ht="16.149999999999999" customHeight="1" x14ac:dyDescent="0.25">
      <c r="A6971" s="265">
        <v>40531</v>
      </c>
      <c r="B6971" s="266">
        <v>1923.13</v>
      </c>
    </row>
    <row r="6972" spans="1:2" ht="16.149999999999999" customHeight="1" x14ac:dyDescent="0.25">
      <c r="A6972" s="265">
        <v>40532</v>
      </c>
      <c r="B6972" s="268">
        <v>1923.13</v>
      </c>
    </row>
    <row r="6973" spans="1:2" ht="16.149999999999999" customHeight="1" x14ac:dyDescent="0.25">
      <c r="A6973" s="265">
        <v>40533</v>
      </c>
      <c r="B6973" s="266">
        <v>1928.71</v>
      </c>
    </row>
    <row r="6974" spans="1:2" ht="16.149999999999999" customHeight="1" x14ac:dyDescent="0.25">
      <c r="A6974" s="265">
        <v>40534</v>
      </c>
      <c r="B6974" s="268">
        <v>1934.96</v>
      </c>
    </row>
    <row r="6975" spans="1:2" ht="16.149999999999999" customHeight="1" x14ac:dyDescent="0.25">
      <c r="A6975" s="265">
        <v>40535</v>
      </c>
      <c r="B6975" s="266">
        <v>1934.44</v>
      </c>
    </row>
    <row r="6976" spans="1:2" ht="16.149999999999999" customHeight="1" x14ac:dyDescent="0.25">
      <c r="A6976" s="265">
        <v>40536</v>
      </c>
      <c r="B6976" s="268">
        <v>1928.33</v>
      </c>
    </row>
    <row r="6977" spans="1:2" ht="16.149999999999999" customHeight="1" x14ac:dyDescent="0.25">
      <c r="A6977" s="265">
        <v>40537</v>
      </c>
      <c r="B6977" s="266">
        <v>1939.54</v>
      </c>
    </row>
    <row r="6978" spans="1:2" ht="16.149999999999999" customHeight="1" x14ac:dyDescent="0.25">
      <c r="A6978" s="265">
        <v>40538</v>
      </c>
      <c r="B6978" s="268">
        <v>1939.54</v>
      </c>
    </row>
    <row r="6979" spans="1:2" ht="16.149999999999999" customHeight="1" x14ac:dyDescent="0.25">
      <c r="A6979" s="265">
        <v>40539</v>
      </c>
      <c r="B6979" s="266">
        <v>1939.54</v>
      </c>
    </row>
    <row r="6980" spans="1:2" ht="16.149999999999999" customHeight="1" x14ac:dyDescent="0.25">
      <c r="A6980" s="265">
        <v>40540</v>
      </c>
      <c r="B6980" s="268">
        <v>1964.57</v>
      </c>
    </row>
    <row r="6981" spans="1:2" ht="16.149999999999999" customHeight="1" x14ac:dyDescent="0.25">
      <c r="A6981" s="265">
        <v>40541</v>
      </c>
      <c r="B6981" s="266">
        <v>2027.33</v>
      </c>
    </row>
    <row r="6982" spans="1:2" ht="16.149999999999999" customHeight="1" x14ac:dyDescent="0.25">
      <c r="A6982" s="265">
        <v>40542</v>
      </c>
      <c r="B6982" s="268">
        <v>1989.88</v>
      </c>
    </row>
    <row r="6983" spans="1:2" ht="16.149999999999999" customHeight="1" x14ac:dyDescent="0.25">
      <c r="A6983" s="265">
        <v>40543</v>
      </c>
      <c r="B6983" s="266">
        <v>1913.98</v>
      </c>
    </row>
    <row r="6984" spans="1:2" ht="16.149999999999999" customHeight="1" x14ac:dyDescent="0.25">
      <c r="A6984" s="265">
        <v>40544</v>
      </c>
      <c r="B6984" s="268">
        <v>1913.98</v>
      </c>
    </row>
    <row r="6985" spans="1:2" ht="16.149999999999999" customHeight="1" x14ac:dyDescent="0.25">
      <c r="A6985" s="265">
        <v>40545</v>
      </c>
      <c r="B6985" s="266">
        <v>1913.98</v>
      </c>
    </row>
    <row r="6986" spans="1:2" ht="16.149999999999999" customHeight="1" x14ac:dyDescent="0.25">
      <c r="A6986" s="265">
        <v>40546</v>
      </c>
      <c r="B6986" s="268">
        <v>1913.98</v>
      </c>
    </row>
    <row r="6987" spans="1:2" ht="16.149999999999999" customHeight="1" x14ac:dyDescent="0.25">
      <c r="A6987" s="265">
        <v>40547</v>
      </c>
      <c r="B6987" s="266">
        <v>1902.71</v>
      </c>
    </row>
    <row r="6988" spans="1:2" ht="16.149999999999999" customHeight="1" x14ac:dyDescent="0.25">
      <c r="A6988" s="265">
        <v>40548</v>
      </c>
      <c r="B6988" s="268">
        <v>1899.86</v>
      </c>
    </row>
    <row r="6989" spans="1:2" ht="16.149999999999999" customHeight="1" x14ac:dyDescent="0.25">
      <c r="A6989" s="265">
        <v>40549</v>
      </c>
      <c r="B6989" s="266">
        <v>1894.82</v>
      </c>
    </row>
    <row r="6990" spans="1:2" ht="16.149999999999999" customHeight="1" x14ac:dyDescent="0.25">
      <c r="A6990" s="265">
        <v>40550</v>
      </c>
      <c r="B6990" s="268">
        <v>1869.94</v>
      </c>
    </row>
    <row r="6991" spans="1:2" ht="16.149999999999999" customHeight="1" x14ac:dyDescent="0.25">
      <c r="A6991" s="265">
        <v>40551</v>
      </c>
      <c r="B6991" s="266">
        <v>1859.97</v>
      </c>
    </row>
    <row r="6992" spans="1:2" ht="16.149999999999999" customHeight="1" x14ac:dyDescent="0.25">
      <c r="A6992" s="265">
        <v>40552</v>
      </c>
      <c r="B6992" s="268">
        <v>1859.97</v>
      </c>
    </row>
    <row r="6993" spans="1:2" ht="16.149999999999999" customHeight="1" x14ac:dyDescent="0.25">
      <c r="A6993" s="265">
        <v>40553</v>
      </c>
      <c r="B6993" s="266">
        <v>1859.97</v>
      </c>
    </row>
    <row r="6994" spans="1:2" ht="16.149999999999999" customHeight="1" x14ac:dyDescent="0.25">
      <c r="A6994" s="265">
        <v>40554</v>
      </c>
      <c r="B6994" s="268">
        <v>1859.97</v>
      </c>
    </row>
    <row r="6995" spans="1:2" ht="16.149999999999999" customHeight="1" x14ac:dyDescent="0.25">
      <c r="A6995" s="265">
        <v>40555</v>
      </c>
      <c r="B6995" s="266">
        <v>1856.79</v>
      </c>
    </row>
    <row r="6996" spans="1:2" ht="16.149999999999999" customHeight="1" x14ac:dyDescent="0.25">
      <c r="A6996" s="265">
        <v>40556</v>
      </c>
      <c r="B6996" s="268">
        <v>1855.46</v>
      </c>
    </row>
    <row r="6997" spans="1:2" ht="16.149999999999999" customHeight="1" x14ac:dyDescent="0.25">
      <c r="A6997" s="265">
        <v>40557</v>
      </c>
      <c r="B6997" s="266">
        <v>1864.36</v>
      </c>
    </row>
    <row r="6998" spans="1:2" ht="16.149999999999999" customHeight="1" x14ac:dyDescent="0.25">
      <c r="A6998" s="265">
        <v>40558</v>
      </c>
      <c r="B6998" s="268">
        <v>1872.46</v>
      </c>
    </row>
    <row r="6999" spans="1:2" ht="16.149999999999999" customHeight="1" x14ac:dyDescent="0.25">
      <c r="A6999" s="265">
        <v>40559</v>
      </c>
      <c r="B6999" s="266">
        <v>1872.46</v>
      </c>
    </row>
    <row r="7000" spans="1:2" ht="16.149999999999999" customHeight="1" x14ac:dyDescent="0.25">
      <c r="A7000" s="265">
        <v>40560</v>
      </c>
      <c r="B7000" s="268">
        <v>1872.46</v>
      </c>
    </row>
    <row r="7001" spans="1:2" ht="16.149999999999999" customHeight="1" x14ac:dyDescent="0.25">
      <c r="A7001" s="265">
        <v>40561</v>
      </c>
      <c r="B7001" s="266">
        <v>1872.46</v>
      </c>
    </row>
    <row r="7002" spans="1:2" ht="16.149999999999999" customHeight="1" x14ac:dyDescent="0.25">
      <c r="A7002" s="265">
        <v>40562</v>
      </c>
      <c r="B7002" s="268">
        <v>1864.64</v>
      </c>
    </row>
    <row r="7003" spans="1:2" ht="16.149999999999999" customHeight="1" x14ac:dyDescent="0.25">
      <c r="A7003" s="265">
        <v>40563</v>
      </c>
      <c r="B7003" s="266">
        <v>1841.9</v>
      </c>
    </row>
    <row r="7004" spans="1:2" ht="16.149999999999999" customHeight="1" x14ac:dyDescent="0.25">
      <c r="A7004" s="265">
        <v>40564</v>
      </c>
      <c r="B7004" s="268">
        <v>1849.59</v>
      </c>
    </row>
    <row r="7005" spans="1:2" ht="16.149999999999999" customHeight="1" x14ac:dyDescent="0.25">
      <c r="A7005" s="265">
        <v>40565</v>
      </c>
      <c r="B7005" s="266">
        <v>1838.94</v>
      </c>
    </row>
    <row r="7006" spans="1:2" ht="16.149999999999999" customHeight="1" x14ac:dyDescent="0.25">
      <c r="A7006" s="265">
        <v>40566</v>
      </c>
      <c r="B7006" s="268">
        <v>1838.94</v>
      </c>
    </row>
    <row r="7007" spans="1:2" ht="16.149999999999999" customHeight="1" x14ac:dyDescent="0.25">
      <c r="A7007" s="265">
        <v>40567</v>
      </c>
      <c r="B7007" s="266">
        <v>1838.94</v>
      </c>
    </row>
    <row r="7008" spans="1:2" ht="16.149999999999999" customHeight="1" x14ac:dyDescent="0.25">
      <c r="A7008" s="265">
        <v>40568</v>
      </c>
      <c r="B7008" s="268">
        <v>1842.43</v>
      </c>
    </row>
    <row r="7009" spans="1:2" ht="16.149999999999999" customHeight="1" x14ac:dyDescent="0.25">
      <c r="A7009" s="265">
        <v>40569</v>
      </c>
      <c r="B7009" s="266">
        <v>1853.71</v>
      </c>
    </row>
    <row r="7010" spans="1:2" ht="16.149999999999999" customHeight="1" x14ac:dyDescent="0.25">
      <c r="A7010" s="265">
        <v>40570</v>
      </c>
      <c r="B7010" s="268">
        <v>1862.05</v>
      </c>
    </row>
    <row r="7011" spans="1:2" ht="16.149999999999999" customHeight="1" x14ac:dyDescent="0.25">
      <c r="A7011" s="265">
        <v>40571</v>
      </c>
      <c r="B7011" s="266">
        <v>1858.7</v>
      </c>
    </row>
    <row r="7012" spans="1:2" ht="16.149999999999999" customHeight="1" x14ac:dyDescent="0.25">
      <c r="A7012" s="265">
        <v>40572</v>
      </c>
      <c r="B7012" s="268">
        <v>1857.98</v>
      </c>
    </row>
    <row r="7013" spans="1:2" ht="16.149999999999999" customHeight="1" x14ac:dyDescent="0.25">
      <c r="A7013" s="265">
        <v>40573</v>
      </c>
      <c r="B7013" s="266">
        <v>1857.98</v>
      </c>
    </row>
    <row r="7014" spans="1:2" ht="16.149999999999999" customHeight="1" x14ac:dyDescent="0.25">
      <c r="A7014" s="265">
        <v>40574</v>
      </c>
      <c r="B7014" s="268">
        <v>1857.98</v>
      </c>
    </row>
    <row r="7015" spans="1:2" ht="16.149999999999999" customHeight="1" x14ac:dyDescent="0.25">
      <c r="A7015" s="265">
        <v>40575</v>
      </c>
      <c r="B7015" s="266">
        <v>1867.82</v>
      </c>
    </row>
    <row r="7016" spans="1:2" ht="16.149999999999999" customHeight="1" x14ac:dyDescent="0.25">
      <c r="A7016" s="265">
        <v>40576</v>
      </c>
      <c r="B7016" s="268">
        <v>1853.33</v>
      </c>
    </row>
    <row r="7017" spans="1:2" ht="16.149999999999999" customHeight="1" x14ac:dyDescent="0.25">
      <c r="A7017" s="265">
        <v>40577</v>
      </c>
      <c r="B7017" s="266">
        <v>1852.67</v>
      </c>
    </row>
    <row r="7018" spans="1:2" ht="16.149999999999999" customHeight="1" x14ac:dyDescent="0.25">
      <c r="A7018" s="265">
        <v>40578</v>
      </c>
      <c r="B7018" s="268">
        <v>1863.03</v>
      </c>
    </row>
    <row r="7019" spans="1:2" ht="16.149999999999999" customHeight="1" x14ac:dyDescent="0.25">
      <c r="A7019" s="265">
        <v>40579</v>
      </c>
      <c r="B7019" s="266">
        <v>1872.01</v>
      </c>
    </row>
    <row r="7020" spans="1:2" ht="16.149999999999999" customHeight="1" x14ac:dyDescent="0.25">
      <c r="A7020" s="265">
        <v>40580</v>
      </c>
      <c r="B7020" s="268">
        <v>1872.01</v>
      </c>
    </row>
    <row r="7021" spans="1:2" ht="16.149999999999999" customHeight="1" x14ac:dyDescent="0.25">
      <c r="A7021" s="265">
        <v>40581</v>
      </c>
      <c r="B7021" s="266">
        <v>1872.01</v>
      </c>
    </row>
    <row r="7022" spans="1:2" ht="16.149999999999999" customHeight="1" x14ac:dyDescent="0.25">
      <c r="A7022" s="265">
        <v>40582</v>
      </c>
      <c r="B7022" s="268">
        <v>1871.81</v>
      </c>
    </row>
    <row r="7023" spans="1:2" ht="16.149999999999999" customHeight="1" x14ac:dyDescent="0.25">
      <c r="A7023" s="265">
        <v>40583</v>
      </c>
      <c r="B7023" s="266">
        <v>1875.32</v>
      </c>
    </row>
    <row r="7024" spans="1:2" ht="16.149999999999999" customHeight="1" x14ac:dyDescent="0.25">
      <c r="A7024" s="265">
        <v>40584</v>
      </c>
      <c r="B7024" s="268">
        <v>1891.54</v>
      </c>
    </row>
    <row r="7025" spans="1:2" ht="16.149999999999999" customHeight="1" x14ac:dyDescent="0.25">
      <c r="A7025" s="265">
        <v>40585</v>
      </c>
      <c r="B7025" s="266">
        <v>1889.1</v>
      </c>
    </row>
    <row r="7026" spans="1:2" ht="16.149999999999999" customHeight="1" x14ac:dyDescent="0.25">
      <c r="A7026" s="265">
        <v>40586</v>
      </c>
      <c r="B7026" s="268">
        <v>1880.37</v>
      </c>
    </row>
    <row r="7027" spans="1:2" ht="16.149999999999999" customHeight="1" x14ac:dyDescent="0.25">
      <c r="A7027" s="265">
        <v>40587</v>
      </c>
      <c r="B7027" s="266">
        <v>1880.37</v>
      </c>
    </row>
    <row r="7028" spans="1:2" ht="16.149999999999999" customHeight="1" x14ac:dyDescent="0.25">
      <c r="A7028" s="265">
        <v>40588</v>
      </c>
      <c r="B7028" s="268">
        <v>1880.37</v>
      </c>
    </row>
    <row r="7029" spans="1:2" ht="16.149999999999999" customHeight="1" x14ac:dyDescent="0.25">
      <c r="A7029" s="265">
        <v>40589</v>
      </c>
      <c r="B7029" s="266">
        <v>1891.84</v>
      </c>
    </row>
    <row r="7030" spans="1:2" ht="16.149999999999999" customHeight="1" x14ac:dyDescent="0.25">
      <c r="A7030" s="265">
        <v>40590</v>
      </c>
      <c r="B7030" s="268">
        <v>1902.01</v>
      </c>
    </row>
    <row r="7031" spans="1:2" ht="16.149999999999999" customHeight="1" x14ac:dyDescent="0.25">
      <c r="A7031" s="265">
        <v>40591</v>
      </c>
      <c r="B7031" s="266">
        <v>1907.69</v>
      </c>
    </row>
    <row r="7032" spans="1:2" ht="16.149999999999999" customHeight="1" x14ac:dyDescent="0.25">
      <c r="A7032" s="265">
        <v>40592</v>
      </c>
      <c r="B7032" s="268">
        <v>1893.46</v>
      </c>
    </row>
    <row r="7033" spans="1:2" ht="16.149999999999999" customHeight="1" x14ac:dyDescent="0.25">
      <c r="A7033" s="265">
        <v>40593</v>
      </c>
      <c r="B7033" s="266">
        <v>1879.15</v>
      </c>
    </row>
    <row r="7034" spans="1:2" ht="16.149999999999999" customHeight="1" x14ac:dyDescent="0.25">
      <c r="A7034" s="265">
        <v>40594</v>
      </c>
      <c r="B7034" s="268">
        <v>1879.15</v>
      </c>
    </row>
    <row r="7035" spans="1:2" ht="16.149999999999999" customHeight="1" x14ac:dyDescent="0.25">
      <c r="A7035" s="265">
        <v>40595</v>
      </c>
      <c r="B7035" s="266">
        <v>1879.15</v>
      </c>
    </row>
    <row r="7036" spans="1:2" ht="16.149999999999999" customHeight="1" x14ac:dyDescent="0.25">
      <c r="A7036" s="265">
        <v>40596</v>
      </c>
      <c r="B7036" s="268">
        <v>1879.15</v>
      </c>
    </row>
    <row r="7037" spans="1:2" ht="16.149999999999999" customHeight="1" x14ac:dyDescent="0.25">
      <c r="A7037" s="265">
        <v>40597</v>
      </c>
      <c r="B7037" s="266">
        <v>1889.69</v>
      </c>
    </row>
    <row r="7038" spans="1:2" ht="16.149999999999999" customHeight="1" x14ac:dyDescent="0.25">
      <c r="A7038" s="265">
        <v>40598</v>
      </c>
      <c r="B7038" s="268">
        <v>1898.28</v>
      </c>
    </row>
    <row r="7039" spans="1:2" ht="16.149999999999999" customHeight="1" x14ac:dyDescent="0.25">
      <c r="A7039" s="265">
        <v>40599</v>
      </c>
      <c r="B7039" s="266">
        <v>1898.39</v>
      </c>
    </row>
    <row r="7040" spans="1:2" ht="16.149999999999999" customHeight="1" x14ac:dyDescent="0.25">
      <c r="A7040" s="265">
        <v>40600</v>
      </c>
      <c r="B7040" s="268">
        <v>1895.56</v>
      </c>
    </row>
    <row r="7041" spans="1:2" ht="16.149999999999999" customHeight="1" x14ac:dyDescent="0.25">
      <c r="A7041" s="265">
        <v>40601</v>
      </c>
      <c r="B7041" s="266">
        <v>1895.56</v>
      </c>
    </row>
    <row r="7042" spans="1:2" ht="16.149999999999999" customHeight="1" x14ac:dyDescent="0.25">
      <c r="A7042" s="265">
        <v>40602</v>
      </c>
      <c r="B7042" s="268">
        <v>1895.56</v>
      </c>
    </row>
    <row r="7043" spans="1:2" ht="16.149999999999999" customHeight="1" x14ac:dyDescent="0.25">
      <c r="A7043" s="265">
        <v>40603</v>
      </c>
      <c r="B7043" s="266">
        <v>1907.37</v>
      </c>
    </row>
    <row r="7044" spans="1:2" ht="16.149999999999999" customHeight="1" x14ac:dyDescent="0.25">
      <c r="A7044" s="265">
        <v>40604</v>
      </c>
      <c r="B7044" s="268">
        <v>1913.21</v>
      </c>
    </row>
    <row r="7045" spans="1:2" ht="16.149999999999999" customHeight="1" x14ac:dyDescent="0.25">
      <c r="A7045" s="265">
        <v>40605</v>
      </c>
      <c r="B7045" s="266">
        <v>1916.05</v>
      </c>
    </row>
    <row r="7046" spans="1:2" ht="16.149999999999999" customHeight="1" x14ac:dyDescent="0.25">
      <c r="A7046" s="265">
        <v>40606</v>
      </c>
      <c r="B7046" s="268">
        <v>1904.73</v>
      </c>
    </row>
    <row r="7047" spans="1:2" ht="16.149999999999999" customHeight="1" x14ac:dyDescent="0.25">
      <c r="A7047" s="265">
        <v>40607</v>
      </c>
      <c r="B7047" s="266">
        <v>1890.23</v>
      </c>
    </row>
    <row r="7048" spans="1:2" ht="16.149999999999999" customHeight="1" x14ac:dyDescent="0.25">
      <c r="A7048" s="265">
        <v>40608</v>
      </c>
      <c r="B7048" s="268">
        <v>1890.23</v>
      </c>
    </row>
    <row r="7049" spans="1:2" ht="16.149999999999999" customHeight="1" x14ac:dyDescent="0.25">
      <c r="A7049" s="265">
        <v>40609</v>
      </c>
      <c r="B7049" s="266">
        <v>1890.23</v>
      </c>
    </row>
    <row r="7050" spans="1:2" ht="16.149999999999999" customHeight="1" x14ac:dyDescent="0.25">
      <c r="A7050" s="265">
        <v>40610</v>
      </c>
      <c r="B7050" s="268">
        <v>1893.17</v>
      </c>
    </row>
    <row r="7051" spans="1:2" ht="16.149999999999999" customHeight="1" x14ac:dyDescent="0.25">
      <c r="A7051" s="265">
        <v>40611</v>
      </c>
      <c r="B7051" s="266">
        <v>1889.85</v>
      </c>
    </row>
    <row r="7052" spans="1:2" ht="16.149999999999999" customHeight="1" x14ac:dyDescent="0.25">
      <c r="A7052" s="265">
        <v>40612</v>
      </c>
      <c r="B7052" s="268">
        <v>1879.49</v>
      </c>
    </row>
    <row r="7053" spans="1:2" ht="16.149999999999999" customHeight="1" x14ac:dyDescent="0.25">
      <c r="A7053" s="265">
        <v>40613</v>
      </c>
      <c r="B7053" s="266">
        <v>1871.97</v>
      </c>
    </row>
    <row r="7054" spans="1:2" ht="16.149999999999999" customHeight="1" x14ac:dyDescent="0.25">
      <c r="A7054" s="265">
        <v>40614</v>
      </c>
      <c r="B7054" s="268">
        <v>1866.2</v>
      </c>
    </row>
    <row r="7055" spans="1:2" ht="16.149999999999999" customHeight="1" x14ac:dyDescent="0.25">
      <c r="A7055" s="265">
        <v>40615</v>
      </c>
      <c r="B7055" s="266">
        <v>1866.2</v>
      </c>
    </row>
    <row r="7056" spans="1:2" ht="16.149999999999999" customHeight="1" x14ac:dyDescent="0.25">
      <c r="A7056" s="265">
        <v>40616</v>
      </c>
      <c r="B7056" s="268">
        <v>1866.2</v>
      </c>
    </row>
    <row r="7057" spans="1:2" ht="16.149999999999999" customHeight="1" x14ac:dyDescent="0.25">
      <c r="A7057" s="265">
        <v>40617</v>
      </c>
      <c r="B7057" s="266">
        <v>1876.29</v>
      </c>
    </row>
    <row r="7058" spans="1:2" ht="16.149999999999999" customHeight="1" x14ac:dyDescent="0.25">
      <c r="A7058" s="265">
        <v>40618</v>
      </c>
      <c r="B7058" s="268">
        <v>1887.67</v>
      </c>
    </row>
    <row r="7059" spans="1:2" ht="16.149999999999999" customHeight="1" x14ac:dyDescent="0.25">
      <c r="A7059" s="265">
        <v>40619</v>
      </c>
      <c r="B7059" s="266">
        <v>1892.62</v>
      </c>
    </row>
    <row r="7060" spans="1:2" ht="16.149999999999999" customHeight="1" x14ac:dyDescent="0.25">
      <c r="A7060" s="265">
        <v>40620</v>
      </c>
      <c r="B7060" s="268">
        <v>1876.78</v>
      </c>
    </row>
    <row r="7061" spans="1:2" ht="16.149999999999999" customHeight="1" x14ac:dyDescent="0.25">
      <c r="A7061" s="265">
        <v>40621</v>
      </c>
      <c r="B7061" s="266">
        <v>1874.79</v>
      </c>
    </row>
    <row r="7062" spans="1:2" ht="16.149999999999999" customHeight="1" x14ac:dyDescent="0.25">
      <c r="A7062" s="265">
        <v>40622</v>
      </c>
      <c r="B7062" s="268">
        <v>1874.79</v>
      </c>
    </row>
    <row r="7063" spans="1:2" ht="16.149999999999999" customHeight="1" x14ac:dyDescent="0.25">
      <c r="A7063" s="265">
        <v>40623</v>
      </c>
      <c r="B7063" s="266">
        <v>1874.79</v>
      </c>
    </row>
    <row r="7064" spans="1:2" ht="16.149999999999999" customHeight="1" x14ac:dyDescent="0.25">
      <c r="A7064" s="265">
        <v>40624</v>
      </c>
      <c r="B7064" s="268">
        <v>1874.79</v>
      </c>
    </row>
    <row r="7065" spans="1:2" ht="16.149999999999999" customHeight="1" x14ac:dyDescent="0.25">
      <c r="A7065" s="265">
        <v>40625</v>
      </c>
      <c r="B7065" s="266">
        <v>1866.34</v>
      </c>
    </row>
    <row r="7066" spans="1:2" ht="16.149999999999999" customHeight="1" x14ac:dyDescent="0.25">
      <c r="A7066" s="265">
        <v>40626</v>
      </c>
      <c r="B7066" s="268">
        <v>1867.74</v>
      </c>
    </row>
    <row r="7067" spans="1:2" ht="16.149999999999999" customHeight="1" x14ac:dyDescent="0.25">
      <c r="A7067" s="265">
        <v>40627</v>
      </c>
      <c r="B7067" s="266">
        <v>1865.11</v>
      </c>
    </row>
    <row r="7068" spans="1:2" ht="16.149999999999999" customHeight="1" x14ac:dyDescent="0.25">
      <c r="A7068" s="265">
        <v>40628</v>
      </c>
      <c r="B7068" s="268">
        <v>1871.37</v>
      </c>
    </row>
    <row r="7069" spans="1:2" ht="16.149999999999999" customHeight="1" x14ac:dyDescent="0.25">
      <c r="A7069" s="265">
        <v>40629</v>
      </c>
      <c r="B7069" s="266">
        <v>1871.37</v>
      </c>
    </row>
    <row r="7070" spans="1:2" ht="16.149999999999999" customHeight="1" x14ac:dyDescent="0.25">
      <c r="A7070" s="265">
        <v>40630</v>
      </c>
      <c r="B7070" s="268">
        <v>1871.37</v>
      </c>
    </row>
    <row r="7071" spans="1:2" ht="16.149999999999999" customHeight="1" x14ac:dyDescent="0.25">
      <c r="A7071" s="265">
        <v>40631</v>
      </c>
      <c r="B7071" s="266">
        <v>1877.84</v>
      </c>
    </row>
    <row r="7072" spans="1:2" ht="16.149999999999999" customHeight="1" x14ac:dyDescent="0.25">
      <c r="A7072" s="265">
        <v>40632</v>
      </c>
      <c r="B7072" s="268">
        <v>1888</v>
      </c>
    </row>
    <row r="7073" spans="1:2" ht="16.149999999999999" customHeight="1" x14ac:dyDescent="0.25">
      <c r="A7073" s="265">
        <v>40633</v>
      </c>
      <c r="B7073" s="266">
        <v>1879.47</v>
      </c>
    </row>
    <row r="7074" spans="1:2" ht="16.149999999999999" customHeight="1" x14ac:dyDescent="0.25">
      <c r="A7074" s="265">
        <v>40634</v>
      </c>
      <c r="B7074" s="268">
        <v>1870.6</v>
      </c>
    </row>
    <row r="7075" spans="1:2" ht="16.149999999999999" customHeight="1" x14ac:dyDescent="0.25">
      <c r="A7075" s="265">
        <v>40635</v>
      </c>
      <c r="B7075" s="266">
        <v>1858.95</v>
      </c>
    </row>
    <row r="7076" spans="1:2" ht="16.149999999999999" customHeight="1" x14ac:dyDescent="0.25">
      <c r="A7076" s="265">
        <v>40636</v>
      </c>
      <c r="B7076" s="268">
        <v>1858.95</v>
      </c>
    </row>
    <row r="7077" spans="1:2" ht="16.149999999999999" customHeight="1" x14ac:dyDescent="0.25">
      <c r="A7077" s="265">
        <v>40637</v>
      </c>
      <c r="B7077" s="266">
        <v>1858.95</v>
      </c>
    </row>
    <row r="7078" spans="1:2" ht="16.149999999999999" customHeight="1" x14ac:dyDescent="0.25">
      <c r="A7078" s="265">
        <v>40638</v>
      </c>
      <c r="B7078" s="268">
        <v>1846.78</v>
      </c>
    </row>
    <row r="7079" spans="1:2" ht="16.149999999999999" customHeight="1" x14ac:dyDescent="0.25">
      <c r="A7079" s="265">
        <v>40639</v>
      </c>
      <c r="B7079" s="266">
        <v>1838.29</v>
      </c>
    </row>
    <row r="7080" spans="1:2" ht="16.149999999999999" customHeight="1" x14ac:dyDescent="0.25">
      <c r="A7080" s="265">
        <v>40640</v>
      </c>
      <c r="B7080" s="268">
        <v>1826.97</v>
      </c>
    </row>
    <row r="7081" spans="1:2" ht="16.149999999999999" customHeight="1" x14ac:dyDescent="0.25">
      <c r="A7081" s="265">
        <v>40641</v>
      </c>
      <c r="B7081" s="266">
        <v>1825.09</v>
      </c>
    </row>
    <row r="7082" spans="1:2" ht="16.149999999999999" customHeight="1" x14ac:dyDescent="0.25">
      <c r="A7082" s="265">
        <v>40642</v>
      </c>
      <c r="B7082" s="268">
        <v>1817.35</v>
      </c>
    </row>
    <row r="7083" spans="1:2" ht="16.149999999999999" customHeight="1" x14ac:dyDescent="0.25">
      <c r="A7083" s="265">
        <v>40643</v>
      </c>
      <c r="B7083" s="266">
        <v>1817.35</v>
      </c>
    </row>
    <row r="7084" spans="1:2" ht="16.149999999999999" customHeight="1" x14ac:dyDescent="0.25">
      <c r="A7084" s="265">
        <v>40644</v>
      </c>
      <c r="B7084" s="268">
        <v>1817.35</v>
      </c>
    </row>
    <row r="7085" spans="1:2" ht="16.149999999999999" customHeight="1" x14ac:dyDescent="0.25">
      <c r="A7085" s="265">
        <v>40645</v>
      </c>
      <c r="B7085" s="266">
        <v>1815.79</v>
      </c>
    </row>
    <row r="7086" spans="1:2" ht="16.149999999999999" customHeight="1" x14ac:dyDescent="0.25">
      <c r="A7086" s="265">
        <v>40646</v>
      </c>
      <c r="B7086" s="268">
        <v>1818.14</v>
      </c>
    </row>
    <row r="7087" spans="1:2" ht="16.149999999999999" customHeight="1" x14ac:dyDescent="0.25">
      <c r="A7087" s="265">
        <v>40647</v>
      </c>
      <c r="B7087" s="266">
        <v>1818.91</v>
      </c>
    </row>
    <row r="7088" spans="1:2" ht="16.149999999999999" customHeight="1" x14ac:dyDescent="0.25">
      <c r="A7088" s="265">
        <v>40648</v>
      </c>
      <c r="B7088" s="268">
        <v>1811.1</v>
      </c>
    </row>
    <row r="7089" spans="1:2" ht="16.149999999999999" customHeight="1" x14ac:dyDescent="0.25">
      <c r="A7089" s="265">
        <v>40649</v>
      </c>
      <c r="B7089" s="266">
        <v>1800.63</v>
      </c>
    </row>
    <row r="7090" spans="1:2" ht="16.149999999999999" customHeight="1" x14ac:dyDescent="0.25">
      <c r="A7090" s="265">
        <v>40650</v>
      </c>
      <c r="B7090" s="268">
        <v>1800.63</v>
      </c>
    </row>
    <row r="7091" spans="1:2" ht="16.149999999999999" customHeight="1" x14ac:dyDescent="0.25">
      <c r="A7091" s="265">
        <v>40651</v>
      </c>
      <c r="B7091" s="266">
        <v>1800.63</v>
      </c>
    </row>
    <row r="7092" spans="1:2" ht="16.149999999999999" customHeight="1" x14ac:dyDescent="0.25">
      <c r="A7092" s="265">
        <v>40652</v>
      </c>
      <c r="B7092" s="268">
        <v>1799.79</v>
      </c>
    </row>
    <row r="7093" spans="1:2" ht="16.149999999999999" customHeight="1" x14ac:dyDescent="0.25">
      <c r="A7093" s="265">
        <v>40653</v>
      </c>
      <c r="B7093" s="266">
        <v>1790.54</v>
      </c>
    </row>
    <row r="7094" spans="1:2" ht="16.149999999999999" customHeight="1" x14ac:dyDescent="0.25">
      <c r="A7094" s="265">
        <v>40654</v>
      </c>
      <c r="B7094" s="268">
        <v>1782.59</v>
      </c>
    </row>
    <row r="7095" spans="1:2" ht="16.149999999999999" customHeight="1" x14ac:dyDescent="0.25">
      <c r="A7095" s="265">
        <v>40655</v>
      </c>
      <c r="B7095" s="266">
        <v>1782.59</v>
      </c>
    </row>
    <row r="7096" spans="1:2" ht="16.149999999999999" customHeight="1" x14ac:dyDescent="0.25">
      <c r="A7096" s="265">
        <v>40656</v>
      </c>
      <c r="B7096" s="268">
        <v>1782.59</v>
      </c>
    </row>
    <row r="7097" spans="1:2" ht="16.149999999999999" customHeight="1" x14ac:dyDescent="0.25">
      <c r="A7097" s="265">
        <v>40657</v>
      </c>
      <c r="B7097" s="266">
        <v>1782.59</v>
      </c>
    </row>
    <row r="7098" spans="1:2" ht="16.149999999999999" customHeight="1" x14ac:dyDescent="0.25">
      <c r="A7098" s="265">
        <v>40658</v>
      </c>
      <c r="B7098" s="268">
        <v>1782.59</v>
      </c>
    </row>
    <row r="7099" spans="1:2" ht="16.149999999999999" customHeight="1" x14ac:dyDescent="0.25">
      <c r="A7099" s="265">
        <v>40659</v>
      </c>
      <c r="B7099" s="266">
        <v>1781.56</v>
      </c>
    </row>
    <row r="7100" spans="1:2" ht="16.149999999999999" customHeight="1" x14ac:dyDescent="0.25">
      <c r="A7100" s="265">
        <v>40660</v>
      </c>
      <c r="B7100" s="268">
        <v>1787.88</v>
      </c>
    </row>
    <row r="7101" spans="1:2" ht="16.149999999999999" customHeight="1" x14ac:dyDescent="0.25">
      <c r="A7101" s="265">
        <v>40661</v>
      </c>
      <c r="B7101" s="266">
        <v>1784.11</v>
      </c>
    </row>
    <row r="7102" spans="1:2" ht="16.149999999999999" customHeight="1" x14ac:dyDescent="0.25">
      <c r="A7102" s="265">
        <v>40662</v>
      </c>
      <c r="B7102" s="268">
        <v>1767.54</v>
      </c>
    </row>
    <row r="7103" spans="1:2" ht="16.149999999999999" customHeight="1" x14ac:dyDescent="0.25">
      <c r="A7103" s="265">
        <v>40663</v>
      </c>
      <c r="B7103" s="266">
        <v>1768.19</v>
      </c>
    </row>
    <row r="7104" spans="1:2" ht="16.149999999999999" customHeight="1" x14ac:dyDescent="0.25">
      <c r="A7104" s="265">
        <v>40664</v>
      </c>
      <c r="B7104" s="268">
        <v>1768.19</v>
      </c>
    </row>
    <row r="7105" spans="1:2" ht="16.149999999999999" customHeight="1" x14ac:dyDescent="0.25">
      <c r="A7105" s="265">
        <v>40665</v>
      </c>
      <c r="B7105" s="266">
        <v>1768.19</v>
      </c>
    </row>
    <row r="7106" spans="1:2" ht="16.149999999999999" customHeight="1" x14ac:dyDescent="0.25">
      <c r="A7106" s="265">
        <v>40666</v>
      </c>
      <c r="B7106" s="268">
        <v>1768.37</v>
      </c>
    </row>
    <row r="7107" spans="1:2" ht="16.149999999999999" customHeight="1" x14ac:dyDescent="0.25">
      <c r="A7107" s="265">
        <v>40667</v>
      </c>
      <c r="B7107" s="266">
        <v>1767.05</v>
      </c>
    </row>
    <row r="7108" spans="1:2" ht="16.149999999999999" customHeight="1" x14ac:dyDescent="0.25">
      <c r="A7108" s="265">
        <v>40668</v>
      </c>
      <c r="B7108" s="268">
        <v>1763.45</v>
      </c>
    </row>
    <row r="7109" spans="1:2" ht="16.149999999999999" customHeight="1" x14ac:dyDescent="0.25">
      <c r="A7109" s="265">
        <v>40669</v>
      </c>
      <c r="B7109" s="266">
        <v>1769.46</v>
      </c>
    </row>
    <row r="7110" spans="1:2" ht="16.149999999999999" customHeight="1" x14ac:dyDescent="0.25">
      <c r="A7110" s="265">
        <v>40670</v>
      </c>
      <c r="B7110" s="268">
        <v>1763.12</v>
      </c>
    </row>
    <row r="7111" spans="1:2" ht="16.149999999999999" customHeight="1" x14ac:dyDescent="0.25">
      <c r="A7111" s="265">
        <v>40671</v>
      </c>
      <c r="B7111" s="266">
        <v>1763.12</v>
      </c>
    </row>
    <row r="7112" spans="1:2" ht="16.149999999999999" customHeight="1" x14ac:dyDescent="0.25">
      <c r="A7112" s="265">
        <v>40672</v>
      </c>
      <c r="B7112" s="268">
        <v>1763.12</v>
      </c>
    </row>
    <row r="7113" spans="1:2" ht="16.149999999999999" customHeight="1" x14ac:dyDescent="0.25">
      <c r="A7113" s="265">
        <v>40673</v>
      </c>
      <c r="B7113" s="266">
        <v>1779.7</v>
      </c>
    </row>
    <row r="7114" spans="1:2" ht="16.149999999999999" customHeight="1" x14ac:dyDescent="0.25">
      <c r="A7114" s="265">
        <v>40674</v>
      </c>
      <c r="B7114" s="268">
        <v>1791.72</v>
      </c>
    </row>
    <row r="7115" spans="1:2" ht="16.149999999999999" customHeight="1" x14ac:dyDescent="0.25">
      <c r="A7115" s="265">
        <v>40675</v>
      </c>
      <c r="B7115" s="266">
        <v>1798.66</v>
      </c>
    </row>
    <row r="7116" spans="1:2" ht="16.149999999999999" customHeight="1" x14ac:dyDescent="0.25">
      <c r="A7116" s="265">
        <v>40676</v>
      </c>
      <c r="B7116" s="268">
        <v>1807.86</v>
      </c>
    </row>
    <row r="7117" spans="1:2" ht="16.149999999999999" customHeight="1" x14ac:dyDescent="0.25">
      <c r="A7117" s="265">
        <v>40677</v>
      </c>
      <c r="B7117" s="266">
        <v>1805.37</v>
      </c>
    </row>
    <row r="7118" spans="1:2" ht="16.149999999999999" customHeight="1" x14ac:dyDescent="0.25">
      <c r="A7118" s="265">
        <v>40678</v>
      </c>
      <c r="B7118" s="268">
        <v>1805.37</v>
      </c>
    </row>
    <row r="7119" spans="1:2" ht="16.149999999999999" customHeight="1" x14ac:dyDescent="0.25">
      <c r="A7119" s="265">
        <v>40679</v>
      </c>
      <c r="B7119" s="266">
        <v>1805.37</v>
      </c>
    </row>
    <row r="7120" spans="1:2" ht="16.149999999999999" customHeight="1" x14ac:dyDescent="0.25">
      <c r="A7120" s="265">
        <v>40680</v>
      </c>
      <c r="B7120" s="268">
        <v>1814.98</v>
      </c>
    </row>
    <row r="7121" spans="1:2" ht="16.149999999999999" customHeight="1" x14ac:dyDescent="0.25">
      <c r="A7121" s="265">
        <v>40681</v>
      </c>
      <c r="B7121" s="266">
        <v>1826.03</v>
      </c>
    </row>
    <row r="7122" spans="1:2" ht="16.149999999999999" customHeight="1" x14ac:dyDescent="0.25">
      <c r="A7122" s="265">
        <v>40682</v>
      </c>
      <c r="B7122" s="268">
        <v>1824.62</v>
      </c>
    </row>
    <row r="7123" spans="1:2" ht="16.149999999999999" customHeight="1" x14ac:dyDescent="0.25">
      <c r="A7123" s="265">
        <v>40683</v>
      </c>
      <c r="B7123" s="266">
        <v>1814.99</v>
      </c>
    </row>
    <row r="7124" spans="1:2" ht="16.149999999999999" customHeight="1" x14ac:dyDescent="0.25">
      <c r="A7124" s="265">
        <v>40684</v>
      </c>
      <c r="B7124" s="268">
        <v>1819.86</v>
      </c>
    </row>
    <row r="7125" spans="1:2" ht="16.149999999999999" customHeight="1" x14ac:dyDescent="0.25">
      <c r="A7125" s="265">
        <v>40685</v>
      </c>
      <c r="B7125" s="266">
        <v>1819.86</v>
      </c>
    </row>
    <row r="7126" spans="1:2" ht="16.149999999999999" customHeight="1" x14ac:dyDescent="0.25">
      <c r="A7126" s="265">
        <v>40686</v>
      </c>
      <c r="B7126" s="268">
        <v>1819.86</v>
      </c>
    </row>
    <row r="7127" spans="1:2" ht="16.149999999999999" customHeight="1" x14ac:dyDescent="0.25">
      <c r="A7127" s="265">
        <v>40687</v>
      </c>
      <c r="B7127" s="266">
        <v>1828.12</v>
      </c>
    </row>
    <row r="7128" spans="1:2" ht="16.149999999999999" customHeight="1" x14ac:dyDescent="0.25">
      <c r="A7128" s="265">
        <v>40688</v>
      </c>
      <c r="B7128" s="268">
        <v>1828.64</v>
      </c>
    </row>
    <row r="7129" spans="1:2" ht="16.149999999999999" customHeight="1" x14ac:dyDescent="0.25">
      <c r="A7129" s="265">
        <v>40689</v>
      </c>
      <c r="B7129" s="266">
        <v>1831.58</v>
      </c>
    </row>
    <row r="7130" spans="1:2" ht="16.149999999999999" customHeight="1" x14ac:dyDescent="0.25">
      <c r="A7130" s="265">
        <v>40690</v>
      </c>
      <c r="B7130" s="268">
        <v>1829.75</v>
      </c>
    </row>
    <row r="7131" spans="1:2" ht="16.149999999999999" customHeight="1" x14ac:dyDescent="0.25">
      <c r="A7131" s="265">
        <v>40691</v>
      </c>
      <c r="B7131" s="266">
        <v>1817.34</v>
      </c>
    </row>
    <row r="7132" spans="1:2" ht="16.149999999999999" customHeight="1" x14ac:dyDescent="0.25">
      <c r="A7132" s="265">
        <v>40692</v>
      </c>
      <c r="B7132" s="268">
        <v>1817.34</v>
      </c>
    </row>
    <row r="7133" spans="1:2" ht="16.149999999999999" customHeight="1" x14ac:dyDescent="0.25">
      <c r="A7133" s="265">
        <v>40693</v>
      </c>
      <c r="B7133" s="266">
        <v>1817.34</v>
      </c>
    </row>
    <row r="7134" spans="1:2" ht="16.149999999999999" customHeight="1" x14ac:dyDescent="0.25">
      <c r="A7134" s="265">
        <v>40694</v>
      </c>
      <c r="B7134" s="268">
        <v>1817.34</v>
      </c>
    </row>
    <row r="7135" spans="1:2" ht="16.149999999999999" customHeight="1" x14ac:dyDescent="0.25">
      <c r="A7135" s="265">
        <v>40695</v>
      </c>
      <c r="B7135" s="266">
        <v>1797.83</v>
      </c>
    </row>
    <row r="7136" spans="1:2" ht="16.149999999999999" customHeight="1" x14ac:dyDescent="0.25">
      <c r="A7136" s="265">
        <v>40696</v>
      </c>
      <c r="B7136" s="268">
        <v>1789.41</v>
      </c>
    </row>
    <row r="7137" spans="1:2" ht="16.149999999999999" customHeight="1" x14ac:dyDescent="0.25">
      <c r="A7137" s="265">
        <v>40697</v>
      </c>
      <c r="B7137" s="266">
        <v>1784.12</v>
      </c>
    </row>
    <row r="7138" spans="1:2" ht="16.149999999999999" customHeight="1" x14ac:dyDescent="0.25">
      <c r="A7138" s="265">
        <v>40698</v>
      </c>
      <c r="B7138" s="268">
        <v>1785.05</v>
      </c>
    </row>
    <row r="7139" spans="1:2" ht="16.149999999999999" customHeight="1" x14ac:dyDescent="0.25">
      <c r="A7139" s="265">
        <v>40699</v>
      </c>
      <c r="B7139" s="266">
        <v>1785.05</v>
      </c>
    </row>
    <row r="7140" spans="1:2" ht="16.149999999999999" customHeight="1" x14ac:dyDescent="0.25">
      <c r="A7140" s="265">
        <v>40700</v>
      </c>
      <c r="B7140" s="268">
        <v>1785.05</v>
      </c>
    </row>
    <row r="7141" spans="1:2" ht="16.149999999999999" customHeight="1" x14ac:dyDescent="0.25">
      <c r="A7141" s="265">
        <v>40701</v>
      </c>
      <c r="B7141" s="266">
        <v>1785.05</v>
      </c>
    </row>
    <row r="7142" spans="1:2" ht="16.149999999999999" customHeight="1" x14ac:dyDescent="0.25">
      <c r="A7142" s="265">
        <v>40702</v>
      </c>
      <c r="B7142" s="268">
        <v>1770.13</v>
      </c>
    </row>
    <row r="7143" spans="1:2" ht="16.149999999999999" customHeight="1" x14ac:dyDescent="0.25">
      <c r="A7143" s="265">
        <v>40703</v>
      </c>
      <c r="B7143" s="266">
        <v>1769.83</v>
      </c>
    </row>
    <row r="7144" spans="1:2" ht="16.149999999999999" customHeight="1" x14ac:dyDescent="0.25">
      <c r="A7144" s="265">
        <v>40704</v>
      </c>
      <c r="B7144" s="268">
        <v>1772.59</v>
      </c>
    </row>
    <row r="7145" spans="1:2" ht="16.149999999999999" customHeight="1" x14ac:dyDescent="0.25">
      <c r="A7145" s="265">
        <v>40705</v>
      </c>
      <c r="B7145" s="266">
        <v>1774.94</v>
      </c>
    </row>
    <row r="7146" spans="1:2" ht="16.149999999999999" customHeight="1" x14ac:dyDescent="0.25">
      <c r="A7146" s="265">
        <v>40706</v>
      </c>
      <c r="B7146" s="268">
        <v>1774.94</v>
      </c>
    </row>
    <row r="7147" spans="1:2" ht="16.149999999999999" customHeight="1" x14ac:dyDescent="0.25">
      <c r="A7147" s="265">
        <v>40707</v>
      </c>
      <c r="B7147" s="266">
        <v>1774.94</v>
      </c>
    </row>
    <row r="7148" spans="1:2" ht="16.149999999999999" customHeight="1" x14ac:dyDescent="0.25">
      <c r="A7148" s="265">
        <v>40708</v>
      </c>
      <c r="B7148" s="268">
        <v>1777.64</v>
      </c>
    </row>
    <row r="7149" spans="1:2" ht="16.149999999999999" customHeight="1" x14ac:dyDescent="0.25">
      <c r="A7149" s="265">
        <v>40709</v>
      </c>
      <c r="B7149" s="266">
        <v>1774.24</v>
      </c>
    </row>
    <row r="7150" spans="1:2" ht="16.149999999999999" customHeight="1" x14ac:dyDescent="0.25">
      <c r="A7150" s="265">
        <v>40710</v>
      </c>
      <c r="B7150" s="268">
        <v>1781.4</v>
      </c>
    </row>
    <row r="7151" spans="1:2" ht="16.149999999999999" customHeight="1" x14ac:dyDescent="0.25">
      <c r="A7151" s="265">
        <v>40711</v>
      </c>
      <c r="B7151" s="266">
        <v>1793.92</v>
      </c>
    </row>
    <row r="7152" spans="1:2" ht="16.149999999999999" customHeight="1" x14ac:dyDescent="0.25">
      <c r="A7152" s="265">
        <v>40712</v>
      </c>
      <c r="B7152" s="268">
        <v>1787.8</v>
      </c>
    </row>
    <row r="7153" spans="1:2" ht="16.149999999999999" customHeight="1" x14ac:dyDescent="0.25">
      <c r="A7153" s="265">
        <v>40713</v>
      </c>
      <c r="B7153" s="266">
        <v>1787.8</v>
      </c>
    </row>
    <row r="7154" spans="1:2" ht="16.149999999999999" customHeight="1" x14ac:dyDescent="0.25">
      <c r="A7154" s="265">
        <v>40714</v>
      </c>
      <c r="B7154" s="268">
        <v>1787.8</v>
      </c>
    </row>
    <row r="7155" spans="1:2" ht="16.149999999999999" customHeight="1" x14ac:dyDescent="0.25">
      <c r="A7155" s="265">
        <v>40715</v>
      </c>
      <c r="B7155" s="266">
        <v>1789.47</v>
      </c>
    </row>
    <row r="7156" spans="1:2" ht="16.149999999999999" customHeight="1" x14ac:dyDescent="0.25">
      <c r="A7156" s="265">
        <v>40716</v>
      </c>
      <c r="B7156" s="268">
        <v>1780.48</v>
      </c>
    </row>
    <row r="7157" spans="1:2" ht="16.149999999999999" customHeight="1" x14ac:dyDescent="0.25">
      <c r="A7157" s="265">
        <v>40717</v>
      </c>
      <c r="B7157" s="266">
        <v>1779.1</v>
      </c>
    </row>
    <row r="7158" spans="1:2" ht="16.149999999999999" customHeight="1" x14ac:dyDescent="0.25">
      <c r="A7158" s="265">
        <v>40718</v>
      </c>
      <c r="B7158" s="268">
        <v>1788.11</v>
      </c>
    </row>
    <row r="7159" spans="1:2" ht="16.149999999999999" customHeight="1" x14ac:dyDescent="0.25">
      <c r="A7159" s="265">
        <v>40719</v>
      </c>
      <c r="B7159" s="266">
        <v>1787.8</v>
      </c>
    </row>
    <row r="7160" spans="1:2" ht="16.149999999999999" customHeight="1" x14ac:dyDescent="0.25">
      <c r="A7160" s="265">
        <v>40720</v>
      </c>
      <c r="B7160" s="268">
        <v>1787.8</v>
      </c>
    </row>
    <row r="7161" spans="1:2" ht="16.149999999999999" customHeight="1" x14ac:dyDescent="0.25">
      <c r="A7161" s="265">
        <v>40721</v>
      </c>
      <c r="B7161" s="266">
        <v>1787.8</v>
      </c>
    </row>
    <row r="7162" spans="1:2" ht="16.149999999999999" customHeight="1" x14ac:dyDescent="0.25">
      <c r="A7162" s="265">
        <v>40722</v>
      </c>
      <c r="B7162" s="268">
        <v>1787.8</v>
      </c>
    </row>
    <row r="7163" spans="1:2" ht="16.149999999999999" customHeight="1" x14ac:dyDescent="0.25">
      <c r="A7163" s="265">
        <v>40723</v>
      </c>
      <c r="B7163" s="266">
        <v>1786.73</v>
      </c>
    </row>
    <row r="7164" spans="1:2" ht="16.149999999999999" customHeight="1" x14ac:dyDescent="0.25">
      <c r="A7164" s="265">
        <v>40724</v>
      </c>
      <c r="B7164" s="268">
        <v>1780.16</v>
      </c>
    </row>
    <row r="7165" spans="1:2" ht="16.149999999999999" customHeight="1" x14ac:dyDescent="0.25">
      <c r="A7165" s="265">
        <v>40725</v>
      </c>
      <c r="B7165" s="266">
        <v>1772.32</v>
      </c>
    </row>
    <row r="7166" spans="1:2" ht="16.149999999999999" customHeight="1" x14ac:dyDescent="0.25">
      <c r="A7166" s="265">
        <v>40726</v>
      </c>
      <c r="B7166" s="268">
        <v>1762.59</v>
      </c>
    </row>
    <row r="7167" spans="1:2" ht="16.149999999999999" customHeight="1" x14ac:dyDescent="0.25">
      <c r="A7167" s="265">
        <v>40727</v>
      </c>
      <c r="B7167" s="266">
        <v>1762.59</v>
      </c>
    </row>
    <row r="7168" spans="1:2" ht="16.149999999999999" customHeight="1" x14ac:dyDescent="0.25">
      <c r="A7168" s="265">
        <v>40728</v>
      </c>
      <c r="B7168" s="268">
        <v>1762.59</v>
      </c>
    </row>
    <row r="7169" spans="1:2" ht="16.149999999999999" customHeight="1" x14ac:dyDescent="0.25">
      <c r="A7169" s="265">
        <v>40729</v>
      </c>
      <c r="B7169" s="266">
        <v>1762.59</v>
      </c>
    </row>
    <row r="7170" spans="1:2" ht="16.149999999999999" customHeight="1" x14ac:dyDescent="0.25">
      <c r="A7170" s="265">
        <v>40730</v>
      </c>
      <c r="B7170" s="268">
        <v>1766.57</v>
      </c>
    </row>
    <row r="7171" spans="1:2" ht="16.149999999999999" customHeight="1" x14ac:dyDescent="0.25">
      <c r="A7171" s="265">
        <v>40731</v>
      </c>
      <c r="B7171" s="266">
        <v>1767.47</v>
      </c>
    </row>
    <row r="7172" spans="1:2" ht="16.149999999999999" customHeight="1" x14ac:dyDescent="0.25">
      <c r="A7172" s="265">
        <v>40732</v>
      </c>
      <c r="B7172" s="268">
        <v>1759.38</v>
      </c>
    </row>
    <row r="7173" spans="1:2" ht="16.149999999999999" customHeight="1" x14ac:dyDescent="0.25">
      <c r="A7173" s="265">
        <v>40733</v>
      </c>
      <c r="B7173" s="266">
        <v>1759.41</v>
      </c>
    </row>
    <row r="7174" spans="1:2" ht="16.149999999999999" customHeight="1" x14ac:dyDescent="0.25">
      <c r="A7174" s="265">
        <v>40734</v>
      </c>
      <c r="B7174" s="268">
        <v>1759.41</v>
      </c>
    </row>
    <row r="7175" spans="1:2" ht="16.149999999999999" customHeight="1" x14ac:dyDescent="0.25">
      <c r="A7175" s="265">
        <v>40735</v>
      </c>
      <c r="B7175" s="266">
        <v>1759.41</v>
      </c>
    </row>
    <row r="7176" spans="1:2" ht="16.149999999999999" customHeight="1" x14ac:dyDescent="0.25">
      <c r="A7176" s="265">
        <v>40736</v>
      </c>
      <c r="B7176" s="268">
        <v>1768.42</v>
      </c>
    </row>
    <row r="7177" spans="1:2" ht="16.149999999999999" customHeight="1" x14ac:dyDescent="0.25">
      <c r="A7177" s="265">
        <v>40737</v>
      </c>
      <c r="B7177" s="266">
        <v>1765.32</v>
      </c>
    </row>
    <row r="7178" spans="1:2" ht="16.149999999999999" customHeight="1" x14ac:dyDescent="0.25">
      <c r="A7178" s="265">
        <v>40738</v>
      </c>
      <c r="B7178" s="268">
        <v>1758.25</v>
      </c>
    </row>
    <row r="7179" spans="1:2" ht="16.149999999999999" customHeight="1" x14ac:dyDescent="0.25">
      <c r="A7179" s="265">
        <v>40739</v>
      </c>
      <c r="B7179" s="266">
        <v>1748.41</v>
      </c>
    </row>
    <row r="7180" spans="1:2" ht="16.149999999999999" customHeight="1" x14ac:dyDescent="0.25">
      <c r="A7180" s="265">
        <v>40740</v>
      </c>
      <c r="B7180" s="268">
        <v>1750.9</v>
      </c>
    </row>
    <row r="7181" spans="1:2" ht="16.149999999999999" customHeight="1" x14ac:dyDescent="0.25">
      <c r="A7181" s="265">
        <v>40741</v>
      </c>
      <c r="B7181" s="266">
        <v>1750.9</v>
      </c>
    </row>
    <row r="7182" spans="1:2" ht="16.149999999999999" customHeight="1" x14ac:dyDescent="0.25">
      <c r="A7182" s="265">
        <v>40742</v>
      </c>
      <c r="B7182" s="268">
        <v>1750.9</v>
      </c>
    </row>
    <row r="7183" spans="1:2" ht="16.149999999999999" customHeight="1" x14ac:dyDescent="0.25">
      <c r="A7183" s="265">
        <v>40743</v>
      </c>
      <c r="B7183" s="266">
        <v>1758.99</v>
      </c>
    </row>
    <row r="7184" spans="1:2" ht="16.149999999999999" customHeight="1" x14ac:dyDescent="0.25">
      <c r="A7184" s="265">
        <v>40744</v>
      </c>
      <c r="B7184" s="268">
        <v>1757.49</v>
      </c>
    </row>
    <row r="7185" spans="1:2" ht="16.149999999999999" customHeight="1" x14ac:dyDescent="0.25">
      <c r="A7185" s="265">
        <v>40745</v>
      </c>
      <c r="B7185" s="266">
        <v>1757.49</v>
      </c>
    </row>
    <row r="7186" spans="1:2" ht="16.149999999999999" customHeight="1" x14ac:dyDescent="0.25">
      <c r="A7186" s="265">
        <v>40746</v>
      </c>
      <c r="B7186" s="268">
        <v>1756.38</v>
      </c>
    </row>
    <row r="7187" spans="1:2" ht="16.149999999999999" customHeight="1" x14ac:dyDescent="0.25">
      <c r="A7187" s="265">
        <v>40747</v>
      </c>
      <c r="B7187" s="266">
        <v>1757.35</v>
      </c>
    </row>
    <row r="7188" spans="1:2" ht="16.149999999999999" customHeight="1" x14ac:dyDescent="0.25">
      <c r="A7188" s="265">
        <v>40748</v>
      </c>
      <c r="B7188" s="268">
        <v>1757.35</v>
      </c>
    </row>
    <row r="7189" spans="1:2" ht="16.149999999999999" customHeight="1" x14ac:dyDescent="0.25">
      <c r="A7189" s="265">
        <v>40749</v>
      </c>
      <c r="B7189" s="266">
        <v>1757.35</v>
      </c>
    </row>
    <row r="7190" spans="1:2" ht="16.149999999999999" customHeight="1" x14ac:dyDescent="0.25">
      <c r="A7190" s="265">
        <v>40750</v>
      </c>
      <c r="B7190" s="268">
        <v>1768.02</v>
      </c>
    </row>
    <row r="7191" spans="1:2" ht="16.149999999999999" customHeight="1" x14ac:dyDescent="0.25">
      <c r="A7191" s="265">
        <v>40751</v>
      </c>
      <c r="B7191" s="266">
        <v>1759.88</v>
      </c>
    </row>
    <row r="7192" spans="1:2" ht="16.149999999999999" customHeight="1" x14ac:dyDescent="0.25">
      <c r="A7192" s="265">
        <v>40752</v>
      </c>
      <c r="B7192" s="268">
        <v>1764.89</v>
      </c>
    </row>
    <row r="7193" spans="1:2" ht="16.149999999999999" customHeight="1" x14ac:dyDescent="0.25">
      <c r="A7193" s="265">
        <v>40753</v>
      </c>
      <c r="B7193" s="266">
        <v>1771.15</v>
      </c>
    </row>
    <row r="7194" spans="1:2" ht="16.149999999999999" customHeight="1" x14ac:dyDescent="0.25">
      <c r="A7194" s="265">
        <v>40754</v>
      </c>
      <c r="B7194" s="268">
        <v>1777.82</v>
      </c>
    </row>
    <row r="7195" spans="1:2" ht="16.149999999999999" customHeight="1" x14ac:dyDescent="0.25">
      <c r="A7195" s="265">
        <v>40755</v>
      </c>
      <c r="B7195" s="266">
        <v>1777.82</v>
      </c>
    </row>
    <row r="7196" spans="1:2" ht="16.149999999999999" customHeight="1" x14ac:dyDescent="0.25">
      <c r="A7196" s="265">
        <v>40756</v>
      </c>
      <c r="B7196" s="268">
        <v>1777.82</v>
      </c>
    </row>
    <row r="7197" spans="1:2" ht="16.149999999999999" customHeight="1" x14ac:dyDescent="0.25">
      <c r="A7197" s="265">
        <v>40757</v>
      </c>
      <c r="B7197" s="266">
        <v>1771.81</v>
      </c>
    </row>
    <row r="7198" spans="1:2" ht="16.149999999999999" customHeight="1" x14ac:dyDescent="0.25">
      <c r="A7198" s="265">
        <v>40758</v>
      </c>
      <c r="B7198" s="268">
        <v>1765.53</v>
      </c>
    </row>
    <row r="7199" spans="1:2" ht="16.149999999999999" customHeight="1" x14ac:dyDescent="0.25">
      <c r="A7199" s="265">
        <v>40759</v>
      </c>
      <c r="B7199" s="266">
        <v>1772.52</v>
      </c>
    </row>
    <row r="7200" spans="1:2" ht="16.149999999999999" customHeight="1" x14ac:dyDescent="0.25">
      <c r="A7200" s="265">
        <v>40760</v>
      </c>
      <c r="B7200" s="268">
        <v>1781.33</v>
      </c>
    </row>
    <row r="7201" spans="1:2" ht="16.149999999999999" customHeight="1" x14ac:dyDescent="0.25">
      <c r="A7201" s="265">
        <v>40761</v>
      </c>
      <c r="B7201" s="266">
        <v>1792.68</v>
      </c>
    </row>
    <row r="7202" spans="1:2" ht="16.149999999999999" customHeight="1" x14ac:dyDescent="0.25">
      <c r="A7202" s="265">
        <v>40762</v>
      </c>
      <c r="B7202" s="268">
        <v>1792.68</v>
      </c>
    </row>
    <row r="7203" spans="1:2" ht="16.149999999999999" customHeight="1" x14ac:dyDescent="0.25">
      <c r="A7203" s="265">
        <v>40763</v>
      </c>
      <c r="B7203" s="266">
        <v>1792.68</v>
      </c>
    </row>
    <row r="7204" spans="1:2" ht="16.149999999999999" customHeight="1" x14ac:dyDescent="0.25">
      <c r="A7204" s="265">
        <v>40764</v>
      </c>
      <c r="B7204" s="268">
        <v>1811.18</v>
      </c>
    </row>
    <row r="7205" spans="1:2" ht="16.149999999999999" customHeight="1" x14ac:dyDescent="0.25">
      <c r="A7205" s="265">
        <v>40765</v>
      </c>
      <c r="B7205" s="266">
        <v>1811.68</v>
      </c>
    </row>
    <row r="7206" spans="1:2" ht="16.149999999999999" customHeight="1" x14ac:dyDescent="0.25">
      <c r="A7206" s="265">
        <v>40766</v>
      </c>
      <c r="B7206" s="268">
        <v>1800.97</v>
      </c>
    </row>
    <row r="7207" spans="1:2" ht="16.149999999999999" customHeight="1" x14ac:dyDescent="0.25">
      <c r="A7207" s="265">
        <v>40767</v>
      </c>
      <c r="B7207" s="266">
        <v>1793.47</v>
      </c>
    </row>
    <row r="7208" spans="1:2" ht="16.149999999999999" customHeight="1" x14ac:dyDescent="0.25">
      <c r="A7208" s="265">
        <v>40768</v>
      </c>
      <c r="B7208" s="268">
        <v>1783.35</v>
      </c>
    </row>
    <row r="7209" spans="1:2" ht="16.149999999999999" customHeight="1" x14ac:dyDescent="0.25">
      <c r="A7209" s="265">
        <v>40769</v>
      </c>
      <c r="B7209" s="266">
        <v>1783.35</v>
      </c>
    </row>
    <row r="7210" spans="1:2" ht="16.149999999999999" customHeight="1" x14ac:dyDescent="0.25">
      <c r="A7210" s="265">
        <v>40770</v>
      </c>
      <c r="B7210" s="268">
        <v>1783.35</v>
      </c>
    </row>
    <row r="7211" spans="1:2" ht="16.149999999999999" customHeight="1" x14ac:dyDescent="0.25">
      <c r="A7211" s="265">
        <v>40771</v>
      </c>
      <c r="B7211" s="266">
        <v>1783.35</v>
      </c>
    </row>
    <row r="7212" spans="1:2" ht="16.149999999999999" customHeight="1" x14ac:dyDescent="0.25">
      <c r="A7212" s="265">
        <v>40772</v>
      </c>
      <c r="B7212" s="268">
        <v>1776.66</v>
      </c>
    </row>
    <row r="7213" spans="1:2" ht="16.149999999999999" customHeight="1" x14ac:dyDescent="0.25">
      <c r="A7213" s="265">
        <v>40773</v>
      </c>
      <c r="B7213" s="266">
        <v>1767.29</v>
      </c>
    </row>
    <row r="7214" spans="1:2" ht="16.149999999999999" customHeight="1" x14ac:dyDescent="0.25">
      <c r="A7214" s="265">
        <v>40774</v>
      </c>
      <c r="B7214" s="268">
        <v>1775.84</v>
      </c>
    </row>
    <row r="7215" spans="1:2" ht="16.149999999999999" customHeight="1" x14ac:dyDescent="0.25">
      <c r="A7215" s="265">
        <v>40775</v>
      </c>
      <c r="B7215" s="266">
        <v>1779.05</v>
      </c>
    </row>
    <row r="7216" spans="1:2" ht="16.149999999999999" customHeight="1" x14ac:dyDescent="0.25">
      <c r="A7216" s="265">
        <v>40776</v>
      </c>
      <c r="B7216" s="268">
        <v>1779.05</v>
      </c>
    </row>
    <row r="7217" spans="1:2" ht="16.149999999999999" customHeight="1" x14ac:dyDescent="0.25">
      <c r="A7217" s="265">
        <v>40777</v>
      </c>
      <c r="B7217" s="266">
        <v>1779.05</v>
      </c>
    </row>
    <row r="7218" spans="1:2" ht="16.149999999999999" customHeight="1" x14ac:dyDescent="0.25">
      <c r="A7218" s="265">
        <v>40778</v>
      </c>
      <c r="B7218" s="268">
        <v>1779.86</v>
      </c>
    </row>
    <row r="7219" spans="1:2" ht="16.149999999999999" customHeight="1" x14ac:dyDescent="0.25">
      <c r="A7219" s="265">
        <v>40779</v>
      </c>
      <c r="B7219" s="266">
        <v>1781.91</v>
      </c>
    </row>
    <row r="7220" spans="1:2" ht="16.149999999999999" customHeight="1" x14ac:dyDescent="0.25">
      <c r="A7220" s="265">
        <v>40780</v>
      </c>
      <c r="B7220" s="268">
        <v>1791.61</v>
      </c>
    </row>
    <row r="7221" spans="1:2" ht="16.149999999999999" customHeight="1" x14ac:dyDescent="0.25">
      <c r="A7221" s="265">
        <v>40781</v>
      </c>
      <c r="B7221" s="266">
        <v>1791.05</v>
      </c>
    </row>
    <row r="7222" spans="1:2" ht="16.149999999999999" customHeight="1" x14ac:dyDescent="0.25">
      <c r="A7222" s="265">
        <v>40782</v>
      </c>
      <c r="B7222" s="268">
        <v>1794.02</v>
      </c>
    </row>
    <row r="7223" spans="1:2" ht="16.149999999999999" customHeight="1" x14ac:dyDescent="0.25">
      <c r="A7223" s="265">
        <v>40783</v>
      </c>
      <c r="B7223" s="266">
        <v>1794.02</v>
      </c>
    </row>
    <row r="7224" spans="1:2" ht="16.149999999999999" customHeight="1" x14ac:dyDescent="0.25">
      <c r="A7224" s="265">
        <v>40784</v>
      </c>
      <c r="B7224" s="268">
        <v>1794.02</v>
      </c>
    </row>
    <row r="7225" spans="1:2" ht="16.149999999999999" customHeight="1" x14ac:dyDescent="0.25">
      <c r="A7225" s="265">
        <v>40785</v>
      </c>
      <c r="B7225" s="266">
        <v>1787.52</v>
      </c>
    </row>
    <row r="7226" spans="1:2" ht="16.149999999999999" customHeight="1" x14ac:dyDescent="0.25">
      <c r="A7226" s="265">
        <v>40786</v>
      </c>
      <c r="B7226" s="268">
        <v>1783.66</v>
      </c>
    </row>
    <row r="7227" spans="1:2" ht="16.149999999999999" customHeight="1" x14ac:dyDescent="0.25">
      <c r="A7227" s="265">
        <v>40787</v>
      </c>
      <c r="B7227" s="266">
        <v>1780.26</v>
      </c>
    </row>
    <row r="7228" spans="1:2" ht="16.149999999999999" customHeight="1" x14ac:dyDescent="0.25">
      <c r="A7228" s="265">
        <v>40788</v>
      </c>
      <c r="B7228" s="268">
        <v>1778.51</v>
      </c>
    </row>
    <row r="7229" spans="1:2" ht="16.149999999999999" customHeight="1" x14ac:dyDescent="0.25">
      <c r="A7229" s="265">
        <v>40789</v>
      </c>
      <c r="B7229" s="266">
        <v>1782.8</v>
      </c>
    </row>
    <row r="7230" spans="1:2" ht="16.149999999999999" customHeight="1" x14ac:dyDescent="0.25">
      <c r="A7230" s="265">
        <v>40790</v>
      </c>
      <c r="B7230" s="268">
        <v>1782.8</v>
      </c>
    </row>
    <row r="7231" spans="1:2" ht="16.149999999999999" customHeight="1" x14ac:dyDescent="0.25">
      <c r="A7231" s="265">
        <v>40791</v>
      </c>
      <c r="B7231" s="266">
        <v>1782.8</v>
      </c>
    </row>
    <row r="7232" spans="1:2" ht="16.149999999999999" customHeight="1" x14ac:dyDescent="0.25">
      <c r="A7232" s="265">
        <v>40792</v>
      </c>
      <c r="B7232" s="268">
        <v>1782.8</v>
      </c>
    </row>
    <row r="7233" spans="1:2" ht="16.149999999999999" customHeight="1" x14ac:dyDescent="0.25">
      <c r="A7233" s="265">
        <v>40793</v>
      </c>
      <c r="B7233" s="266">
        <v>1791.89</v>
      </c>
    </row>
    <row r="7234" spans="1:2" ht="16.149999999999999" customHeight="1" x14ac:dyDescent="0.25">
      <c r="A7234" s="265">
        <v>40794</v>
      </c>
      <c r="B7234" s="268">
        <v>1789.3</v>
      </c>
    </row>
    <row r="7235" spans="1:2" ht="16.149999999999999" customHeight="1" x14ac:dyDescent="0.25">
      <c r="A7235" s="265">
        <v>40795</v>
      </c>
      <c r="B7235" s="266">
        <v>1789.9</v>
      </c>
    </row>
    <row r="7236" spans="1:2" ht="16.149999999999999" customHeight="1" x14ac:dyDescent="0.25">
      <c r="A7236" s="265">
        <v>40796</v>
      </c>
      <c r="B7236" s="268">
        <v>1796.58</v>
      </c>
    </row>
    <row r="7237" spans="1:2" ht="16.149999999999999" customHeight="1" x14ac:dyDescent="0.25">
      <c r="A7237" s="265">
        <v>40797</v>
      </c>
      <c r="B7237" s="266">
        <v>1796.58</v>
      </c>
    </row>
    <row r="7238" spans="1:2" ht="16.149999999999999" customHeight="1" x14ac:dyDescent="0.25">
      <c r="A7238" s="265">
        <v>40798</v>
      </c>
      <c r="B7238" s="268">
        <v>1796.58</v>
      </c>
    </row>
    <row r="7239" spans="1:2" ht="16.149999999999999" customHeight="1" x14ac:dyDescent="0.25">
      <c r="A7239" s="265">
        <v>40799</v>
      </c>
      <c r="B7239" s="266">
        <v>1811.34</v>
      </c>
    </row>
    <row r="7240" spans="1:2" ht="16.149999999999999" customHeight="1" x14ac:dyDescent="0.25">
      <c r="A7240" s="265">
        <v>40800</v>
      </c>
      <c r="B7240" s="268">
        <v>1813.42</v>
      </c>
    </row>
    <row r="7241" spans="1:2" ht="16.149999999999999" customHeight="1" x14ac:dyDescent="0.25">
      <c r="A7241" s="265">
        <v>40801</v>
      </c>
      <c r="B7241" s="266">
        <v>1824.15</v>
      </c>
    </row>
    <row r="7242" spans="1:2" ht="16.149999999999999" customHeight="1" x14ac:dyDescent="0.25">
      <c r="A7242" s="265">
        <v>40802</v>
      </c>
      <c r="B7242" s="268">
        <v>1822.04</v>
      </c>
    </row>
    <row r="7243" spans="1:2" ht="16.149999999999999" customHeight="1" x14ac:dyDescent="0.25">
      <c r="A7243" s="265">
        <v>40803</v>
      </c>
      <c r="B7243" s="266">
        <v>1820.29</v>
      </c>
    </row>
    <row r="7244" spans="1:2" ht="16.149999999999999" customHeight="1" x14ac:dyDescent="0.25">
      <c r="A7244" s="265">
        <v>40804</v>
      </c>
      <c r="B7244" s="268">
        <v>1820.29</v>
      </c>
    </row>
    <row r="7245" spans="1:2" ht="16.149999999999999" customHeight="1" x14ac:dyDescent="0.25">
      <c r="A7245" s="265">
        <v>40805</v>
      </c>
      <c r="B7245" s="266">
        <v>1820.29</v>
      </c>
    </row>
    <row r="7246" spans="1:2" ht="16.149999999999999" customHeight="1" x14ac:dyDescent="0.25">
      <c r="A7246" s="265">
        <v>40806</v>
      </c>
      <c r="B7246" s="268">
        <v>1843.26</v>
      </c>
    </row>
    <row r="7247" spans="1:2" ht="16.149999999999999" customHeight="1" x14ac:dyDescent="0.25">
      <c r="A7247" s="265">
        <v>40807</v>
      </c>
      <c r="B7247" s="266">
        <v>1854.96</v>
      </c>
    </row>
    <row r="7248" spans="1:2" ht="16.149999999999999" customHeight="1" x14ac:dyDescent="0.25">
      <c r="A7248" s="265">
        <v>40808</v>
      </c>
      <c r="B7248" s="268">
        <v>1882.23</v>
      </c>
    </row>
    <row r="7249" spans="1:2" ht="16.149999999999999" customHeight="1" x14ac:dyDescent="0.25">
      <c r="A7249" s="265">
        <v>40809</v>
      </c>
      <c r="B7249" s="266">
        <v>1915.63</v>
      </c>
    </row>
    <row r="7250" spans="1:2" ht="16.149999999999999" customHeight="1" x14ac:dyDescent="0.25">
      <c r="A7250" s="265">
        <v>40810</v>
      </c>
      <c r="B7250" s="268">
        <v>1902.45</v>
      </c>
    </row>
    <row r="7251" spans="1:2" ht="16.149999999999999" customHeight="1" x14ac:dyDescent="0.25">
      <c r="A7251" s="265">
        <v>40811</v>
      </c>
      <c r="B7251" s="266">
        <v>1902.45</v>
      </c>
    </row>
    <row r="7252" spans="1:2" ht="16.149999999999999" customHeight="1" x14ac:dyDescent="0.25">
      <c r="A7252" s="265">
        <v>40812</v>
      </c>
      <c r="B7252" s="268">
        <v>1902.45</v>
      </c>
    </row>
    <row r="7253" spans="1:2" ht="16.149999999999999" customHeight="1" x14ac:dyDescent="0.25">
      <c r="A7253" s="265">
        <v>40813</v>
      </c>
      <c r="B7253" s="266">
        <v>1903.31</v>
      </c>
    </row>
    <row r="7254" spans="1:2" ht="16.149999999999999" customHeight="1" x14ac:dyDescent="0.25">
      <c r="A7254" s="265">
        <v>40814</v>
      </c>
      <c r="B7254" s="268">
        <v>1887.38</v>
      </c>
    </row>
    <row r="7255" spans="1:2" ht="16.149999999999999" customHeight="1" x14ac:dyDescent="0.25">
      <c r="A7255" s="265">
        <v>40815</v>
      </c>
      <c r="B7255" s="266">
        <v>1907.75</v>
      </c>
    </row>
    <row r="7256" spans="1:2" ht="16.149999999999999" customHeight="1" x14ac:dyDescent="0.25">
      <c r="A7256" s="265">
        <v>40816</v>
      </c>
      <c r="B7256" s="268">
        <v>1915.1</v>
      </c>
    </row>
    <row r="7257" spans="1:2" ht="16.149999999999999" customHeight="1" x14ac:dyDescent="0.25">
      <c r="A7257" s="265">
        <v>40817</v>
      </c>
      <c r="B7257" s="266">
        <v>1929.01</v>
      </c>
    </row>
    <row r="7258" spans="1:2" ht="16.149999999999999" customHeight="1" x14ac:dyDescent="0.25">
      <c r="A7258" s="265">
        <v>40818</v>
      </c>
      <c r="B7258" s="268">
        <v>1929.01</v>
      </c>
    </row>
    <row r="7259" spans="1:2" ht="16.149999999999999" customHeight="1" x14ac:dyDescent="0.25">
      <c r="A7259" s="265">
        <v>40819</v>
      </c>
      <c r="B7259" s="266">
        <v>1929.01</v>
      </c>
    </row>
    <row r="7260" spans="1:2" ht="16.149999999999999" customHeight="1" x14ac:dyDescent="0.25">
      <c r="A7260" s="265">
        <v>40820</v>
      </c>
      <c r="B7260" s="268">
        <v>1943.8</v>
      </c>
    </row>
    <row r="7261" spans="1:2" ht="16.149999999999999" customHeight="1" x14ac:dyDescent="0.25">
      <c r="A7261" s="265">
        <v>40821</v>
      </c>
      <c r="B7261" s="266">
        <v>1972.76</v>
      </c>
    </row>
    <row r="7262" spans="1:2" ht="16.149999999999999" customHeight="1" x14ac:dyDescent="0.25">
      <c r="A7262" s="265">
        <v>40822</v>
      </c>
      <c r="B7262" s="268">
        <v>1967.56</v>
      </c>
    </row>
    <row r="7263" spans="1:2" ht="16.149999999999999" customHeight="1" x14ac:dyDescent="0.25">
      <c r="A7263" s="265">
        <v>40823</v>
      </c>
      <c r="B7263" s="266">
        <v>1952.09</v>
      </c>
    </row>
    <row r="7264" spans="1:2" ht="16.149999999999999" customHeight="1" x14ac:dyDescent="0.25">
      <c r="A7264" s="265">
        <v>40824</v>
      </c>
      <c r="B7264" s="268">
        <v>1931.64</v>
      </c>
    </row>
    <row r="7265" spans="1:2" ht="16.149999999999999" customHeight="1" x14ac:dyDescent="0.25">
      <c r="A7265" s="265">
        <v>40825</v>
      </c>
      <c r="B7265" s="266">
        <v>1931.64</v>
      </c>
    </row>
    <row r="7266" spans="1:2" ht="16.149999999999999" customHeight="1" x14ac:dyDescent="0.25">
      <c r="A7266" s="265">
        <v>40826</v>
      </c>
      <c r="B7266" s="268">
        <v>1931.64</v>
      </c>
    </row>
    <row r="7267" spans="1:2" ht="16.149999999999999" customHeight="1" x14ac:dyDescent="0.25">
      <c r="A7267" s="265">
        <v>40827</v>
      </c>
      <c r="B7267" s="266">
        <v>1931.64</v>
      </c>
    </row>
    <row r="7268" spans="1:2" ht="16.149999999999999" customHeight="1" x14ac:dyDescent="0.25">
      <c r="A7268" s="265">
        <v>40828</v>
      </c>
      <c r="B7268" s="268">
        <v>1913.6</v>
      </c>
    </row>
    <row r="7269" spans="1:2" ht="16.149999999999999" customHeight="1" x14ac:dyDescent="0.25">
      <c r="A7269" s="265">
        <v>40829</v>
      </c>
      <c r="B7269" s="266">
        <v>1896.72</v>
      </c>
    </row>
    <row r="7270" spans="1:2" ht="16.149999999999999" customHeight="1" x14ac:dyDescent="0.25">
      <c r="A7270" s="265">
        <v>40830</v>
      </c>
      <c r="B7270" s="268">
        <v>1909.12</v>
      </c>
    </row>
    <row r="7271" spans="1:2" ht="16.149999999999999" customHeight="1" x14ac:dyDescent="0.25">
      <c r="A7271" s="265">
        <v>40831</v>
      </c>
      <c r="B7271" s="266">
        <v>1895.33</v>
      </c>
    </row>
    <row r="7272" spans="1:2" ht="16.149999999999999" customHeight="1" x14ac:dyDescent="0.25">
      <c r="A7272" s="265">
        <v>40832</v>
      </c>
      <c r="B7272" s="268">
        <v>1895.33</v>
      </c>
    </row>
    <row r="7273" spans="1:2" ht="16.149999999999999" customHeight="1" x14ac:dyDescent="0.25">
      <c r="A7273" s="265">
        <v>40833</v>
      </c>
      <c r="B7273" s="266">
        <v>1895.33</v>
      </c>
    </row>
    <row r="7274" spans="1:2" ht="16.149999999999999" customHeight="1" x14ac:dyDescent="0.25">
      <c r="A7274" s="265">
        <v>40834</v>
      </c>
      <c r="B7274" s="268">
        <v>1895.33</v>
      </c>
    </row>
    <row r="7275" spans="1:2" ht="16.149999999999999" customHeight="1" x14ac:dyDescent="0.25">
      <c r="A7275" s="265">
        <v>40835</v>
      </c>
      <c r="B7275" s="266">
        <v>1902.47</v>
      </c>
    </row>
    <row r="7276" spans="1:2" ht="16.149999999999999" customHeight="1" x14ac:dyDescent="0.25">
      <c r="A7276" s="265">
        <v>40836</v>
      </c>
      <c r="B7276" s="268">
        <v>1900.1</v>
      </c>
    </row>
    <row r="7277" spans="1:2" ht="16.149999999999999" customHeight="1" x14ac:dyDescent="0.25">
      <c r="A7277" s="265">
        <v>40837</v>
      </c>
      <c r="B7277" s="266">
        <v>1905.95</v>
      </c>
    </row>
    <row r="7278" spans="1:2" ht="16.149999999999999" customHeight="1" x14ac:dyDescent="0.25">
      <c r="A7278" s="265">
        <v>40838</v>
      </c>
      <c r="B7278" s="268">
        <v>1897.45</v>
      </c>
    </row>
    <row r="7279" spans="1:2" ht="16.149999999999999" customHeight="1" x14ac:dyDescent="0.25">
      <c r="A7279" s="265">
        <v>40839</v>
      </c>
      <c r="B7279" s="266">
        <v>1897.45</v>
      </c>
    </row>
    <row r="7280" spans="1:2" ht="16.149999999999999" customHeight="1" x14ac:dyDescent="0.25">
      <c r="A7280" s="265">
        <v>40840</v>
      </c>
      <c r="B7280" s="268">
        <v>1897.45</v>
      </c>
    </row>
    <row r="7281" spans="1:2" ht="16.149999999999999" customHeight="1" x14ac:dyDescent="0.25">
      <c r="A7281" s="265">
        <v>40841</v>
      </c>
      <c r="B7281" s="266">
        <v>1878.78</v>
      </c>
    </row>
    <row r="7282" spans="1:2" ht="16.149999999999999" customHeight="1" x14ac:dyDescent="0.25">
      <c r="A7282" s="265">
        <v>40842</v>
      </c>
      <c r="B7282" s="268">
        <v>1875.55</v>
      </c>
    </row>
    <row r="7283" spans="1:2" ht="16.149999999999999" customHeight="1" x14ac:dyDescent="0.25">
      <c r="A7283" s="265">
        <v>40843</v>
      </c>
      <c r="B7283" s="266">
        <v>1878.1</v>
      </c>
    </row>
    <row r="7284" spans="1:2" ht="16.149999999999999" customHeight="1" x14ac:dyDescent="0.25">
      <c r="A7284" s="265">
        <v>40844</v>
      </c>
      <c r="B7284" s="268">
        <v>1862.84</v>
      </c>
    </row>
    <row r="7285" spans="1:2" ht="16.149999999999999" customHeight="1" x14ac:dyDescent="0.25">
      <c r="A7285" s="265">
        <v>40845</v>
      </c>
      <c r="B7285" s="266">
        <v>1863.06</v>
      </c>
    </row>
    <row r="7286" spans="1:2" ht="16.149999999999999" customHeight="1" x14ac:dyDescent="0.25">
      <c r="A7286" s="265">
        <v>40846</v>
      </c>
      <c r="B7286" s="268">
        <v>1863.06</v>
      </c>
    </row>
    <row r="7287" spans="1:2" ht="16.149999999999999" customHeight="1" x14ac:dyDescent="0.25">
      <c r="A7287" s="265">
        <v>40847</v>
      </c>
      <c r="B7287" s="266">
        <v>1863.06</v>
      </c>
    </row>
    <row r="7288" spans="1:2" ht="16.149999999999999" customHeight="1" x14ac:dyDescent="0.25">
      <c r="A7288" s="265">
        <v>40848</v>
      </c>
      <c r="B7288" s="268">
        <v>1871.49</v>
      </c>
    </row>
    <row r="7289" spans="1:2" ht="16.149999999999999" customHeight="1" x14ac:dyDescent="0.25">
      <c r="A7289" s="265">
        <v>40849</v>
      </c>
      <c r="B7289" s="266">
        <v>1891.38</v>
      </c>
    </row>
    <row r="7290" spans="1:2" ht="16.149999999999999" customHeight="1" x14ac:dyDescent="0.25">
      <c r="A7290" s="265">
        <v>40850</v>
      </c>
      <c r="B7290" s="268">
        <v>1889.66</v>
      </c>
    </row>
    <row r="7291" spans="1:2" ht="16.149999999999999" customHeight="1" x14ac:dyDescent="0.25">
      <c r="A7291" s="265">
        <v>40851</v>
      </c>
      <c r="B7291" s="266">
        <v>1905.38</v>
      </c>
    </row>
    <row r="7292" spans="1:2" ht="16.149999999999999" customHeight="1" x14ac:dyDescent="0.25">
      <c r="A7292" s="265">
        <v>40852</v>
      </c>
      <c r="B7292" s="268">
        <v>1915.72</v>
      </c>
    </row>
    <row r="7293" spans="1:2" ht="16.149999999999999" customHeight="1" x14ac:dyDescent="0.25">
      <c r="A7293" s="265">
        <v>40853</v>
      </c>
      <c r="B7293" s="266">
        <v>1915.72</v>
      </c>
    </row>
    <row r="7294" spans="1:2" ht="16.149999999999999" customHeight="1" x14ac:dyDescent="0.25">
      <c r="A7294" s="265">
        <v>40854</v>
      </c>
      <c r="B7294" s="268">
        <v>1915.72</v>
      </c>
    </row>
    <row r="7295" spans="1:2" ht="16.149999999999999" customHeight="1" x14ac:dyDescent="0.25">
      <c r="A7295" s="265">
        <v>40855</v>
      </c>
      <c r="B7295" s="266">
        <v>1915.72</v>
      </c>
    </row>
    <row r="7296" spans="1:2" ht="16.149999999999999" customHeight="1" x14ac:dyDescent="0.25">
      <c r="A7296" s="265">
        <v>40856</v>
      </c>
      <c r="B7296" s="268">
        <v>1908.71</v>
      </c>
    </row>
    <row r="7297" spans="1:2" ht="16.149999999999999" customHeight="1" x14ac:dyDescent="0.25">
      <c r="A7297" s="265">
        <v>40857</v>
      </c>
      <c r="B7297" s="266">
        <v>1917.69</v>
      </c>
    </row>
    <row r="7298" spans="1:2" ht="16.149999999999999" customHeight="1" x14ac:dyDescent="0.25">
      <c r="A7298" s="265">
        <v>40858</v>
      </c>
      <c r="B7298" s="268">
        <v>1913.65</v>
      </c>
    </row>
    <row r="7299" spans="1:2" ht="16.149999999999999" customHeight="1" x14ac:dyDescent="0.25">
      <c r="A7299" s="265">
        <v>40859</v>
      </c>
      <c r="B7299" s="266">
        <v>1913.65</v>
      </c>
    </row>
    <row r="7300" spans="1:2" ht="16.149999999999999" customHeight="1" x14ac:dyDescent="0.25">
      <c r="A7300" s="265">
        <v>40860</v>
      </c>
      <c r="B7300" s="268">
        <v>1913.65</v>
      </c>
    </row>
    <row r="7301" spans="1:2" ht="16.149999999999999" customHeight="1" x14ac:dyDescent="0.25">
      <c r="A7301" s="265">
        <v>40861</v>
      </c>
      <c r="B7301" s="266">
        <v>1913.65</v>
      </c>
    </row>
    <row r="7302" spans="1:2" ht="16.149999999999999" customHeight="1" x14ac:dyDescent="0.25">
      <c r="A7302" s="265">
        <v>40862</v>
      </c>
      <c r="B7302" s="268">
        <v>1913.65</v>
      </c>
    </row>
    <row r="7303" spans="1:2" ht="16.149999999999999" customHeight="1" x14ac:dyDescent="0.25">
      <c r="A7303" s="265">
        <v>40863</v>
      </c>
      <c r="B7303" s="266">
        <v>1915.41</v>
      </c>
    </row>
    <row r="7304" spans="1:2" ht="16.149999999999999" customHeight="1" x14ac:dyDescent="0.25">
      <c r="A7304" s="265">
        <v>40864</v>
      </c>
      <c r="B7304" s="268">
        <v>1912.2</v>
      </c>
    </row>
    <row r="7305" spans="1:2" ht="16.149999999999999" customHeight="1" x14ac:dyDescent="0.25">
      <c r="A7305" s="265">
        <v>40865</v>
      </c>
      <c r="B7305" s="266">
        <v>1910.83</v>
      </c>
    </row>
    <row r="7306" spans="1:2" ht="16.149999999999999" customHeight="1" x14ac:dyDescent="0.25">
      <c r="A7306" s="265">
        <v>40866</v>
      </c>
      <c r="B7306" s="268">
        <v>1917.45</v>
      </c>
    </row>
    <row r="7307" spans="1:2" ht="16.149999999999999" customHeight="1" x14ac:dyDescent="0.25">
      <c r="A7307" s="265">
        <v>40867</v>
      </c>
      <c r="B7307" s="266">
        <v>1917.45</v>
      </c>
    </row>
    <row r="7308" spans="1:2" ht="16.149999999999999" customHeight="1" x14ac:dyDescent="0.25">
      <c r="A7308" s="265">
        <v>40868</v>
      </c>
      <c r="B7308" s="268">
        <v>1917.45</v>
      </c>
    </row>
    <row r="7309" spans="1:2" ht="16.149999999999999" customHeight="1" x14ac:dyDescent="0.25">
      <c r="A7309" s="265">
        <v>40869</v>
      </c>
      <c r="B7309" s="266">
        <v>1928.47</v>
      </c>
    </row>
    <row r="7310" spans="1:2" ht="16.149999999999999" customHeight="1" x14ac:dyDescent="0.25">
      <c r="A7310" s="265">
        <v>40870</v>
      </c>
      <c r="B7310" s="268">
        <v>1925.39</v>
      </c>
    </row>
    <row r="7311" spans="1:2" ht="16.149999999999999" customHeight="1" x14ac:dyDescent="0.25">
      <c r="A7311" s="265">
        <v>40871</v>
      </c>
      <c r="B7311" s="266">
        <v>1932.63</v>
      </c>
    </row>
    <row r="7312" spans="1:2" ht="16.149999999999999" customHeight="1" x14ac:dyDescent="0.25">
      <c r="A7312" s="265">
        <v>40872</v>
      </c>
      <c r="B7312" s="268">
        <v>1932.63</v>
      </c>
    </row>
    <row r="7313" spans="1:2" ht="16.149999999999999" customHeight="1" x14ac:dyDescent="0.25">
      <c r="A7313" s="265">
        <v>40873</v>
      </c>
      <c r="B7313" s="266">
        <v>1948.48</v>
      </c>
    </row>
    <row r="7314" spans="1:2" ht="16.149999999999999" customHeight="1" x14ac:dyDescent="0.25">
      <c r="A7314" s="265">
        <v>40874</v>
      </c>
      <c r="B7314" s="268">
        <v>1948.48</v>
      </c>
    </row>
    <row r="7315" spans="1:2" ht="16.149999999999999" customHeight="1" x14ac:dyDescent="0.25">
      <c r="A7315" s="265">
        <v>40875</v>
      </c>
      <c r="B7315" s="266">
        <v>1948.48</v>
      </c>
    </row>
    <row r="7316" spans="1:2" ht="16.149999999999999" customHeight="1" x14ac:dyDescent="0.25">
      <c r="A7316" s="265">
        <v>40876</v>
      </c>
      <c r="B7316" s="268">
        <v>1946.28</v>
      </c>
    </row>
    <row r="7317" spans="1:2" ht="16.149999999999999" customHeight="1" x14ac:dyDescent="0.25">
      <c r="A7317" s="265">
        <v>40877</v>
      </c>
      <c r="B7317" s="266">
        <v>1967.18</v>
      </c>
    </row>
    <row r="7318" spans="1:2" ht="16.149999999999999" customHeight="1" x14ac:dyDescent="0.25">
      <c r="A7318" s="265">
        <v>40878</v>
      </c>
      <c r="B7318" s="268">
        <v>1948.51</v>
      </c>
    </row>
    <row r="7319" spans="1:2" ht="16.149999999999999" customHeight="1" x14ac:dyDescent="0.25">
      <c r="A7319" s="265">
        <v>40879</v>
      </c>
      <c r="B7319" s="266">
        <v>1949.56</v>
      </c>
    </row>
    <row r="7320" spans="1:2" ht="16.149999999999999" customHeight="1" x14ac:dyDescent="0.25">
      <c r="A7320" s="265">
        <v>40880</v>
      </c>
      <c r="B7320" s="268">
        <v>1938.83</v>
      </c>
    </row>
    <row r="7321" spans="1:2" ht="16.149999999999999" customHeight="1" x14ac:dyDescent="0.25">
      <c r="A7321" s="265">
        <v>40881</v>
      </c>
      <c r="B7321" s="266">
        <v>1938.83</v>
      </c>
    </row>
    <row r="7322" spans="1:2" ht="16.149999999999999" customHeight="1" x14ac:dyDescent="0.25">
      <c r="A7322" s="265">
        <v>40882</v>
      </c>
      <c r="B7322" s="268">
        <v>1938.83</v>
      </c>
    </row>
    <row r="7323" spans="1:2" ht="16.149999999999999" customHeight="1" x14ac:dyDescent="0.25">
      <c r="A7323" s="265">
        <v>40883</v>
      </c>
      <c r="B7323" s="266">
        <v>1936.29</v>
      </c>
    </row>
    <row r="7324" spans="1:2" ht="16.149999999999999" customHeight="1" x14ac:dyDescent="0.25">
      <c r="A7324" s="265">
        <v>40884</v>
      </c>
      <c r="B7324" s="268">
        <v>1936.11</v>
      </c>
    </row>
    <row r="7325" spans="1:2" ht="16.149999999999999" customHeight="1" x14ac:dyDescent="0.25">
      <c r="A7325" s="265">
        <v>40885</v>
      </c>
      <c r="B7325" s="266">
        <v>1930.57</v>
      </c>
    </row>
    <row r="7326" spans="1:2" ht="16.149999999999999" customHeight="1" x14ac:dyDescent="0.25">
      <c r="A7326" s="265">
        <v>40886</v>
      </c>
      <c r="B7326" s="268">
        <v>1930.57</v>
      </c>
    </row>
    <row r="7327" spans="1:2" ht="16.149999999999999" customHeight="1" x14ac:dyDescent="0.25">
      <c r="A7327" s="265">
        <v>40887</v>
      </c>
      <c r="B7327" s="266">
        <v>1927.1</v>
      </c>
    </row>
    <row r="7328" spans="1:2" ht="16.149999999999999" customHeight="1" x14ac:dyDescent="0.25">
      <c r="A7328" s="265">
        <v>40888</v>
      </c>
      <c r="B7328" s="268">
        <v>1927.1</v>
      </c>
    </row>
    <row r="7329" spans="1:2" ht="16.149999999999999" customHeight="1" x14ac:dyDescent="0.25">
      <c r="A7329" s="265">
        <v>40889</v>
      </c>
      <c r="B7329" s="266">
        <v>1927.1</v>
      </c>
    </row>
    <row r="7330" spans="1:2" ht="16.149999999999999" customHeight="1" x14ac:dyDescent="0.25">
      <c r="A7330" s="265">
        <v>40890</v>
      </c>
      <c r="B7330" s="268">
        <v>1932.3</v>
      </c>
    </row>
    <row r="7331" spans="1:2" ht="16.149999999999999" customHeight="1" x14ac:dyDescent="0.25">
      <c r="A7331" s="265">
        <v>40891</v>
      </c>
      <c r="B7331" s="266">
        <v>1929.01</v>
      </c>
    </row>
    <row r="7332" spans="1:2" ht="16.149999999999999" customHeight="1" x14ac:dyDescent="0.25">
      <c r="A7332" s="265">
        <v>40892</v>
      </c>
      <c r="B7332" s="268">
        <v>1937.6</v>
      </c>
    </row>
    <row r="7333" spans="1:2" ht="16.149999999999999" customHeight="1" x14ac:dyDescent="0.25">
      <c r="A7333" s="265">
        <v>40893</v>
      </c>
      <c r="B7333" s="266">
        <v>1935.96</v>
      </c>
    </row>
    <row r="7334" spans="1:2" ht="16.149999999999999" customHeight="1" x14ac:dyDescent="0.25">
      <c r="A7334" s="265">
        <v>40894</v>
      </c>
      <c r="B7334" s="268">
        <v>1935.64</v>
      </c>
    </row>
    <row r="7335" spans="1:2" ht="16.149999999999999" customHeight="1" x14ac:dyDescent="0.25">
      <c r="A7335" s="265">
        <v>40895</v>
      </c>
      <c r="B7335" s="266">
        <v>1935.64</v>
      </c>
    </row>
    <row r="7336" spans="1:2" ht="16.149999999999999" customHeight="1" x14ac:dyDescent="0.25">
      <c r="A7336" s="265">
        <v>40896</v>
      </c>
      <c r="B7336" s="268">
        <v>1935.64</v>
      </c>
    </row>
    <row r="7337" spans="1:2" ht="16.149999999999999" customHeight="1" x14ac:dyDescent="0.25">
      <c r="A7337" s="265">
        <v>40897</v>
      </c>
      <c r="B7337" s="266">
        <v>1939.39</v>
      </c>
    </row>
    <row r="7338" spans="1:2" ht="16.149999999999999" customHeight="1" x14ac:dyDescent="0.25">
      <c r="A7338" s="265">
        <v>40898</v>
      </c>
      <c r="B7338" s="268">
        <v>1932.08</v>
      </c>
    </row>
    <row r="7339" spans="1:2" ht="16.149999999999999" customHeight="1" x14ac:dyDescent="0.25">
      <c r="A7339" s="265">
        <v>40899</v>
      </c>
      <c r="B7339" s="266">
        <v>1935.72</v>
      </c>
    </row>
    <row r="7340" spans="1:2" ht="16.149999999999999" customHeight="1" x14ac:dyDescent="0.25">
      <c r="A7340" s="265">
        <v>40900</v>
      </c>
      <c r="B7340" s="268">
        <v>1927.71</v>
      </c>
    </row>
    <row r="7341" spans="1:2" ht="16.149999999999999" customHeight="1" x14ac:dyDescent="0.25">
      <c r="A7341" s="265">
        <v>40901</v>
      </c>
      <c r="B7341" s="266">
        <v>1920.93</v>
      </c>
    </row>
    <row r="7342" spans="1:2" ht="16.149999999999999" customHeight="1" x14ac:dyDescent="0.25">
      <c r="A7342" s="265">
        <v>40902</v>
      </c>
      <c r="B7342" s="268">
        <v>1920.93</v>
      </c>
    </row>
    <row r="7343" spans="1:2" ht="16.149999999999999" customHeight="1" x14ac:dyDescent="0.25">
      <c r="A7343" s="265">
        <v>40903</v>
      </c>
      <c r="B7343" s="266">
        <v>1920.93</v>
      </c>
    </row>
    <row r="7344" spans="1:2" ht="16.149999999999999" customHeight="1" x14ac:dyDescent="0.25">
      <c r="A7344" s="265">
        <v>40904</v>
      </c>
      <c r="B7344" s="268">
        <v>1920.93</v>
      </c>
    </row>
    <row r="7345" spans="1:2" ht="16.149999999999999" customHeight="1" x14ac:dyDescent="0.25">
      <c r="A7345" s="265">
        <v>40905</v>
      </c>
      <c r="B7345" s="266">
        <v>1920.16</v>
      </c>
    </row>
    <row r="7346" spans="1:2" ht="16.149999999999999" customHeight="1" x14ac:dyDescent="0.25">
      <c r="A7346" s="265">
        <v>40906</v>
      </c>
      <c r="B7346" s="268">
        <v>1938.52</v>
      </c>
    </row>
    <row r="7347" spans="1:2" ht="16.149999999999999" customHeight="1" x14ac:dyDescent="0.25">
      <c r="A7347" s="265">
        <v>40907</v>
      </c>
      <c r="B7347" s="266">
        <v>1942.7</v>
      </c>
    </row>
    <row r="7348" spans="1:2" ht="16.149999999999999" customHeight="1" x14ac:dyDescent="0.25">
      <c r="A7348" s="265">
        <v>40908</v>
      </c>
      <c r="B7348" s="268">
        <v>1942.7</v>
      </c>
    </row>
    <row r="7349" spans="1:2" ht="16.149999999999999" customHeight="1" x14ac:dyDescent="0.25">
      <c r="A7349" s="265">
        <v>40909</v>
      </c>
      <c r="B7349" s="266">
        <v>1942.7</v>
      </c>
    </row>
    <row r="7350" spans="1:2" ht="16.149999999999999" customHeight="1" x14ac:dyDescent="0.25">
      <c r="A7350" s="265">
        <v>40910</v>
      </c>
      <c r="B7350" s="268">
        <v>1942.7</v>
      </c>
    </row>
    <row r="7351" spans="1:2" ht="16.149999999999999" customHeight="1" x14ac:dyDescent="0.25">
      <c r="A7351" s="265">
        <v>40911</v>
      </c>
      <c r="B7351" s="266">
        <v>1942.7</v>
      </c>
    </row>
    <row r="7352" spans="1:2" ht="16.149999999999999" customHeight="1" x14ac:dyDescent="0.25">
      <c r="A7352" s="265">
        <v>40912</v>
      </c>
      <c r="B7352" s="268">
        <v>1915.02</v>
      </c>
    </row>
    <row r="7353" spans="1:2" ht="16.149999999999999" customHeight="1" x14ac:dyDescent="0.25">
      <c r="A7353" s="265">
        <v>40913</v>
      </c>
      <c r="B7353" s="266">
        <v>1898.24</v>
      </c>
    </row>
    <row r="7354" spans="1:2" ht="16.149999999999999" customHeight="1" x14ac:dyDescent="0.25">
      <c r="A7354" s="265">
        <v>40914</v>
      </c>
      <c r="B7354" s="268">
        <v>1884.44</v>
      </c>
    </row>
    <row r="7355" spans="1:2" ht="16.149999999999999" customHeight="1" x14ac:dyDescent="0.25">
      <c r="A7355" s="265">
        <v>40915</v>
      </c>
      <c r="B7355" s="266">
        <v>1884.47</v>
      </c>
    </row>
    <row r="7356" spans="1:2" ht="16.149999999999999" customHeight="1" x14ac:dyDescent="0.25">
      <c r="A7356" s="265">
        <v>40916</v>
      </c>
      <c r="B7356" s="268">
        <v>1884.47</v>
      </c>
    </row>
    <row r="7357" spans="1:2" ht="16.149999999999999" customHeight="1" x14ac:dyDescent="0.25">
      <c r="A7357" s="265">
        <v>40917</v>
      </c>
      <c r="B7357" s="266">
        <v>1884.47</v>
      </c>
    </row>
    <row r="7358" spans="1:2" ht="16.149999999999999" customHeight="1" x14ac:dyDescent="0.25">
      <c r="A7358" s="265">
        <v>40918</v>
      </c>
      <c r="B7358" s="268">
        <v>1884.47</v>
      </c>
    </row>
    <row r="7359" spans="1:2" ht="16.149999999999999" customHeight="1" x14ac:dyDescent="0.25">
      <c r="A7359" s="265">
        <v>40919</v>
      </c>
      <c r="B7359" s="266">
        <v>1865.07</v>
      </c>
    </row>
    <row r="7360" spans="1:2" ht="16.149999999999999" customHeight="1" x14ac:dyDescent="0.25">
      <c r="A7360" s="265">
        <v>40920</v>
      </c>
      <c r="B7360" s="268">
        <v>1854.17</v>
      </c>
    </row>
    <row r="7361" spans="1:2" ht="16.149999999999999" customHeight="1" x14ac:dyDescent="0.25">
      <c r="A7361" s="265">
        <v>40921</v>
      </c>
      <c r="B7361" s="266">
        <v>1842.47</v>
      </c>
    </row>
    <row r="7362" spans="1:2" ht="16.149999999999999" customHeight="1" x14ac:dyDescent="0.25">
      <c r="A7362" s="265">
        <v>40922</v>
      </c>
      <c r="B7362" s="268">
        <v>1841.31</v>
      </c>
    </row>
    <row r="7363" spans="1:2" ht="16.149999999999999" customHeight="1" x14ac:dyDescent="0.25">
      <c r="A7363" s="265">
        <v>40923</v>
      </c>
      <c r="B7363" s="266">
        <v>1841.31</v>
      </c>
    </row>
    <row r="7364" spans="1:2" ht="16.149999999999999" customHeight="1" x14ac:dyDescent="0.25">
      <c r="A7364" s="265">
        <v>40924</v>
      </c>
      <c r="B7364" s="268">
        <v>1841.31</v>
      </c>
    </row>
    <row r="7365" spans="1:2" ht="16.149999999999999" customHeight="1" x14ac:dyDescent="0.25">
      <c r="A7365" s="265">
        <v>40925</v>
      </c>
      <c r="B7365" s="266">
        <v>1841.31</v>
      </c>
    </row>
    <row r="7366" spans="1:2" ht="16.149999999999999" customHeight="1" x14ac:dyDescent="0.25">
      <c r="A7366" s="265">
        <v>40926</v>
      </c>
      <c r="B7366" s="268">
        <v>1836.34</v>
      </c>
    </row>
    <row r="7367" spans="1:2" ht="16.149999999999999" customHeight="1" x14ac:dyDescent="0.25">
      <c r="A7367" s="265">
        <v>40927</v>
      </c>
      <c r="B7367" s="266">
        <v>1827.24</v>
      </c>
    </row>
    <row r="7368" spans="1:2" ht="16.149999999999999" customHeight="1" x14ac:dyDescent="0.25">
      <c r="A7368" s="265">
        <v>40928</v>
      </c>
      <c r="B7368" s="268">
        <v>1821.86</v>
      </c>
    </row>
    <row r="7369" spans="1:2" ht="16.149999999999999" customHeight="1" x14ac:dyDescent="0.25">
      <c r="A7369" s="265">
        <v>40929</v>
      </c>
      <c r="B7369" s="266">
        <v>1828.75</v>
      </c>
    </row>
    <row r="7370" spans="1:2" ht="16.149999999999999" customHeight="1" x14ac:dyDescent="0.25">
      <c r="A7370" s="265">
        <v>40930</v>
      </c>
      <c r="B7370" s="268">
        <v>1828.75</v>
      </c>
    </row>
    <row r="7371" spans="1:2" ht="16.149999999999999" customHeight="1" x14ac:dyDescent="0.25">
      <c r="A7371" s="265">
        <v>40931</v>
      </c>
      <c r="B7371" s="266">
        <v>1828.75</v>
      </c>
    </row>
    <row r="7372" spans="1:2" ht="16.149999999999999" customHeight="1" x14ac:dyDescent="0.25">
      <c r="A7372" s="265">
        <v>40932</v>
      </c>
      <c r="B7372" s="268">
        <v>1811.55</v>
      </c>
    </row>
    <row r="7373" spans="1:2" ht="16.149999999999999" customHeight="1" x14ac:dyDescent="0.25">
      <c r="A7373" s="265">
        <v>40933</v>
      </c>
      <c r="B7373" s="266">
        <v>1814.58</v>
      </c>
    </row>
    <row r="7374" spans="1:2" ht="16.149999999999999" customHeight="1" x14ac:dyDescent="0.25">
      <c r="A7374" s="265">
        <v>40934</v>
      </c>
      <c r="B7374" s="268">
        <v>1814.69</v>
      </c>
    </row>
    <row r="7375" spans="1:2" ht="16.149999999999999" customHeight="1" x14ac:dyDescent="0.25">
      <c r="A7375" s="265">
        <v>40935</v>
      </c>
      <c r="B7375" s="266">
        <v>1801.88</v>
      </c>
    </row>
    <row r="7376" spans="1:2" ht="16.149999999999999" customHeight="1" x14ac:dyDescent="0.25">
      <c r="A7376" s="265">
        <v>40936</v>
      </c>
      <c r="B7376" s="268">
        <v>1810.55</v>
      </c>
    </row>
    <row r="7377" spans="1:2" ht="16.149999999999999" customHeight="1" x14ac:dyDescent="0.25">
      <c r="A7377" s="265">
        <v>40937</v>
      </c>
      <c r="B7377" s="266">
        <v>1810.55</v>
      </c>
    </row>
    <row r="7378" spans="1:2" ht="16.149999999999999" customHeight="1" x14ac:dyDescent="0.25">
      <c r="A7378" s="265">
        <v>40938</v>
      </c>
      <c r="B7378" s="268">
        <v>1810.55</v>
      </c>
    </row>
    <row r="7379" spans="1:2" ht="16.149999999999999" customHeight="1" x14ac:dyDescent="0.25">
      <c r="A7379" s="265">
        <v>40939</v>
      </c>
      <c r="B7379" s="266">
        <v>1815.08</v>
      </c>
    </row>
    <row r="7380" spans="1:2" ht="16.149999999999999" customHeight="1" x14ac:dyDescent="0.25">
      <c r="A7380" s="265">
        <v>40940</v>
      </c>
      <c r="B7380" s="268">
        <v>1805.98</v>
      </c>
    </row>
    <row r="7381" spans="1:2" ht="16.149999999999999" customHeight="1" x14ac:dyDescent="0.25">
      <c r="A7381" s="265">
        <v>40941</v>
      </c>
      <c r="B7381" s="266">
        <v>1797.68</v>
      </c>
    </row>
    <row r="7382" spans="1:2" ht="16.149999999999999" customHeight="1" x14ac:dyDescent="0.25">
      <c r="A7382" s="265">
        <v>40942</v>
      </c>
      <c r="B7382" s="268">
        <v>1795.55</v>
      </c>
    </row>
    <row r="7383" spans="1:2" ht="16.149999999999999" customHeight="1" x14ac:dyDescent="0.25">
      <c r="A7383" s="265">
        <v>40943</v>
      </c>
      <c r="B7383" s="266">
        <v>1784.77</v>
      </c>
    </row>
    <row r="7384" spans="1:2" ht="16.149999999999999" customHeight="1" x14ac:dyDescent="0.25">
      <c r="A7384" s="265">
        <v>40944</v>
      </c>
      <c r="B7384" s="268">
        <v>1784.77</v>
      </c>
    </row>
    <row r="7385" spans="1:2" ht="16.149999999999999" customHeight="1" x14ac:dyDescent="0.25">
      <c r="A7385" s="265">
        <v>40945</v>
      </c>
      <c r="B7385" s="266">
        <v>1784.77</v>
      </c>
    </row>
    <row r="7386" spans="1:2" ht="16.149999999999999" customHeight="1" x14ac:dyDescent="0.25">
      <c r="A7386" s="265">
        <v>40946</v>
      </c>
      <c r="B7386" s="268">
        <v>1787.96</v>
      </c>
    </row>
    <row r="7387" spans="1:2" ht="16.149999999999999" customHeight="1" x14ac:dyDescent="0.25">
      <c r="A7387" s="265">
        <v>40947</v>
      </c>
      <c r="B7387" s="266">
        <v>1783.34</v>
      </c>
    </row>
    <row r="7388" spans="1:2" ht="16.149999999999999" customHeight="1" x14ac:dyDescent="0.25">
      <c r="A7388" s="265">
        <v>40948</v>
      </c>
      <c r="B7388" s="268">
        <v>1778.9</v>
      </c>
    </row>
    <row r="7389" spans="1:2" ht="16.149999999999999" customHeight="1" x14ac:dyDescent="0.25">
      <c r="A7389" s="265">
        <v>40949</v>
      </c>
      <c r="B7389" s="266">
        <v>1774.96</v>
      </c>
    </row>
    <row r="7390" spans="1:2" ht="16.149999999999999" customHeight="1" x14ac:dyDescent="0.25">
      <c r="A7390" s="265">
        <v>40950</v>
      </c>
      <c r="B7390" s="268">
        <v>1785.59</v>
      </c>
    </row>
    <row r="7391" spans="1:2" ht="16.149999999999999" customHeight="1" x14ac:dyDescent="0.25">
      <c r="A7391" s="265">
        <v>40951</v>
      </c>
      <c r="B7391" s="266">
        <v>1785.59</v>
      </c>
    </row>
    <row r="7392" spans="1:2" ht="16.149999999999999" customHeight="1" x14ac:dyDescent="0.25">
      <c r="A7392" s="265">
        <v>40952</v>
      </c>
      <c r="B7392" s="268">
        <v>1785.59</v>
      </c>
    </row>
    <row r="7393" spans="1:2" ht="16.149999999999999" customHeight="1" x14ac:dyDescent="0.25">
      <c r="A7393" s="265">
        <v>40953</v>
      </c>
      <c r="B7393" s="266">
        <v>1778.12</v>
      </c>
    </row>
    <row r="7394" spans="1:2" ht="16.149999999999999" customHeight="1" x14ac:dyDescent="0.25">
      <c r="A7394" s="265">
        <v>40954</v>
      </c>
      <c r="B7394" s="268">
        <v>1785.24</v>
      </c>
    </row>
    <row r="7395" spans="1:2" ht="16.149999999999999" customHeight="1" x14ac:dyDescent="0.25">
      <c r="A7395" s="265">
        <v>40955</v>
      </c>
      <c r="B7395" s="266">
        <v>1791.29</v>
      </c>
    </row>
    <row r="7396" spans="1:2" ht="16.149999999999999" customHeight="1" x14ac:dyDescent="0.25">
      <c r="A7396" s="265">
        <v>40956</v>
      </c>
      <c r="B7396" s="268">
        <v>1792.92</v>
      </c>
    </row>
    <row r="7397" spans="1:2" ht="16.149999999999999" customHeight="1" x14ac:dyDescent="0.25">
      <c r="A7397" s="265">
        <v>40957</v>
      </c>
      <c r="B7397" s="266">
        <v>1779.81</v>
      </c>
    </row>
    <row r="7398" spans="1:2" ht="16.149999999999999" customHeight="1" x14ac:dyDescent="0.25">
      <c r="A7398" s="265">
        <v>40958</v>
      </c>
      <c r="B7398" s="268">
        <v>1779.81</v>
      </c>
    </row>
    <row r="7399" spans="1:2" ht="16.149999999999999" customHeight="1" x14ac:dyDescent="0.25">
      <c r="A7399" s="265">
        <v>40959</v>
      </c>
      <c r="B7399" s="266">
        <v>1779.81</v>
      </c>
    </row>
    <row r="7400" spans="1:2" ht="16.149999999999999" customHeight="1" x14ac:dyDescent="0.25">
      <c r="A7400" s="265">
        <v>40960</v>
      </c>
      <c r="B7400" s="268">
        <v>1779.81</v>
      </c>
    </row>
    <row r="7401" spans="1:2" ht="16.149999999999999" customHeight="1" x14ac:dyDescent="0.25">
      <c r="A7401" s="265">
        <v>40961</v>
      </c>
      <c r="B7401" s="266">
        <v>1777.59</v>
      </c>
    </row>
    <row r="7402" spans="1:2" ht="16.149999999999999" customHeight="1" x14ac:dyDescent="0.25">
      <c r="A7402" s="265">
        <v>40962</v>
      </c>
      <c r="B7402" s="268">
        <v>1781.57</v>
      </c>
    </row>
    <row r="7403" spans="1:2" ht="16.149999999999999" customHeight="1" x14ac:dyDescent="0.25">
      <c r="A7403" s="265">
        <v>40963</v>
      </c>
      <c r="B7403" s="266">
        <v>1776.11</v>
      </c>
    </row>
    <row r="7404" spans="1:2" ht="16.149999999999999" customHeight="1" x14ac:dyDescent="0.25">
      <c r="A7404" s="265">
        <v>40964</v>
      </c>
      <c r="B7404" s="268">
        <v>1772.42</v>
      </c>
    </row>
    <row r="7405" spans="1:2" ht="16.149999999999999" customHeight="1" x14ac:dyDescent="0.25">
      <c r="A7405" s="265">
        <v>40965</v>
      </c>
      <c r="B7405" s="266">
        <v>1772.42</v>
      </c>
    </row>
    <row r="7406" spans="1:2" ht="16.149999999999999" customHeight="1" x14ac:dyDescent="0.25">
      <c r="A7406" s="265">
        <v>40966</v>
      </c>
      <c r="B7406" s="268">
        <v>1772.42</v>
      </c>
    </row>
    <row r="7407" spans="1:2" ht="16.149999999999999" customHeight="1" x14ac:dyDescent="0.25">
      <c r="A7407" s="265">
        <v>40967</v>
      </c>
      <c r="B7407" s="266">
        <v>1777.27</v>
      </c>
    </row>
    <row r="7408" spans="1:2" ht="16.149999999999999" customHeight="1" x14ac:dyDescent="0.25">
      <c r="A7408" s="265">
        <v>40968</v>
      </c>
      <c r="B7408" s="268">
        <v>1767.83</v>
      </c>
    </row>
    <row r="7409" spans="1:2" ht="16.149999999999999" customHeight="1" x14ac:dyDescent="0.25">
      <c r="A7409" s="265">
        <v>40969</v>
      </c>
      <c r="B7409" s="266">
        <v>1766.85</v>
      </c>
    </row>
    <row r="7410" spans="1:2" ht="16.149999999999999" customHeight="1" x14ac:dyDescent="0.25">
      <c r="A7410" s="265">
        <v>40970</v>
      </c>
      <c r="B7410" s="268">
        <v>1770.7</v>
      </c>
    </row>
    <row r="7411" spans="1:2" ht="16.149999999999999" customHeight="1" x14ac:dyDescent="0.25">
      <c r="A7411" s="265">
        <v>40971</v>
      </c>
      <c r="B7411" s="266">
        <v>1775.69</v>
      </c>
    </row>
    <row r="7412" spans="1:2" ht="16.149999999999999" customHeight="1" x14ac:dyDescent="0.25">
      <c r="A7412" s="265">
        <v>40972</v>
      </c>
      <c r="B7412" s="268">
        <v>1775.69</v>
      </c>
    </row>
    <row r="7413" spans="1:2" ht="16.149999999999999" customHeight="1" x14ac:dyDescent="0.25">
      <c r="A7413" s="265">
        <v>40973</v>
      </c>
      <c r="B7413" s="266">
        <v>1775.69</v>
      </c>
    </row>
    <row r="7414" spans="1:2" ht="16.149999999999999" customHeight="1" x14ac:dyDescent="0.25">
      <c r="A7414" s="265">
        <v>40974</v>
      </c>
      <c r="B7414" s="268">
        <v>1774.03</v>
      </c>
    </row>
    <row r="7415" spans="1:2" ht="16.149999999999999" customHeight="1" x14ac:dyDescent="0.25">
      <c r="A7415" s="265">
        <v>40975</v>
      </c>
      <c r="B7415" s="266">
        <v>1779.32</v>
      </c>
    </row>
    <row r="7416" spans="1:2" ht="16.149999999999999" customHeight="1" x14ac:dyDescent="0.25">
      <c r="A7416" s="265">
        <v>40976</v>
      </c>
      <c r="B7416" s="268">
        <v>1773.88</v>
      </c>
    </row>
    <row r="7417" spans="1:2" ht="16.149999999999999" customHeight="1" x14ac:dyDescent="0.25">
      <c r="A7417" s="265">
        <v>40977</v>
      </c>
      <c r="B7417" s="266">
        <v>1765.06</v>
      </c>
    </row>
    <row r="7418" spans="1:2" ht="16.149999999999999" customHeight="1" x14ac:dyDescent="0.25">
      <c r="A7418" s="265">
        <v>40978</v>
      </c>
      <c r="B7418" s="268">
        <v>1762.08</v>
      </c>
    </row>
    <row r="7419" spans="1:2" ht="16.149999999999999" customHeight="1" x14ac:dyDescent="0.25">
      <c r="A7419" s="265">
        <v>40979</v>
      </c>
      <c r="B7419" s="266">
        <v>1762.08</v>
      </c>
    </row>
    <row r="7420" spans="1:2" ht="16.149999999999999" customHeight="1" x14ac:dyDescent="0.25">
      <c r="A7420" s="265">
        <v>40980</v>
      </c>
      <c r="B7420" s="268">
        <v>1762.08</v>
      </c>
    </row>
    <row r="7421" spans="1:2" ht="16.149999999999999" customHeight="1" x14ac:dyDescent="0.25">
      <c r="A7421" s="265">
        <v>40981</v>
      </c>
      <c r="B7421" s="266">
        <v>1766.1</v>
      </c>
    </row>
    <row r="7422" spans="1:2" ht="16.149999999999999" customHeight="1" x14ac:dyDescent="0.25">
      <c r="A7422" s="265">
        <v>40982</v>
      </c>
      <c r="B7422" s="268">
        <v>1760.77</v>
      </c>
    </row>
    <row r="7423" spans="1:2" ht="16.149999999999999" customHeight="1" x14ac:dyDescent="0.25">
      <c r="A7423" s="265">
        <v>40983</v>
      </c>
      <c r="B7423" s="266">
        <v>1761.04</v>
      </c>
    </row>
    <row r="7424" spans="1:2" ht="16.149999999999999" customHeight="1" x14ac:dyDescent="0.25">
      <c r="A7424" s="265">
        <v>40984</v>
      </c>
      <c r="B7424" s="268">
        <v>1761.02</v>
      </c>
    </row>
    <row r="7425" spans="1:2" ht="16.149999999999999" customHeight="1" x14ac:dyDescent="0.25">
      <c r="A7425" s="265">
        <v>40985</v>
      </c>
      <c r="B7425" s="266">
        <v>1758.38</v>
      </c>
    </row>
    <row r="7426" spans="1:2" ht="16.149999999999999" customHeight="1" x14ac:dyDescent="0.25">
      <c r="A7426" s="265">
        <v>40986</v>
      </c>
      <c r="B7426" s="268">
        <v>1758.38</v>
      </c>
    </row>
    <row r="7427" spans="1:2" ht="16.149999999999999" customHeight="1" x14ac:dyDescent="0.25">
      <c r="A7427" s="265">
        <v>40987</v>
      </c>
      <c r="B7427" s="266">
        <v>1758.38</v>
      </c>
    </row>
    <row r="7428" spans="1:2" ht="16.149999999999999" customHeight="1" x14ac:dyDescent="0.25">
      <c r="A7428" s="265">
        <v>40988</v>
      </c>
      <c r="B7428" s="268">
        <v>1758.38</v>
      </c>
    </row>
    <row r="7429" spans="1:2" ht="16.149999999999999" customHeight="1" x14ac:dyDescent="0.25">
      <c r="A7429" s="265">
        <v>40989</v>
      </c>
      <c r="B7429" s="266">
        <v>1759.78</v>
      </c>
    </row>
    <row r="7430" spans="1:2" ht="16.149999999999999" customHeight="1" x14ac:dyDescent="0.25">
      <c r="A7430" s="265">
        <v>40990</v>
      </c>
      <c r="B7430" s="268">
        <v>1758.03</v>
      </c>
    </row>
    <row r="7431" spans="1:2" ht="16.149999999999999" customHeight="1" x14ac:dyDescent="0.25">
      <c r="A7431" s="265">
        <v>40991</v>
      </c>
      <c r="B7431" s="266">
        <v>1761.87</v>
      </c>
    </row>
    <row r="7432" spans="1:2" ht="16.149999999999999" customHeight="1" x14ac:dyDescent="0.25">
      <c r="A7432" s="265">
        <v>40992</v>
      </c>
      <c r="B7432" s="268">
        <v>1760.17</v>
      </c>
    </row>
    <row r="7433" spans="1:2" ht="16.149999999999999" customHeight="1" x14ac:dyDescent="0.25">
      <c r="A7433" s="265">
        <v>40993</v>
      </c>
      <c r="B7433" s="266">
        <v>1760.17</v>
      </c>
    </row>
    <row r="7434" spans="1:2" ht="16.149999999999999" customHeight="1" x14ac:dyDescent="0.25">
      <c r="A7434" s="265">
        <v>40994</v>
      </c>
      <c r="B7434" s="268">
        <v>1760.17</v>
      </c>
    </row>
    <row r="7435" spans="1:2" ht="16.149999999999999" customHeight="1" x14ac:dyDescent="0.25">
      <c r="A7435" s="265">
        <v>40995</v>
      </c>
      <c r="B7435" s="266">
        <v>1759.58</v>
      </c>
    </row>
    <row r="7436" spans="1:2" ht="16.149999999999999" customHeight="1" x14ac:dyDescent="0.25">
      <c r="A7436" s="265">
        <v>40996</v>
      </c>
      <c r="B7436" s="268">
        <v>1762.93</v>
      </c>
    </row>
    <row r="7437" spans="1:2" ht="16.149999999999999" customHeight="1" x14ac:dyDescent="0.25">
      <c r="A7437" s="265">
        <v>40997</v>
      </c>
      <c r="B7437" s="266">
        <v>1771.25</v>
      </c>
    </row>
    <row r="7438" spans="1:2" ht="16.149999999999999" customHeight="1" x14ac:dyDescent="0.25">
      <c r="A7438" s="265">
        <v>40998</v>
      </c>
      <c r="B7438" s="268">
        <v>1784.66</v>
      </c>
    </row>
    <row r="7439" spans="1:2" ht="16.149999999999999" customHeight="1" x14ac:dyDescent="0.25">
      <c r="A7439" s="265">
        <v>40999</v>
      </c>
      <c r="B7439" s="266">
        <v>1792.07</v>
      </c>
    </row>
    <row r="7440" spans="1:2" ht="16.149999999999999" customHeight="1" x14ac:dyDescent="0.25">
      <c r="A7440" s="265">
        <v>41000</v>
      </c>
      <c r="B7440" s="268">
        <v>1792.07</v>
      </c>
    </row>
    <row r="7441" spans="1:2" ht="16.149999999999999" customHeight="1" x14ac:dyDescent="0.25">
      <c r="A7441" s="265">
        <v>41001</v>
      </c>
      <c r="B7441" s="266">
        <v>1792.07</v>
      </c>
    </row>
    <row r="7442" spans="1:2" ht="16.149999999999999" customHeight="1" x14ac:dyDescent="0.25">
      <c r="A7442" s="265">
        <v>41002</v>
      </c>
      <c r="B7442" s="268">
        <v>1779.13</v>
      </c>
    </row>
    <row r="7443" spans="1:2" ht="16.149999999999999" customHeight="1" x14ac:dyDescent="0.25">
      <c r="A7443" s="265">
        <v>41003</v>
      </c>
      <c r="B7443" s="266">
        <v>1767.84</v>
      </c>
    </row>
    <row r="7444" spans="1:2" ht="16.149999999999999" customHeight="1" x14ac:dyDescent="0.25">
      <c r="A7444" s="265">
        <v>41004</v>
      </c>
      <c r="B7444" s="268">
        <v>1772.58</v>
      </c>
    </row>
    <row r="7445" spans="1:2" ht="16.149999999999999" customHeight="1" x14ac:dyDescent="0.25">
      <c r="A7445" s="265">
        <v>41005</v>
      </c>
      <c r="B7445" s="266">
        <v>1772.58</v>
      </c>
    </row>
    <row r="7446" spans="1:2" ht="16.149999999999999" customHeight="1" x14ac:dyDescent="0.25">
      <c r="A7446" s="265">
        <v>41006</v>
      </c>
      <c r="B7446" s="268">
        <v>1772.58</v>
      </c>
    </row>
    <row r="7447" spans="1:2" ht="16.149999999999999" customHeight="1" x14ac:dyDescent="0.25">
      <c r="A7447" s="265">
        <v>41007</v>
      </c>
      <c r="B7447" s="266">
        <v>1772.58</v>
      </c>
    </row>
    <row r="7448" spans="1:2" ht="16.149999999999999" customHeight="1" x14ac:dyDescent="0.25">
      <c r="A7448" s="265">
        <v>41008</v>
      </c>
      <c r="B7448" s="268">
        <v>1772.58</v>
      </c>
    </row>
    <row r="7449" spans="1:2" ht="16.149999999999999" customHeight="1" x14ac:dyDescent="0.25">
      <c r="A7449" s="265">
        <v>41009</v>
      </c>
      <c r="B7449" s="266">
        <v>1779.53</v>
      </c>
    </row>
    <row r="7450" spans="1:2" ht="16.149999999999999" customHeight="1" x14ac:dyDescent="0.25">
      <c r="A7450" s="265">
        <v>41010</v>
      </c>
      <c r="B7450" s="268">
        <v>1793.3</v>
      </c>
    </row>
    <row r="7451" spans="1:2" ht="16.149999999999999" customHeight="1" x14ac:dyDescent="0.25">
      <c r="A7451" s="265">
        <v>41011</v>
      </c>
      <c r="B7451" s="266">
        <v>1787.66</v>
      </c>
    </row>
    <row r="7452" spans="1:2" ht="16.149999999999999" customHeight="1" x14ac:dyDescent="0.25">
      <c r="A7452" s="265">
        <v>41012</v>
      </c>
      <c r="B7452" s="268">
        <v>1778.78</v>
      </c>
    </row>
    <row r="7453" spans="1:2" ht="16.149999999999999" customHeight="1" x14ac:dyDescent="0.25">
      <c r="A7453" s="265">
        <v>41013</v>
      </c>
      <c r="B7453" s="266">
        <v>1777.12</v>
      </c>
    </row>
    <row r="7454" spans="1:2" ht="16.149999999999999" customHeight="1" x14ac:dyDescent="0.25">
      <c r="A7454" s="265">
        <v>41014</v>
      </c>
      <c r="B7454" s="268">
        <v>1777.12</v>
      </c>
    </row>
    <row r="7455" spans="1:2" ht="16.149999999999999" customHeight="1" x14ac:dyDescent="0.25">
      <c r="A7455" s="265">
        <v>41015</v>
      </c>
      <c r="B7455" s="266">
        <v>1777.12</v>
      </c>
    </row>
    <row r="7456" spans="1:2" ht="16.149999999999999" customHeight="1" x14ac:dyDescent="0.25">
      <c r="A7456" s="265">
        <v>41016</v>
      </c>
      <c r="B7456" s="268">
        <v>1775.67</v>
      </c>
    </row>
    <row r="7457" spans="1:2" ht="16.149999999999999" customHeight="1" x14ac:dyDescent="0.25">
      <c r="A7457" s="265">
        <v>41017</v>
      </c>
      <c r="B7457" s="266">
        <v>1769.07</v>
      </c>
    </row>
    <row r="7458" spans="1:2" ht="16.149999999999999" customHeight="1" x14ac:dyDescent="0.25">
      <c r="A7458" s="265">
        <v>41018</v>
      </c>
      <c r="B7458" s="268">
        <v>1774.21</v>
      </c>
    </row>
    <row r="7459" spans="1:2" ht="16.149999999999999" customHeight="1" x14ac:dyDescent="0.25">
      <c r="A7459" s="265">
        <v>41019</v>
      </c>
      <c r="B7459" s="266">
        <v>1776.06</v>
      </c>
    </row>
    <row r="7460" spans="1:2" ht="16.149999999999999" customHeight="1" x14ac:dyDescent="0.25">
      <c r="A7460" s="265">
        <v>41020</v>
      </c>
      <c r="B7460" s="268">
        <v>1771.13</v>
      </c>
    </row>
    <row r="7461" spans="1:2" ht="16.149999999999999" customHeight="1" x14ac:dyDescent="0.25">
      <c r="A7461" s="265">
        <v>41021</v>
      </c>
      <c r="B7461" s="266">
        <v>1771.13</v>
      </c>
    </row>
    <row r="7462" spans="1:2" ht="16.149999999999999" customHeight="1" x14ac:dyDescent="0.25">
      <c r="A7462" s="265">
        <v>41022</v>
      </c>
      <c r="B7462" s="268">
        <v>1771.13</v>
      </c>
    </row>
    <row r="7463" spans="1:2" ht="16.149999999999999" customHeight="1" x14ac:dyDescent="0.25">
      <c r="A7463" s="265">
        <v>41023</v>
      </c>
      <c r="B7463" s="266">
        <v>1774.44</v>
      </c>
    </row>
    <row r="7464" spans="1:2" ht="16.149999999999999" customHeight="1" x14ac:dyDescent="0.25">
      <c r="A7464" s="265">
        <v>41024</v>
      </c>
      <c r="B7464" s="268">
        <v>1767.91</v>
      </c>
    </row>
    <row r="7465" spans="1:2" ht="16.149999999999999" customHeight="1" x14ac:dyDescent="0.25">
      <c r="A7465" s="265">
        <v>41025</v>
      </c>
      <c r="B7465" s="266">
        <v>1763.85</v>
      </c>
    </row>
    <row r="7466" spans="1:2" ht="16.149999999999999" customHeight="1" x14ac:dyDescent="0.25">
      <c r="A7466" s="265">
        <v>41026</v>
      </c>
      <c r="B7466" s="268">
        <v>1764.63</v>
      </c>
    </row>
    <row r="7467" spans="1:2" ht="16.149999999999999" customHeight="1" x14ac:dyDescent="0.25">
      <c r="A7467" s="265">
        <v>41027</v>
      </c>
      <c r="B7467" s="266">
        <v>1761.2</v>
      </c>
    </row>
    <row r="7468" spans="1:2" ht="16.149999999999999" customHeight="1" x14ac:dyDescent="0.25">
      <c r="A7468" s="265">
        <v>41028</v>
      </c>
      <c r="B7468" s="268">
        <v>1761.2</v>
      </c>
    </row>
    <row r="7469" spans="1:2" ht="16.149999999999999" customHeight="1" x14ac:dyDescent="0.25">
      <c r="A7469" s="265">
        <v>41029</v>
      </c>
      <c r="B7469" s="266">
        <v>1761.2</v>
      </c>
    </row>
    <row r="7470" spans="1:2" ht="16.149999999999999" customHeight="1" x14ac:dyDescent="0.25">
      <c r="A7470" s="265">
        <v>41030</v>
      </c>
      <c r="B7470" s="268">
        <v>1764</v>
      </c>
    </row>
    <row r="7471" spans="1:2" ht="16.149999999999999" customHeight="1" x14ac:dyDescent="0.25">
      <c r="A7471" s="265">
        <v>41031</v>
      </c>
      <c r="B7471" s="266">
        <v>1764</v>
      </c>
    </row>
    <row r="7472" spans="1:2" ht="16.149999999999999" customHeight="1" x14ac:dyDescent="0.25">
      <c r="A7472" s="265">
        <v>41032</v>
      </c>
      <c r="B7472" s="268">
        <v>1760.12</v>
      </c>
    </row>
    <row r="7473" spans="1:2" ht="16.149999999999999" customHeight="1" x14ac:dyDescent="0.25">
      <c r="A7473" s="265">
        <v>41033</v>
      </c>
      <c r="B7473" s="266">
        <v>1754.89</v>
      </c>
    </row>
    <row r="7474" spans="1:2" ht="16.149999999999999" customHeight="1" x14ac:dyDescent="0.25">
      <c r="A7474" s="265">
        <v>41034</v>
      </c>
      <c r="B7474" s="268">
        <v>1757.24</v>
      </c>
    </row>
    <row r="7475" spans="1:2" ht="16.149999999999999" customHeight="1" x14ac:dyDescent="0.25">
      <c r="A7475" s="265">
        <v>41035</v>
      </c>
      <c r="B7475" s="266">
        <v>1757.24</v>
      </c>
    </row>
    <row r="7476" spans="1:2" ht="16.149999999999999" customHeight="1" x14ac:dyDescent="0.25">
      <c r="A7476" s="265">
        <v>41036</v>
      </c>
      <c r="B7476" s="268">
        <v>1757.24</v>
      </c>
    </row>
    <row r="7477" spans="1:2" ht="16.149999999999999" customHeight="1" x14ac:dyDescent="0.25">
      <c r="A7477" s="265">
        <v>41037</v>
      </c>
      <c r="B7477" s="266">
        <v>1759.12</v>
      </c>
    </row>
    <row r="7478" spans="1:2" ht="16.149999999999999" customHeight="1" x14ac:dyDescent="0.25">
      <c r="A7478" s="265">
        <v>41038</v>
      </c>
      <c r="B7478" s="268">
        <v>1760.6</v>
      </c>
    </row>
    <row r="7479" spans="1:2" ht="16.149999999999999" customHeight="1" x14ac:dyDescent="0.25">
      <c r="A7479" s="265">
        <v>41039</v>
      </c>
      <c r="B7479" s="266">
        <v>1775.96</v>
      </c>
    </row>
    <row r="7480" spans="1:2" ht="16.149999999999999" customHeight="1" x14ac:dyDescent="0.25">
      <c r="A7480" s="265">
        <v>41040</v>
      </c>
      <c r="B7480" s="268">
        <v>1765</v>
      </c>
    </row>
    <row r="7481" spans="1:2" ht="16.149999999999999" customHeight="1" x14ac:dyDescent="0.25">
      <c r="A7481" s="265">
        <v>41041</v>
      </c>
      <c r="B7481" s="266">
        <v>1764.69</v>
      </c>
    </row>
    <row r="7482" spans="1:2" ht="16.149999999999999" customHeight="1" x14ac:dyDescent="0.25">
      <c r="A7482" s="265">
        <v>41042</v>
      </c>
      <c r="B7482" s="268">
        <v>1764.69</v>
      </c>
    </row>
    <row r="7483" spans="1:2" ht="16.149999999999999" customHeight="1" x14ac:dyDescent="0.25">
      <c r="A7483" s="265">
        <v>41043</v>
      </c>
      <c r="B7483" s="266">
        <v>1764.69</v>
      </c>
    </row>
    <row r="7484" spans="1:2" ht="16.149999999999999" customHeight="1" x14ac:dyDescent="0.25">
      <c r="A7484" s="265">
        <v>41044</v>
      </c>
      <c r="B7484" s="268">
        <v>1771.6</v>
      </c>
    </row>
    <row r="7485" spans="1:2" ht="16.149999999999999" customHeight="1" x14ac:dyDescent="0.25">
      <c r="A7485" s="265">
        <v>41045</v>
      </c>
      <c r="B7485" s="266">
        <v>1778.37</v>
      </c>
    </row>
    <row r="7486" spans="1:2" ht="16.149999999999999" customHeight="1" x14ac:dyDescent="0.25">
      <c r="A7486" s="265">
        <v>41046</v>
      </c>
      <c r="B7486" s="268">
        <v>1793.61</v>
      </c>
    </row>
    <row r="7487" spans="1:2" ht="16.149999999999999" customHeight="1" x14ac:dyDescent="0.25">
      <c r="A7487" s="265">
        <v>41047</v>
      </c>
      <c r="B7487" s="266">
        <v>1804.92</v>
      </c>
    </row>
    <row r="7488" spans="1:2" ht="16.149999999999999" customHeight="1" x14ac:dyDescent="0.25">
      <c r="A7488" s="265">
        <v>41048</v>
      </c>
      <c r="B7488" s="268">
        <v>1814.46</v>
      </c>
    </row>
    <row r="7489" spans="1:2" ht="16.149999999999999" customHeight="1" x14ac:dyDescent="0.25">
      <c r="A7489" s="265">
        <v>41049</v>
      </c>
      <c r="B7489" s="266">
        <v>1814.46</v>
      </c>
    </row>
    <row r="7490" spans="1:2" ht="16.149999999999999" customHeight="1" x14ac:dyDescent="0.25">
      <c r="A7490" s="265">
        <v>41050</v>
      </c>
      <c r="B7490" s="268">
        <v>1814.46</v>
      </c>
    </row>
    <row r="7491" spans="1:2" ht="16.149999999999999" customHeight="1" x14ac:dyDescent="0.25">
      <c r="A7491" s="265">
        <v>41051</v>
      </c>
      <c r="B7491" s="266">
        <v>1814.46</v>
      </c>
    </row>
    <row r="7492" spans="1:2" ht="16.149999999999999" customHeight="1" x14ac:dyDescent="0.25">
      <c r="A7492" s="265">
        <v>41052</v>
      </c>
      <c r="B7492" s="268">
        <v>1824.73</v>
      </c>
    </row>
    <row r="7493" spans="1:2" ht="16.149999999999999" customHeight="1" x14ac:dyDescent="0.25">
      <c r="A7493" s="265">
        <v>41053</v>
      </c>
      <c r="B7493" s="266">
        <v>1845.17</v>
      </c>
    </row>
    <row r="7494" spans="1:2" ht="16.149999999999999" customHeight="1" x14ac:dyDescent="0.25">
      <c r="A7494" s="265">
        <v>41054</v>
      </c>
      <c r="B7494" s="268">
        <v>1836.45</v>
      </c>
    </row>
    <row r="7495" spans="1:2" ht="16.149999999999999" customHeight="1" x14ac:dyDescent="0.25">
      <c r="A7495" s="265">
        <v>41055</v>
      </c>
      <c r="B7495" s="266">
        <v>1840.69</v>
      </c>
    </row>
    <row r="7496" spans="1:2" ht="16.149999999999999" customHeight="1" x14ac:dyDescent="0.25">
      <c r="A7496" s="265">
        <v>41056</v>
      </c>
      <c r="B7496" s="268">
        <v>1840.69</v>
      </c>
    </row>
    <row r="7497" spans="1:2" ht="16.149999999999999" customHeight="1" x14ac:dyDescent="0.25">
      <c r="A7497" s="265">
        <v>41057</v>
      </c>
      <c r="B7497" s="266">
        <v>1840.69</v>
      </c>
    </row>
    <row r="7498" spans="1:2" ht="16.149999999999999" customHeight="1" x14ac:dyDescent="0.25">
      <c r="A7498" s="265">
        <v>41058</v>
      </c>
      <c r="B7498" s="268">
        <v>1840.69</v>
      </c>
    </row>
    <row r="7499" spans="1:2" ht="16.149999999999999" customHeight="1" x14ac:dyDescent="0.25">
      <c r="A7499" s="265">
        <v>41059</v>
      </c>
      <c r="B7499" s="266">
        <v>1818.82</v>
      </c>
    </row>
    <row r="7500" spans="1:2" ht="16.149999999999999" customHeight="1" x14ac:dyDescent="0.25">
      <c r="A7500" s="265">
        <v>41060</v>
      </c>
      <c r="B7500" s="268">
        <v>1827.83</v>
      </c>
    </row>
    <row r="7501" spans="1:2" ht="16.149999999999999" customHeight="1" x14ac:dyDescent="0.25">
      <c r="A7501" s="265">
        <v>41061</v>
      </c>
      <c r="B7501" s="266">
        <v>1833.8</v>
      </c>
    </row>
    <row r="7502" spans="1:2" ht="16.149999999999999" customHeight="1" x14ac:dyDescent="0.25">
      <c r="A7502" s="265">
        <v>41062</v>
      </c>
      <c r="B7502" s="268">
        <v>1834.71</v>
      </c>
    </row>
    <row r="7503" spans="1:2" ht="16.149999999999999" customHeight="1" x14ac:dyDescent="0.25">
      <c r="A7503" s="265">
        <v>41063</v>
      </c>
      <c r="B7503" s="266">
        <v>1834.71</v>
      </c>
    </row>
    <row r="7504" spans="1:2" ht="16.149999999999999" customHeight="1" x14ac:dyDescent="0.25">
      <c r="A7504" s="265">
        <v>41064</v>
      </c>
      <c r="B7504" s="268">
        <v>1834.71</v>
      </c>
    </row>
    <row r="7505" spans="1:2" ht="16.149999999999999" customHeight="1" x14ac:dyDescent="0.25">
      <c r="A7505" s="265">
        <v>41065</v>
      </c>
      <c r="B7505" s="266">
        <v>1815.54</v>
      </c>
    </row>
    <row r="7506" spans="1:2" ht="16.149999999999999" customHeight="1" x14ac:dyDescent="0.25">
      <c r="A7506" s="265">
        <v>41066</v>
      </c>
      <c r="B7506" s="268">
        <v>1798.85</v>
      </c>
    </row>
    <row r="7507" spans="1:2" ht="16.149999999999999" customHeight="1" x14ac:dyDescent="0.25">
      <c r="A7507" s="265">
        <v>41067</v>
      </c>
      <c r="B7507" s="266">
        <v>1782.89</v>
      </c>
    </row>
    <row r="7508" spans="1:2" ht="16.149999999999999" customHeight="1" x14ac:dyDescent="0.25">
      <c r="A7508" s="265">
        <v>41068</v>
      </c>
      <c r="B7508" s="268">
        <v>1766.91</v>
      </c>
    </row>
    <row r="7509" spans="1:2" ht="16.149999999999999" customHeight="1" x14ac:dyDescent="0.25">
      <c r="A7509" s="265">
        <v>41069</v>
      </c>
      <c r="B7509" s="266">
        <v>1776.26</v>
      </c>
    </row>
    <row r="7510" spans="1:2" ht="16.149999999999999" customHeight="1" x14ac:dyDescent="0.25">
      <c r="A7510" s="265">
        <v>41070</v>
      </c>
      <c r="B7510" s="268">
        <v>1776.26</v>
      </c>
    </row>
    <row r="7511" spans="1:2" ht="16.149999999999999" customHeight="1" x14ac:dyDescent="0.25">
      <c r="A7511" s="265">
        <v>41071</v>
      </c>
      <c r="B7511" s="266">
        <v>1776.26</v>
      </c>
    </row>
    <row r="7512" spans="1:2" ht="16.149999999999999" customHeight="1" x14ac:dyDescent="0.25">
      <c r="A7512" s="265">
        <v>41072</v>
      </c>
      <c r="B7512" s="268">
        <v>1776.26</v>
      </c>
    </row>
    <row r="7513" spans="1:2" ht="16.149999999999999" customHeight="1" x14ac:dyDescent="0.25">
      <c r="A7513" s="265">
        <v>41073</v>
      </c>
      <c r="B7513" s="266">
        <v>1776.47</v>
      </c>
    </row>
    <row r="7514" spans="1:2" ht="16.149999999999999" customHeight="1" x14ac:dyDescent="0.25">
      <c r="A7514" s="265">
        <v>41074</v>
      </c>
      <c r="B7514" s="268">
        <v>1783.45</v>
      </c>
    </row>
    <row r="7515" spans="1:2" ht="16.149999999999999" customHeight="1" x14ac:dyDescent="0.25">
      <c r="A7515" s="265">
        <v>41075</v>
      </c>
      <c r="B7515" s="266">
        <v>1787.63</v>
      </c>
    </row>
    <row r="7516" spans="1:2" ht="16.149999999999999" customHeight="1" x14ac:dyDescent="0.25">
      <c r="A7516" s="265">
        <v>41076</v>
      </c>
      <c r="B7516" s="268">
        <v>1786.21</v>
      </c>
    </row>
    <row r="7517" spans="1:2" ht="16.149999999999999" customHeight="1" x14ac:dyDescent="0.25">
      <c r="A7517" s="265">
        <v>41077</v>
      </c>
      <c r="B7517" s="266">
        <v>1786.21</v>
      </c>
    </row>
    <row r="7518" spans="1:2" ht="16.149999999999999" customHeight="1" x14ac:dyDescent="0.25">
      <c r="A7518" s="265">
        <v>41078</v>
      </c>
      <c r="B7518" s="268">
        <v>1786.21</v>
      </c>
    </row>
    <row r="7519" spans="1:2" ht="16.149999999999999" customHeight="1" x14ac:dyDescent="0.25">
      <c r="A7519" s="265">
        <v>41079</v>
      </c>
      <c r="B7519" s="266">
        <v>1786.21</v>
      </c>
    </row>
    <row r="7520" spans="1:2" ht="16.149999999999999" customHeight="1" x14ac:dyDescent="0.25">
      <c r="A7520" s="265">
        <v>41080</v>
      </c>
      <c r="B7520" s="268">
        <v>1773.18</v>
      </c>
    </row>
    <row r="7521" spans="1:2" ht="16.149999999999999" customHeight="1" x14ac:dyDescent="0.25">
      <c r="A7521" s="265">
        <v>41081</v>
      </c>
      <c r="B7521" s="266">
        <v>1770.38</v>
      </c>
    </row>
    <row r="7522" spans="1:2" ht="16.149999999999999" customHeight="1" x14ac:dyDescent="0.25">
      <c r="A7522" s="265">
        <v>41082</v>
      </c>
      <c r="B7522" s="268">
        <v>1775.99</v>
      </c>
    </row>
    <row r="7523" spans="1:2" ht="16.149999999999999" customHeight="1" x14ac:dyDescent="0.25">
      <c r="A7523" s="265">
        <v>41083</v>
      </c>
      <c r="B7523" s="266">
        <v>1787.47</v>
      </c>
    </row>
    <row r="7524" spans="1:2" ht="16.149999999999999" customHeight="1" x14ac:dyDescent="0.25">
      <c r="A7524" s="265">
        <v>41084</v>
      </c>
      <c r="B7524" s="268">
        <v>1787.47</v>
      </c>
    </row>
    <row r="7525" spans="1:2" ht="16.149999999999999" customHeight="1" x14ac:dyDescent="0.25">
      <c r="A7525" s="265">
        <v>41085</v>
      </c>
      <c r="B7525" s="266">
        <v>1787.47</v>
      </c>
    </row>
    <row r="7526" spans="1:2" ht="16.149999999999999" customHeight="1" x14ac:dyDescent="0.25">
      <c r="A7526" s="265">
        <v>41086</v>
      </c>
      <c r="B7526" s="268">
        <v>1803.37</v>
      </c>
    </row>
    <row r="7527" spans="1:2" ht="16.149999999999999" customHeight="1" x14ac:dyDescent="0.25">
      <c r="A7527" s="265">
        <v>41087</v>
      </c>
      <c r="B7527" s="266">
        <v>1805.14</v>
      </c>
    </row>
    <row r="7528" spans="1:2" ht="16.149999999999999" customHeight="1" x14ac:dyDescent="0.25">
      <c r="A7528" s="265">
        <v>41088</v>
      </c>
      <c r="B7528" s="268">
        <v>1796.18</v>
      </c>
    </row>
    <row r="7529" spans="1:2" ht="16.149999999999999" customHeight="1" x14ac:dyDescent="0.25">
      <c r="A7529" s="265">
        <v>41089</v>
      </c>
      <c r="B7529" s="266">
        <v>1805.6</v>
      </c>
    </row>
    <row r="7530" spans="1:2" ht="16.149999999999999" customHeight="1" x14ac:dyDescent="0.25">
      <c r="A7530" s="265">
        <v>41090</v>
      </c>
      <c r="B7530" s="268">
        <v>1784.6</v>
      </c>
    </row>
    <row r="7531" spans="1:2" ht="16.149999999999999" customHeight="1" x14ac:dyDescent="0.25">
      <c r="A7531" s="265">
        <v>41091</v>
      </c>
      <c r="B7531" s="266">
        <v>1784.6</v>
      </c>
    </row>
    <row r="7532" spans="1:2" ht="16.149999999999999" customHeight="1" x14ac:dyDescent="0.25">
      <c r="A7532" s="265">
        <v>41092</v>
      </c>
      <c r="B7532" s="268">
        <v>1784.6</v>
      </c>
    </row>
    <row r="7533" spans="1:2" ht="16.149999999999999" customHeight="1" x14ac:dyDescent="0.25">
      <c r="A7533" s="265">
        <v>41093</v>
      </c>
      <c r="B7533" s="266">
        <v>1784.6</v>
      </c>
    </row>
    <row r="7534" spans="1:2" ht="16.149999999999999" customHeight="1" x14ac:dyDescent="0.25">
      <c r="A7534" s="265">
        <v>41094</v>
      </c>
      <c r="B7534" s="268">
        <v>1771.53</v>
      </c>
    </row>
    <row r="7535" spans="1:2" ht="16.149999999999999" customHeight="1" x14ac:dyDescent="0.25">
      <c r="A7535" s="265">
        <v>41095</v>
      </c>
      <c r="B7535" s="266">
        <v>1771.53</v>
      </c>
    </row>
    <row r="7536" spans="1:2" ht="16.149999999999999" customHeight="1" x14ac:dyDescent="0.25">
      <c r="A7536" s="265">
        <v>41096</v>
      </c>
      <c r="B7536" s="268">
        <v>1774.37</v>
      </c>
    </row>
    <row r="7537" spans="1:2" ht="16.149999999999999" customHeight="1" x14ac:dyDescent="0.25">
      <c r="A7537" s="265">
        <v>41097</v>
      </c>
      <c r="B7537" s="266">
        <v>1785.25</v>
      </c>
    </row>
    <row r="7538" spans="1:2" ht="16.149999999999999" customHeight="1" x14ac:dyDescent="0.25">
      <c r="A7538" s="265">
        <v>41098</v>
      </c>
      <c r="B7538" s="268">
        <v>1785.25</v>
      </c>
    </row>
    <row r="7539" spans="1:2" ht="16.149999999999999" customHeight="1" x14ac:dyDescent="0.25">
      <c r="A7539" s="265">
        <v>41099</v>
      </c>
      <c r="B7539" s="266">
        <v>1785.25</v>
      </c>
    </row>
    <row r="7540" spans="1:2" ht="16.149999999999999" customHeight="1" x14ac:dyDescent="0.25">
      <c r="A7540" s="265">
        <v>41100</v>
      </c>
      <c r="B7540" s="268">
        <v>1790.25</v>
      </c>
    </row>
    <row r="7541" spans="1:2" ht="16.149999999999999" customHeight="1" x14ac:dyDescent="0.25">
      <c r="A7541" s="265">
        <v>41101</v>
      </c>
      <c r="B7541" s="266">
        <v>1785.06</v>
      </c>
    </row>
    <row r="7542" spans="1:2" ht="16.149999999999999" customHeight="1" x14ac:dyDescent="0.25">
      <c r="A7542" s="265">
        <v>41102</v>
      </c>
      <c r="B7542" s="268">
        <v>1787.72</v>
      </c>
    </row>
    <row r="7543" spans="1:2" ht="16.149999999999999" customHeight="1" x14ac:dyDescent="0.25">
      <c r="A7543" s="265">
        <v>41103</v>
      </c>
      <c r="B7543" s="266">
        <v>1790.12</v>
      </c>
    </row>
    <row r="7544" spans="1:2" ht="16.149999999999999" customHeight="1" x14ac:dyDescent="0.25">
      <c r="A7544" s="265">
        <v>41104</v>
      </c>
      <c r="B7544" s="268">
        <v>1780.21</v>
      </c>
    </row>
    <row r="7545" spans="1:2" ht="16.149999999999999" customHeight="1" x14ac:dyDescent="0.25">
      <c r="A7545" s="265">
        <v>41105</v>
      </c>
      <c r="B7545" s="266">
        <v>1780.21</v>
      </c>
    </row>
    <row r="7546" spans="1:2" ht="16.149999999999999" customHeight="1" x14ac:dyDescent="0.25">
      <c r="A7546" s="265">
        <v>41106</v>
      </c>
      <c r="B7546" s="268">
        <v>1780.21</v>
      </c>
    </row>
    <row r="7547" spans="1:2" ht="16.149999999999999" customHeight="1" x14ac:dyDescent="0.25">
      <c r="A7547" s="265">
        <v>41107</v>
      </c>
      <c r="B7547" s="266">
        <v>1778.42</v>
      </c>
    </row>
    <row r="7548" spans="1:2" ht="16.149999999999999" customHeight="1" x14ac:dyDescent="0.25">
      <c r="A7548" s="265">
        <v>41108</v>
      </c>
      <c r="B7548" s="268">
        <v>1778.97</v>
      </c>
    </row>
    <row r="7549" spans="1:2" ht="16.149999999999999" customHeight="1" x14ac:dyDescent="0.25">
      <c r="A7549" s="265">
        <v>41109</v>
      </c>
      <c r="B7549" s="266">
        <v>1778.28</v>
      </c>
    </row>
    <row r="7550" spans="1:2" ht="16.149999999999999" customHeight="1" x14ac:dyDescent="0.25">
      <c r="A7550" s="265">
        <v>41110</v>
      </c>
      <c r="B7550" s="268">
        <v>1775.8</v>
      </c>
    </row>
    <row r="7551" spans="1:2" ht="16.149999999999999" customHeight="1" x14ac:dyDescent="0.25">
      <c r="A7551" s="265">
        <v>41111</v>
      </c>
      <c r="B7551" s="266">
        <v>1775.8</v>
      </c>
    </row>
    <row r="7552" spans="1:2" ht="16.149999999999999" customHeight="1" x14ac:dyDescent="0.25">
      <c r="A7552" s="265">
        <v>41112</v>
      </c>
      <c r="B7552" s="268">
        <v>1775.8</v>
      </c>
    </row>
    <row r="7553" spans="1:2" ht="16.149999999999999" customHeight="1" x14ac:dyDescent="0.25">
      <c r="A7553" s="265">
        <v>41113</v>
      </c>
      <c r="B7553" s="266">
        <v>1775.8</v>
      </c>
    </row>
    <row r="7554" spans="1:2" ht="16.149999999999999" customHeight="1" x14ac:dyDescent="0.25">
      <c r="A7554" s="265">
        <v>41114</v>
      </c>
      <c r="B7554" s="268">
        <v>1790.39</v>
      </c>
    </row>
    <row r="7555" spans="1:2" ht="16.149999999999999" customHeight="1" x14ac:dyDescent="0.25">
      <c r="A7555" s="265">
        <v>41115</v>
      </c>
      <c r="B7555" s="266">
        <v>1797.33</v>
      </c>
    </row>
    <row r="7556" spans="1:2" ht="16.149999999999999" customHeight="1" x14ac:dyDescent="0.25">
      <c r="A7556" s="265">
        <v>41116</v>
      </c>
      <c r="B7556" s="268">
        <v>1799.48</v>
      </c>
    </row>
    <row r="7557" spans="1:2" ht="16.149999999999999" customHeight="1" x14ac:dyDescent="0.25">
      <c r="A7557" s="265">
        <v>41117</v>
      </c>
      <c r="B7557" s="266">
        <v>1789.22</v>
      </c>
    </row>
    <row r="7558" spans="1:2" ht="16.149999999999999" customHeight="1" x14ac:dyDescent="0.25">
      <c r="A7558" s="265">
        <v>41118</v>
      </c>
      <c r="B7558" s="268">
        <v>1791.12</v>
      </c>
    </row>
    <row r="7559" spans="1:2" ht="16.149999999999999" customHeight="1" x14ac:dyDescent="0.25">
      <c r="A7559" s="265">
        <v>41119</v>
      </c>
      <c r="B7559" s="266">
        <v>1791.12</v>
      </c>
    </row>
    <row r="7560" spans="1:2" ht="16.149999999999999" customHeight="1" x14ac:dyDescent="0.25">
      <c r="A7560" s="265">
        <v>41120</v>
      </c>
      <c r="B7560" s="268">
        <v>1791.12</v>
      </c>
    </row>
    <row r="7561" spans="1:2" ht="16.149999999999999" customHeight="1" x14ac:dyDescent="0.25">
      <c r="A7561" s="265">
        <v>41121</v>
      </c>
      <c r="B7561" s="266">
        <v>1789.02</v>
      </c>
    </row>
    <row r="7562" spans="1:2" ht="16.149999999999999" customHeight="1" x14ac:dyDescent="0.25">
      <c r="A7562" s="265">
        <v>41122</v>
      </c>
      <c r="B7562" s="268">
        <v>1790.74</v>
      </c>
    </row>
    <row r="7563" spans="1:2" ht="16.149999999999999" customHeight="1" x14ac:dyDescent="0.25">
      <c r="A7563" s="265">
        <v>41123</v>
      </c>
      <c r="B7563" s="266">
        <v>1787.51</v>
      </c>
    </row>
    <row r="7564" spans="1:2" ht="16.149999999999999" customHeight="1" x14ac:dyDescent="0.25">
      <c r="A7564" s="265">
        <v>41124</v>
      </c>
      <c r="B7564" s="268">
        <v>1790.97</v>
      </c>
    </row>
    <row r="7565" spans="1:2" ht="16.149999999999999" customHeight="1" x14ac:dyDescent="0.25">
      <c r="A7565" s="265">
        <v>41125</v>
      </c>
      <c r="B7565" s="266">
        <v>1786.06</v>
      </c>
    </row>
    <row r="7566" spans="1:2" ht="16.149999999999999" customHeight="1" x14ac:dyDescent="0.25">
      <c r="A7566" s="265">
        <v>41126</v>
      </c>
      <c r="B7566" s="268">
        <v>1786.06</v>
      </c>
    </row>
    <row r="7567" spans="1:2" ht="16.149999999999999" customHeight="1" x14ac:dyDescent="0.25">
      <c r="A7567" s="265">
        <v>41127</v>
      </c>
      <c r="B7567" s="266">
        <v>1786.06</v>
      </c>
    </row>
    <row r="7568" spans="1:2" ht="16.149999999999999" customHeight="1" x14ac:dyDescent="0.25">
      <c r="A7568" s="265">
        <v>41128</v>
      </c>
      <c r="B7568" s="268">
        <v>1785.29</v>
      </c>
    </row>
    <row r="7569" spans="1:2" ht="16.149999999999999" customHeight="1" x14ac:dyDescent="0.25">
      <c r="A7569" s="265">
        <v>41129</v>
      </c>
      <c r="B7569" s="266">
        <v>1785.29</v>
      </c>
    </row>
    <row r="7570" spans="1:2" ht="16.149999999999999" customHeight="1" x14ac:dyDescent="0.25">
      <c r="A7570" s="265">
        <v>41130</v>
      </c>
      <c r="B7570" s="268">
        <v>1788.03</v>
      </c>
    </row>
    <row r="7571" spans="1:2" ht="16.149999999999999" customHeight="1" x14ac:dyDescent="0.25">
      <c r="A7571" s="265">
        <v>41131</v>
      </c>
      <c r="B7571" s="266">
        <v>1788.08</v>
      </c>
    </row>
    <row r="7572" spans="1:2" ht="16.149999999999999" customHeight="1" x14ac:dyDescent="0.25">
      <c r="A7572" s="265">
        <v>41132</v>
      </c>
      <c r="B7572" s="268">
        <v>1791.61</v>
      </c>
    </row>
    <row r="7573" spans="1:2" ht="16.149999999999999" customHeight="1" x14ac:dyDescent="0.25">
      <c r="A7573" s="265">
        <v>41133</v>
      </c>
      <c r="B7573" s="266">
        <v>1791.61</v>
      </c>
    </row>
    <row r="7574" spans="1:2" ht="16.149999999999999" customHeight="1" x14ac:dyDescent="0.25">
      <c r="A7574" s="265">
        <v>41134</v>
      </c>
      <c r="B7574" s="268">
        <v>1791.61</v>
      </c>
    </row>
    <row r="7575" spans="1:2" ht="16.149999999999999" customHeight="1" x14ac:dyDescent="0.25">
      <c r="A7575" s="265">
        <v>41135</v>
      </c>
      <c r="B7575" s="266">
        <v>1792.86</v>
      </c>
    </row>
    <row r="7576" spans="1:2" ht="16.149999999999999" customHeight="1" x14ac:dyDescent="0.25">
      <c r="A7576" s="265">
        <v>41136</v>
      </c>
      <c r="B7576" s="268">
        <v>1800.81</v>
      </c>
    </row>
    <row r="7577" spans="1:2" ht="16.149999999999999" customHeight="1" x14ac:dyDescent="0.25">
      <c r="A7577" s="265">
        <v>41137</v>
      </c>
      <c r="B7577" s="266">
        <v>1817.18</v>
      </c>
    </row>
    <row r="7578" spans="1:2" ht="16.149999999999999" customHeight="1" x14ac:dyDescent="0.25">
      <c r="A7578" s="265">
        <v>41138</v>
      </c>
      <c r="B7578" s="268">
        <v>1825.52</v>
      </c>
    </row>
    <row r="7579" spans="1:2" ht="16.149999999999999" customHeight="1" x14ac:dyDescent="0.25">
      <c r="A7579" s="265">
        <v>41139</v>
      </c>
      <c r="B7579" s="266">
        <v>1822.59</v>
      </c>
    </row>
    <row r="7580" spans="1:2" ht="16.149999999999999" customHeight="1" x14ac:dyDescent="0.25">
      <c r="A7580" s="265">
        <v>41140</v>
      </c>
      <c r="B7580" s="268">
        <v>1822.59</v>
      </c>
    </row>
    <row r="7581" spans="1:2" ht="16.149999999999999" customHeight="1" x14ac:dyDescent="0.25">
      <c r="A7581" s="265">
        <v>41141</v>
      </c>
      <c r="B7581" s="266">
        <v>1822.59</v>
      </c>
    </row>
    <row r="7582" spans="1:2" ht="16.149999999999999" customHeight="1" x14ac:dyDescent="0.25">
      <c r="A7582" s="265">
        <v>41142</v>
      </c>
      <c r="B7582" s="268">
        <v>1822.59</v>
      </c>
    </row>
    <row r="7583" spans="1:2" ht="16.149999999999999" customHeight="1" x14ac:dyDescent="0.25">
      <c r="A7583" s="265">
        <v>41143</v>
      </c>
      <c r="B7583" s="266">
        <v>1815.8</v>
      </c>
    </row>
    <row r="7584" spans="1:2" ht="16.149999999999999" customHeight="1" x14ac:dyDescent="0.25">
      <c r="A7584" s="265">
        <v>41144</v>
      </c>
      <c r="B7584" s="268">
        <v>1812.88</v>
      </c>
    </row>
    <row r="7585" spans="1:2" ht="16.149999999999999" customHeight="1" x14ac:dyDescent="0.25">
      <c r="A7585" s="265">
        <v>41145</v>
      </c>
      <c r="B7585" s="266">
        <v>1808.33</v>
      </c>
    </row>
    <row r="7586" spans="1:2" ht="16.149999999999999" customHeight="1" x14ac:dyDescent="0.25">
      <c r="A7586" s="265">
        <v>41146</v>
      </c>
      <c r="B7586" s="268">
        <v>1814.83</v>
      </c>
    </row>
    <row r="7587" spans="1:2" ht="16.149999999999999" customHeight="1" x14ac:dyDescent="0.25">
      <c r="A7587" s="265">
        <v>41147</v>
      </c>
      <c r="B7587" s="266">
        <v>1814.83</v>
      </c>
    </row>
    <row r="7588" spans="1:2" ht="16.149999999999999" customHeight="1" x14ac:dyDescent="0.25">
      <c r="A7588" s="265">
        <v>41148</v>
      </c>
      <c r="B7588" s="268">
        <v>1814.83</v>
      </c>
    </row>
    <row r="7589" spans="1:2" ht="16.149999999999999" customHeight="1" x14ac:dyDescent="0.25">
      <c r="A7589" s="265">
        <v>41149</v>
      </c>
      <c r="B7589" s="266">
        <v>1821.44</v>
      </c>
    </row>
    <row r="7590" spans="1:2" ht="16.149999999999999" customHeight="1" x14ac:dyDescent="0.25">
      <c r="A7590" s="265">
        <v>41150</v>
      </c>
      <c r="B7590" s="268">
        <v>1828.99</v>
      </c>
    </row>
    <row r="7591" spans="1:2" ht="16.149999999999999" customHeight="1" x14ac:dyDescent="0.25">
      <c r="A7591" s="265">
        <v>41151</v>
      </c>
      <c r="B7591" s="266">
        <v>1833.14</v>
      </c>
    </row>
    <row r="7592" spans="1:2" ht="16.149999999999999" customHeight="1" x14ac:dyDescent="0.25">
      <c r="A7592" s="265">
        <v>41152</v>
      </c>
      <c r="B7592" s="268">
        <v>1830.5</v>
      </c>
    </row>
    <row r="7593" spans="1:2" ht="16.149999999999999" customHeight="1" x14ac:dyDescent="0.25">
      <c r="A7593" s="265">
        <v>41153</v>
      </c>
      <c r="B7593" s="266">
        <v>1825.21</v>
      </c>
    </row>
    <row r="7594" spans="1:2" ht="16.149999999999999" customHeight="1" x14ac:dyDescent="0.25">
      <c r="A7594" s="265">
        <v>41154</v>
      </c>
      <c r="B7594" s="268">
        <v>1825.21</v>
      </c>
    </row>
    <row r="7595" spans="1:2" ht="16.149999999999999" customHeight="1" x14ac:dyDescent="0.25">
      <c r="A7595" s="265">
        <v>41155</v>
      </c>
      <c r="B7595" s="266">
        <v>1825.21</v>
      </c>
    </row>
    <row r="7596" spans="1:2" ht="16.149999999999999" customHeight="1" x14ac:dyDescent="0.25">
      <c r="A7596" s="265">
        <v>41156</v>
      </c>
      <c r="B7596" s="268">
        <v>1825.21</v>
      </c>
    </row>
    <row r="7597" spans="1:2" ht="16.149999999999999" customHeight="1" x14ac:dyDescent="0.25">
      <c r="A7597" s="265">
        <v>41157</v>
      </c>
      <c r="B7597" s="266">
        <v>1824.81</v>
      </c>
    </row>
    <row r="7598" spans="1:2" ht="16.149999999999999" customHeight="1" x14ac:dyDescent="0.25">
      <c r="A7598" s="265">
        <v>41158</v>
      </c>
      <c r="B7598" s="268">
        <v>1814.06</v>
      </c>
    </row>
    <row r="7599" spans="1:2" ht="16.149999999999999" customHeight="1" x14ac:dyDescent="0.25">
      <c r="A7599" s="265">
        <v>41159</v>
      </c>
      <c r="B7599" s="266">
        <v>1804.09</v>
      </c>
    </row>
    <row r="7600" spans="1:2" ht="16.149999999999999" customHeight="1" x14ac:dyDescent="0.25">
      <c r="A7600" s="265">
        <v>41160</v>
      </c>
      <c r="B7600" s="268">
        <v>1797.35</v>
      </c>
    </row>
    <row r="7601" spans="1:2" ht="16.149999999999999" customHeight="1" x14ac:dyDescent="0.25">
      <c r="A7601" s="265">
        <v>41161</v>
      </c>
      <c r="B7601" s="266">
        <v>1797.35</v>
      </c>
    </row>
    <row r="7602" spans="1:2" ht="16.149999999999999" customHeight="1" x14ac:dyDescent="0.25">
      <c r="A7602" s="265">
        <v>41162</v>
      </c>
      <c r="B7602" s="268">
        <v>1797.35</v>
      </c>
    </row>
    <row r="7603" spans="1:2" ht="16.149999999999999" customHeight="1" x14ac:dyDescent="0.25">
      <c r="A7603" s="265">
        <v>41163</v>
      </c>
      <c r="B7603" s="266">
        <v>1802.23</v>
      </c>
    </row>
    <row r="7604" spans="1:2" ht="16.149999999999999" customHeight="1" x14ac:dyDescent="0.25">
      <c r="A7604" s="265">
        <v>41164</v>
      </c>
      <c r="B7604" s="268">
        <v>1795.4</v>
      </c>
    </row>
    <row r="7605" spans="1:2" ht="16.149999999999999" customHeight="1" x14ac:dyDescent="0.25">
      <c r="A7605" s="265">
        <v>41165</v>
      </c>
      <c r="B7605" s="266">
        <v>1802.22</v>
      </c>
    </row>
    <row r="7606" spans="1:2" ht="16.149999999999999" customHeight="1" x14ac:dyDescent="0.25">
      <c r="A7606" s="265">
        <v>41166</v>
      </c>
      <c r="B7606" s="268">
        <v>1799.57</v>
      </c>
    </row>
    <row r="7607" spans="1:2" ht="16.149999999999999" customHeight="1" x14ac:dyDescent="0.25">
      <c r="A7607" s="265">
        <v>41167</v>
      </c>
      <c r="B7607" s="266">
        <v>1789.54</v>
      </c>
    </row>
    <row r="7608" spans="1:2" ht="16.149999999999999" customHeight="1" x14ac:dyDescent="0.25">
      <c r="A7608" s="265">
        <v>41168</v>
      </c>
      <c r="B7608" s="268">
        <v>1789.54</v>
      </c>
    </row>
    <row r="7609" spans="1:2" ht="16.149999999999999" customHeight="1" x14ac:dyDescent="0.25">
      <c r="A7609" s="265">
        <v>41169</v>
      </c>
      <c r="B7609" s="266">
        <v>1789.54</v>
      </c>
    </row>
    <row r="7610" spans="1:2" ht="16.149999999999999" customHeight="1" x14ac:dyDescent="0.25">
      <c r="A7610" s="265">
        <v>41170</v>
      </c>
      <c r="B7610" s="268">
        <v>1799.77</v>
      </c>
    </row>
    <row r="7611" spans="1:2" ht="16.149999999999999" customHeight="1" x14ac:dyDescent="0.25">
      <c r="A7611" s="265">
        <v>41171</v>
      </c>
      <c r="B7611" s="266">
        <v>1800.19</v>
      </c>
    </row>
    <row r="7612" spans="1:2" ht="16.149999999999999" customHeight="1" x14ac:dyDescent="0.25">
      <c r="A7612" s="265">
        <v>41172</v>
      </c>
      <c r="B7612" s="268">
        <v>1795.66</v>
      </c>
    </row>
    <row r="7613" spans="1:2" ht="16.149999999999999" customHeight="1" x14ac:dyDescent="0.25">
      <c r="A7613" s="265">
        <v>41173</v>
      </c>
      <c r="B7613" s="266">
        <v>1798.98</v>
      </c>
    </row>
    <row r="7614" spans="1:2" ht="16.149999999999999" customHeight="1" x14ac:dyDescent="0.25">
      <c r="A7614" s="265">
        <v>41174</v>
      </c>
      <c r="B7614" s="268">
        <v>1796.75</v>
      </c>
    </row>
    <row r="7615" spans="1:2" ht="16.149999999999999" customHeight="1" x14ac:dyDescent="0.25">
      <c r="A7615" s="265">
        <v>41175</v>
      </c>
      <c r="B7615" s="266">
        <v>1796.75</v>
      </c>
    </row>
    <row r="7616" spans="1:2" ht="16.149999999999999" customHeight="1" x14ac:dyDescent="0.25">
      <c r="A7616" s="265">
        <v>41176</v>
      </c>
      <c r="B7616" s="268">
        <v>1796.75</v>
      </c>
    </row>
    <row r="7617" spans="1:2" ht="16.149999999999999" customHeight="1" x14ac:dyDescent="0.25">
      <c r="A7617" s="265">
        <v>41177</v>
      </c>
      <c r="B7617" s="266">
        <v>1799.29</v>
      </c>
    </row>
    <row r="7618" spans="1:2" ht="16.149999999999999" customHeight="1" x14ac:dyDescent="0.25">
      <c r="A7618" s="265">
        <v>41178</v>
      </c>
      <c r="B7618" s="268">
        <v>1795.69</v>
      </c>
    </row>
    <row r="7619" spans="1:2" ht="16.149999999999999" customHeight="1" x14ac:dyDescent="0.25">
      <c r="A7619" s="265">
        <v>41179</v>
      </c>
      <c r="B7619" s="266">
        <v>1799.55</v>
      </c>
    </row>
    <row r="7620" spans="1:2" ht="16.149999999999999" customHeight="1" x14ac:dyDescent="0.25">
      <c r="A7620" s="265">
        <v>41180</v>
      </c>
      <c r="B7620" s="268">
        <v>1798.08</v>
      </c>
    </row>
    <row r="7621" spans="1:2" ht="16.149999999999999" customHeight="1" x14ac:dyDescent="0.25">
      <c r="A7621" s="265">
        <v>41181</v>
      </c>
      <c r="B7621" s="266">
        <v>1800.52</v>
      </c>
    </row>
    <row r="7622" spans="1:2" ht="16.149999999999999" customHeight="1" x14ac:dyDescent="0.25">
      <c r="A7622" s="265">
        <v>41182</v>
      </c>
      <c r="B7622" s="268">
        <v>1800.52</v>
      </c>
    </row>
    <row r="7623" spans="1:2" ht="16.149999999999999" customHeight="1" x14ac:dyDescent="0.25">
      <c r="A7623" s="265">
        <v>41183</v>
      </c>
      <c r="B7623" s="266">
        <v>1800.52</v>
      </c>
    </row>
    <row r="7624" spans="1:2" ht="16.149999999999999" customHeight="1" x14ac:dyDescent="0.25">
      <c r="A7624" s="265">
        <v>41184</v>
      </c>
      <c r="B7624" s="268">
        <v>1797.97</v>
      </c>
    </row>
    <row r="7625" spans="1:2" ht="16.149999999999999" customHeight="1" x14ac:dyDescent="0.25">
      <c r="A7625" s="265">
        <v>41185</v>
      </c>
      <c r="B7625" s="266">
        <v>1798.86</v>
      </c>
    </row>
    <row r="7626" spans="1:2" ht="16.149999999999999" customHeight="1" x14ac:dyDescent="0.25">
      <c r="A7626" s="265">
        <v>41186</v>
      </c>
      <c r="B7626" s="268">
        <v>1800.43</v>
      </c>
    </row>
    <row r="7627" spans="1:2" ht="16.149999999999999" customHeight="1" x14ac:dyDescent="0.25">
      <c r="A7627" s="265">
        <v>41187</v>
      </c>
      <c r="B7627" s="266">
        <v>1797.68</v>
      </c>
    </row>
    <row r="7628" spans="1:2" ht="16.149999999999999" customHeight="1" x14ac:dyDescent="0.25">
      <c r="A7628" s="265">
        <v>41188</v>
      </c>
      <c r="B7628" s="268">
        <v>1795.4</v>
      </c>
    </row>
    <row r="7629" spans="1:2" ht="16.149999999999999" customHeight="1" x14ac:dyDescent="0.25">
      <c r="A7629" s="265">
        <v>41189</v>
      </c>
      <c r="B7629" s="266">
        <v>1795.4</v>
      </c>
    </row>
    <row r="7630" spans="1:2" ht="16.149999999999999" customHeight="1" x14ac:dyDescent="0.25">
      <c r="A7630" s="265">
        <v>41190</v>
      </c>
      <c r="B7630" s="268">
        <v>1795.4</v>
      </c>
    </row>
    <row r="7631" spans="1:2" ht="16.149999999999999" customHeight="1" x14ac:dyDescent="0.25">
      <c r="A7631" s="265">
        <v>41191</v>
      </c>
      <c r="B7631" s="266">
        <v>1795.4</v>
      </c>
    </row>
    <row r="7632" spans="1:2" ht="16.149999999999999" customHeight="1" x14ac:dyDescent="0.25">
      <c r="A7632" s="265">
        <v>41192</v>
      </c>
      <c r="B7632" s="268">
        <v>1798.32</v>
      </c>
    </row>
    <row r="7633" spans="1:2" ht="16.149999999999999" customHeight="1" x14ac:dyDescent="0.25">
      <c r="A7633" s="265">
        <v>41193</v>
      </c>
      <c r="B7633" s="266">
        <v>1799.78</v>
      </c>
    </row>
    <row r="7634" spans="1:2" ht="16.149999999999999" customHeight="1" x14ac:dyDescent="0.25">
      <c r="A7634" s="265">
        <v>41194</v>
      </c>
      <c r="B7634" s="268">
        <v>1797.68</v>
      </c>
    </row>
    <row r="7635" spans="1:2" ht="16.149999999999999" customHeight="1" x14ac:dyDescent="0.25">
      <c r="A7635" s="265">
        <v>41195</v>
      </c>
      <c r="B7635" s="266">
        <v>1797.68</v>
      </c>
    </row>
    <row r="7636" spans="1:2" ht="16.149999999999999" customHeight="1" x14ac:dyDescent="0.25">
      <c r="A7636" s="265">
        <v>41196</v>
      </c>
      <c r="B7636" s="268">
        <v>1797.68</v>
      </c>
    </row>
    <row r="7637" spans="1:2" ht="16.149999999999999" customHeight="1" x14ac:dyDescent="0.25">
      <c r="A7637" s="265">
        <v>41197</v>
      </c>
      <c r="B7637" s="266">
        <v>1797.68</v>
      </c>
    </row>
    <row r="7638" spans="1:2" ht="16.149999999999999" customHeight="1" x14ac:dyDescent="0.25">
      <c r="A7638" s="265">
        <v>41198</v>
      </c>
      <c r="B7638" s="268">
        <v>1797.68</v>
      </c>
    </row>
    <row r="7639" spans="1:2" ht="16.149999999999999" customHeight="1" x14ac:dyDescent="0.25">
      <c r="A7639" s="265">
        <v>41199</v>
      </c>
      <c r="B7639" s="266">
        <v>1797.81</v>
      </c>
    </row>
    <row r="7640" spans="1:2" ht="16.149999999999999" customHeight="1" x14ac:dyDescent="0.25">
      <c r="A7640" s="265">
        <v>41200</v>
      </c>
      <c r="B7640" s="268">
        <v>1798.53</v>
      </c>
    </row>
    <row r="7641" spans="1:2" ht="16.149999999999999" customHeight="1" x14ac:dyDescent="0.25">
      <c r="A7641" s="265">
        <v>41201</v>
      </c>
      <c r="B7641" s="266">
        <v>1797.66</v>
      </c>
    </row>
    <row r="7642" spans="1:2" ht="16.149999999999999" customHeight="1" x14ac:dyDescent="0.25">
      <c r="A7642" s="265">
        <v>41202</v>
      </c>
      <c r="B7642" s="268">
        <v>1798.42</v>
      </c>
    </row>
    <row r="7643" spans="1:2" ht="16.149999999999999" customHeight="1" x14ac:dyDescent="0.25">
      <c r="A7643" s="265">
        <v>41203</v>
      </c>
      <c r="B7643" s="266">
        <v>1798.42</v>
      </c>
    </row>
    <row r="7644" spans="1:2" ht="16.149999999999999" customHeight="1" x14ac:dyDescent="0.25">
      <c r="A7644" s="265">
        <v>41204</v>
      </c>
      <c r="B7644" s="268">
        <v>1798.42</v>
      </c>
    </row>
    <row r="7645" spans="1:2" ht="16.149999999999999" customHeight="1" x14ac:dyDescent="0.25">
      <c r="A7645" s="265">
        <v>41205</v>
      </c>
      <c r="B7645" s="266">
        <v>1802.91</v>
      </c>
    </row>
    <row r="7646" spans="1:2" ht="16.149999999999999" customHeight="1" x14ac:dyDescent="0.25">
      <c r="A7646" s="265">
        <v>41206</v>
      </c>
      <c r="B7646" s="268">
        <v>1816.6</v>
      </c>
    </row>
    <row r="7647" spans="1:2" ht="16.149999999999999" customHeight="1" x14ac:dyDescent="0.25">
      <c r="A7647" s="265">
        <v>41207</v>
      </c>
      <c r="B7647" s="266">
        <v>1817.25</v>
      </c>
    </row>
    <row r="7648" spans="1:2" ht="16.149999999999999" customHeight="1" x14ac:dyDescent="0.25">
      <c r="A7648" s="265">
        <v>41208</v>
      </c>
      <c r="B7648" s="268">
        <v>1816.97</v>
      </c>
    </row>
    <row r="7649" spans="1:2" ht="16.149999999999999" customHeight="1" x14ac:dyDescent="0.25">
      <c r="A7649" s="265">
        <v>41209</v>
      </c>
      <c r="B7649" s="266">
        <v>1823.18</v>
      </c>
    </row>
    <row r="7650" spans="1:2" ht="16.149999999999999" customHeight="1" x14ac:dyDescent="0.25">
      <c r="A7650" s="265">
        <v>41210</v>
      </c>
      <c r="B7650" s="268">
        <v>1823.18</v>
      </c>
    </row>
    <row r="7651" spans="1:2" ht="16.149999999999999" customHeight="1" x14ac:dyDescent="0.25">
      <c r="A7651" s="265">
        <v>41211</v>
      </c>
      <c r="B7651" s="266">
        <v>1823.18</v>
      </c>
    </row>
    <row r="7652" spans="1:2" ht="16.149999999999999" customHeight="1" x14ac:dyDescent="0.25">
      <c r="A7652" s="265">
        <v>41212</v>
      </c>
      <c r="B7652" s="268">
        <v>1830.45</v>
      </c>
    </row>
    <row r="7653" spans="1:2" ht="16.149999999999999" customHeight="1" x14ac:dyDescent="0.25">
      <c r="A7653" s="265">
        <v>41213</v>
      </c>
      <c r="B7653" s="266">
        <v>1829.89</v>
      </c>
    </row>
    <row r="7654" spans="1:2" ht="16.149999999999999" customHeight="1" x14ac:dyDescent="0.25">
      <c r="A7654" s="265">
        <v>41214</v>
      </c>
      <c r="B7654" s="268">
        <v>1831.25</v>
      </c>
    </row>
    <row r="7655" spans="1:2" ht="16.149999999999999" customHeight="1" x14ac:dyDescent="0.25">
      <c r="A7655" s="265">
        <v>41215</v>
      </c>
      <c r="B7655" s="266">
        <v>1825.5</v>
      </c>
    </row>
    <row r="7656" spans="1:2" ht="16.149999999999999" customHeight="1" x14ac:dyDescent="0.25">
      <c r="A7656" s="265">
        <v>41216</v>
      </c>
      <c r="B7656" s="268">
        <v>1828.8</v>
      </c>
    </row>
    <row r="7657" spans="1:2" ht="16.149999999999999" customHeight="1" x14ac:dyDescent="0.25">
      <c r="A7657" s="265">
        <v>41217</v>
      </c>
      <c r="B7657" s="266">
        <v>1828.8</v>
      </c>
    </row>
    <row r="7658" spans="1:2" ht="16.149999999999999" customHeight="1" x14ac:dyDescent="0.25">
      <c r="A7658" s="265">
        <v>41218</v>
      </c>
      <c r="B7658" s="268">
        <v>1828.8</v>
      </c>
    </row>
    <row r="7659" spans="1:2" ht="16.149999999999999" customHeight="1" x14ac:dyDescent="0.25">
      <c r="A7659" s="265">
        <v>41219</v>
      </c>
      <c r="B7659" s="266">
        <v>1828.8</v>
      </c>
    </row>
    <row r="7660" spans="1:2" ht="16.149999999999999" customHeight="1" x14ac:dyDescent="0.25">
      <c r="A7660" s="265">
        <v>41220</v>
      </c>
      <c r="B7660" s="268">
        <v>1814.99</v>
      </c>
    </row>
    <row r="7661" spans="1:2" ht="16.149999999999999" customHeight="1" x14ac:dyDescent="0.25">
      <c r="A7661" s="265">
        <v>41221</v>
      </c>
      <c r="B7661" s="266">
        <v>1814.83</v>
      </c>
    </row>
    <row r="7662" spans="1:2" ht="16.149999999999999" customHeight="1" x14ac:dyDescent="0.25">
      <c r="A7662" s="265">
        <v>41222</v>
      </c>
      <c r="B7662" s="268">
        <v>1814.21</v>
      </c>
    </row>
    <row r="7663" spans="1:2" ht="16.149999999999999" customHeight="1" x14ac:dyDescent="0.25">
      <c r="A7663" s="265">
        <v>41223</v>
      </c>
      <c r="B7663" s="266">
        <v>1816.99</v>
      </c>
    </row>
    <row r="7664" spans="1:2" ht="16.149999999999999" customHeight="1" x14ac:dyDescent="0.25">
      <c r="A7664" s="265">
        <v>41224</v>
      </c>
      <c r="B7664" s="268">
        <v>1816.99</v>
      </c>
    </row>
    <row r="7665" spans="1:2" ht="16.149999999999999" customHeight="1" x14ac:dyDescent="0.25">
      <c r="A7665" s="265">
        <v>41225</v>
      </c>
      <c r="B7665" s="266">
        <v>1816.99</v>
      </c>
    </row>
    <row r="7666" spans="1:2" ht="16.149999999999999" customHeight="1" x14ac:dyDescent="0.25">
      <c r="A7666" s="265">
        <v>41226</v>
      </c>
      <c r="B7666" s="268">
        <v>1816.99</v>
      </c>
    </row>
    <row r="7667" spans="1:2" ht="16.149999999999999" customHeight="1" x14ac:dyDescent="0.25">
      <c r="A7667" s="265">
        <v>41227</v>
      </c>
      <c r="B7667" s="266">
        <v>1819.3</v>
      </c>
    </row>
    <row r="7668" spans="1:2" ht="16.149999999999999" customHeight="1" x14ac:dyDescent="0.25">
      <c r="A7668" s="265">
        <v>41228</v>
      </c>
      <c r="B7668" s="268">
        <v>1818.2</v>
      </c>
    </row>
    <row r="7669" spans="1:2" ht="16.149999999999999" customHeight="1" x14ac:dyDescent="0.25">
      <c r="A7669" s="265">
        <v>41229</v>
      </c>
      <c r="B7669" s="266">
        <v>1822.61</v>
      </c>
    </row>
    <row r="7670" spans="1:2" ht="16.149999999999999" customHeight="1" x14ac:dyDescent="0.25">
      <c r="A7670" s="265">
        <v>41230</v>
      </c>
      <c r="B7670" s="268">
        <v>1823.46</v>
      </c>
    </row>
    <row r="7671" spans="1:2" ht="16.149999999999999" customHeight="1" x14ac:dyDescent="0.25">
      <c r="A7671" s="265">
        <v>41231</v>
      </c>
      <c r="B7671" s="266">
        <v>1823.46</v>
      </c>
    </row>
    <row r="7672" spans="1:2" ht="16.149999999999999" customHeight="1" x14ac:dyDescent="0.25">
      <c r="A7672" s="265">
        <v>41232</v>
      </c>
      <c r="B7672" s="268">
        <v>1823.46</v>
      </c>
    </row>
    <row r="7673" spans="1:2" ht="16.149999999999999" customHeight="1" x14ac:dyDescent="0.25">
      <c r="A7673" s="265">
        <v>41233</v>
      </c>
      <c r="B7673" s="266">
        <v>1817.67</v>
      </c>
    </row>
    <row r="7674" spans="1:2" ht="16.149999999999999" customHeight="1" x14ac:dyDescent="0.25">
      <c r="A7674" s="265">
        <v>41234</v>
      </c>
      <c r="B7674" s="268">
        <v>1815.58</v>
      </c>
    </row>
    <row r="7675" spans="1:2" ht="16.149999999999999" customHeight="1" x14ac:dyDescent="0.25">
      <c r="A7675" s="265">
        <v>41235</v>
      </c>
      <c r="B7675" s="266">
        <v>1815.76</v>
      </c>
    </row>
    <row r="7676" spans="1:2" ht="16.149999999999999" customHeight="1" x14ac:dyDescent="0.25">
      <c r="A7676" s="265">
        <v>41236</v>
      </c>
      <c r="B7676" s="268">
        <v>1815.76</v>
      </c>
    </row>
    <row r="7677" spans="1:2" ht="16.149999999999999" customHeight="1" x14ac:dyDescent="0.25">
      <c r="A7677" s="265">
        <v>41237</v>
      </c>
      <c r="B7677" s="266">
        <v>1820.18</v>
      </c>
    </row>
    <row r="7678" spans="1:2" ht="16.149999999999999" customHeight="1" x14ac:dyDescent="0.25">
      <c r="A7678" s="265">
        <v>41238</v>
      </c>
      <c r="B7678" s="268">
        <v>1820.18</v>
      </c>
    </row>
    <row r="7679" spans="1:2" ht="16.149999999999999" customHeight="1" x14ac:dyDescent="0.25">
      <c r="A7679" s="265">
        <v>41239</v>
      </c>
      <c r="B7679" s="266">
        <v>1820.18</v>
      </c>
    </row>
    <row r="7680" spans="1:2" ht="16.149999999999999" customHeight="1" x14ac:dyDescent="0.25">
      <c r="A7680" s="265">
        <v>41240</v>
      </c>
      <c r="B7680" s="268">
        <v>1824.12</v>
      </c>
    </row>
    <row r="7681" spans="1:2" ht="16.149999999999999" customHeight="1" x14ac:dyDescent="0.25">
      <c r="A7681" s="265">
        <v>41241</v>
      </c>
      <c r="B7681" s="266">
        <v>1823.54</v>
      </c>
    </row>
    <row r="7682" spans="1:2" ht="16.149999999999999" customHeight="1" x14ac:dyDescent="0.25">
      <c r="A7682" s="265">
        <v>41242</v>
      </c>
      <c r="B7682" s="268">
        <v>1825.08</v>
      </c>
    </row>
    <row r="7683" spans="1:2" ht="16.149999999999999" customHeight="1" x14ac:dyDescent="0.25">
      <c r="A7683" s="265">
        <v>41243</v>
      </c>
      <c r="B7683" s="266">
        <v>1817.93</v>
      </c>
    </row>
    <row r="7684" spans="1:2" ht="16.149999999999999" customHeight="1" x14ac:dyDescent="0.25">
      <c r="A7684" s="265">
        <v>41244</v>
      </c>
      <c r="B7684" s="268">
        <v>1813.72</v>
      </c>
    </row>
    <row r="7685" spans="1:2" ht="16.149999999999999" customHeight="1" x14ac:dyDescent="0.25">
      <c r="A7685" s="265">
        <v>41245</v>
      </c>
      <c r="B7685" s="266">
        <v>1813.72</v>
      </c>
    </row>
    <row r="7686" spans="1:2" ht="16.149999999999999" customHeight="1" x14ac:dyDescent="0.25">
      <c r="A7686" s="265">
        <v>41246</v>
      </c>
      <c r="B7686" s="268">
        <v>1813.72</v>
      </c>
    </row>
    <row r="7687" spans="1:2" ht="16.149999999999999" customHeight="1" x14ac:dyDescent="0.25">
      <c r="A7687" s="265">
        <v>41247</v>
      </c>
      <c r="B7687" s="266">
        <v>1813.73</v>
      </c>
    </row>
    <row r="7688" spans="1:2" ht="16.149999999999999" customHeight="1" x14ac:dyDescent="0.25">
      <c r="A7688" s="265">
        <v>41248</v>
      </c>
      <c r="B7688" s="268">
        <v>1813.57</v>
      </c>
    </row>
    <row r="7689" spans="1:2" ht="16.149999999999999" customHeight="1" x14ac:dyDescent="0.25">
      <c r="A7689" s="265">
        <v>41249</v>
      </c>
      <c r="B7689" s="266">
        <v>1811.05</v>
      </c>
    </row>
    <row r="7690" spans="1:2" ht="16.149999999999999" customHeight="1" x14ac:dyDescent="0.25">
      <c r="A7690" s="265">
        <v>41250</v>
      </c>
      <c r="B7690" s="268">
        <v>1803.69</v>
      </c>
    </row>
    <row r="7691" spans="1:2" ht="16.149999999999999" customHeight="1" x14ac:dyDescent="0.25">
      <c r="A7691" s="265">
        <v>41251</v>
      </c>
      <c r="B7691" s="266">
        <v>1797.45</v>
      </c>
    </row>
    <row r="7692" spans="1:2" ht="16.149999999999999" customHeight="1" x14ac:dyDescent="0.25">
      <c r="A7692" s="265">
        <v>41252</v>
      </c>
      <c r="B7692" s="268">
        <v>1797.45</v>
      </c>
    </row>
    <row r="7693" spans="1:2" ht="16.149999999999999" customHeight="1" x14ac:dyDescent="0.25">
      <c r="A7693" s="265">
        <v>41253</v>
      </c>
      <c r="B7693" s="266">
        <v>1797.45</v>
      </c>
    </row>
    <row r="7694" spans="1:2" ht="16.149999999999999" customHeight="1" x14ac:dyDescent="0.25">
      <c r="A7694" s="265">
        <v>41254</v>
      </c>
      <c r="B7694" s="268">
        <v>1799.4</v>
      </c>
    </row>
    <row r="7695" spans="1:2" ht="16.149999999999999" customHeight="1" x14ac:dyDescent="0.25">
      <c r="A7695" s="265">
        <v>41255</v>
      </c>
      <c r="B7695" s="266">
        <v>1801.5</v>
      </c>
    </row>
    <row r="7696" spans="1:2" ht="16.149999999999999" customHeight="1" x14ac:dyDescent="0.25">
      <c r="A7696" s="265">
        <v>41256</v>
      </c>
      <c r="B7696" s="268">
        <v>1796.31</v>
      </c>
    </row>
    <row r="7697" spans="1:2" ht="16.149999999999999" customHeight="1" x14ac:dyDescent="0.25">
      <c r="A7697" s="265">
        <v>41257</v>
      </c>
      <c r="B7697" s="266">
        <v>1795.05</v>
      </c>
    </row>
    <row r="7698" spans="1:2" ht="16.149999999999999" customHeight="1" x14ac:dyDescent="0.25">
      <c r="A7698" s="265">
        <v>41258</v>
      </c>
      <c r="B7698" s="268">
        <v>1798.37</v>
      </c>
    </row>
    <row r="7699" spans="1:2" ht="16.149999999999999" customHeight="1" x14ac:dyDescent="0.25">
      <c r="A7699" s="265">
        <v>41259</v>
      </c>
      <c r="B7699" s="266">
        <v>1798.37</v>
      </c>
    </row>
    <row r="7700" spans="1:2" ht="16.149999999999999" customHeight="1" x14ac:dyDescent="0.25">
      <c r="A7700" s="265">
        <v>41260</v>
      </c>
      <c r="B7700" s="268">
        <v>1798.37</v>
      </c>
    </row>
    <row r="7701" spans="1:2" ht="16.149999999999999" customHeight="1" x14ac:dyDescent="0.25">
      <c r="A7701" s="265">
        <v>41261</v>
      </c>
      <c r="B7701" s="266">
        <v>1796.98</v>
      </c>
    </row>
    <row r="7702" spans="1:2" ht="16.149999999999999" customHeight="1" x14ac:dyDescent="0.25">
      <c r="A7702" s="265">
        <v>41262</v>
      </c>
      <c r="B7702" s="268">
        <v>1794.14</v>
      </c>
    </row>
    <row r="7703" spans="1:2" ht="16.149999999999999" customHeight="1" x14ac:dyDescent="0.25">
      <c r="A7703" s="265">
        <v>41263</v>
      </c>
      <c r="B7703" s="266">
        <v>1790.46</v>
      </c>
    </row>
    <row r="7704" spans="1:2" ht="16.149999999999999" customHeight="1" x14ac:dyDescent="0.25">
      <c r="A7704" s="265">
        <v>41264</v>
      </c>
      <c r="B7704" s="268">
        <v>1788.87</v>
      </c>
    </row>
    <row r="7705" spans="1:2" ht="16.149999999999999" customHeight="1" x14ac:dyDescent="0.25">
      <c r="A7705" s="265">
        <v>41265</v>
      </c>
      <c r="B7705" s="266">
        <v>1779.79</v>
      </c>
    </row>
    <row r="7706" spans="1:2" ht="16.149999999999999" customHeight="1" x14ac:dyDescent="0.25">
      <c r="A7706" s="265">
        <v>41266</v>
      </c>
      <c r="B7706" s="268">
        <v>1779.79</v>
      </c>
    </row>
    <row r="7707" spans="1:2" ht="16.149999999999999" customHeight="1" x14ac:dyDescent="0.25">
      <c r="A7707" s="265">
        <v>41267</v>
      </c>
      <c r="B7707" s="266">
        <v>1779.79</v>
      </c>
    </row>
    <row r="7708" spans="1:2" ht="16.149999999999999" customHeight="1" x14ac:dyDescent="0.25">
      <c r="A7708" s="265">
        <v>41268</v>
      </c>
      <c r="B7708" s="268">
        <v>1773.44</v>
      </c>
    </row>
    <row r="7709" spans="1:2" ht="16.149999999999999" customHeight="1" x14ac:dyDescent="0.25">
      <c r="A7709" s="265">
        <v>41269</v>
      </c>
      <c r="B7709" s="266">
        <v>1773.44</v>
      </c>
    </row>
    <row r="7710" spans="1:2" ht="16.149999999999999" customHeight="1" x14ac:dyDescent="0.25">
      <c r="A7710" s="265">
        <v>41270</v>
      </c>
      <c r="B7710" s="268">
        <v>1771.49</v>
      </c>
    </row>
    <row r="7711" spans="1:2" ht="16.149999999999999" customHeight="1" x14ac:dyDescent="0.25">
      <c r="A7711" s="265">
        <v>41271</v>
      </c>
      <c r="B7711" s="266">
        <v>1771.54</v>
      </c>
    </row>
    <row r="7712" spans="1:2" ht="16.149999999999999" customHeight="1" x14ac:dyDescent="0.25">
      <c r="A7712" s="265">
        <v>41272</v>
      </c>
      <c r="B7712" s="268">
        <v>1768.23</v>
      </c>
    </row>
    <row r="7713" spans="1:2" ht="16.149999999999999" customHeight="1" x14ac:dyDescent="0.25">
      <c r="A7713" s="265">
        <v>41273</v>
      </c>
      <c r="B7713" s="266">
        <v>1768.23</v>
      </c>
    </row>
    <row r="7714" spans="1:2" ht="16.149999999999999" customHeight="1" x14ac:dyDescent="0.25">
      <c r="A7714" s="265">
        <v>41274</v>
      </c>
      <c r="B7714" s="268">
        <v>1768.23</v>
      </c>
    </row>
    <row r="7715" spans="1:2" ht="16.149999999999999" customHeight="1" x14ac:dyDescent="0.25">
      <c r="A7715" s="265">
        <v>41275</v>
      </c>
      <c r="B7715" s="266">
        <v>1768.23</v>
      </c>
    </row>
    <row r="7716" spans="1:2" ht="16.149999999999999" customHeight="1" x14ac:dyDescent="0.25">
      <c r="A7716" s="265">
        <v>41276</v>
      </c>
      <c r="B7716" s="268">
        <v>1768.23</v>
      </c>
    </row>
    <row r="7717" spans="1:2" ht="16.149999999999999" customHeight="1" x14ac:dyDescent="0.25">
      <c r="A7717" s="265">
        <v>41277</v>
      </c>
      <c r="B7717" s="266">
        <v>1759.97</v>
      </c>
    </row>
    <row r="7718" spans="1:2" ht="16.149999999999999" customHeight="1" x14ac:dyDescent="0.25">
      <c r="A7718" s="265">
        <v>41278</v>
      </c>
      <c r="B7718" s="268">
        <v>1760.83</v>
      </c>
    </row>
    <row r="7719" spans="1:2" ht="16.149999999999999" customHeight="1" x14ac:dyDescent="0.25">
      <c r="A7719" s="265">
        <v>41279</v>
      </c>
      <c r="B7719" s="266">
        <v>1767.54</v>
      </c>
    </row>
    <row r="7720" spans="1:2" ht="16.149999999999999" customHeight="1" x14ac:dyDescent="0.25">
      <c r="A7720" s="265">
        <v>41280</v>
      </c>
      <c r="B7720" s="268">
        <v>1767.54</v>
      </c>
    </row>
    <row r="7721" spans="1:2" ht="16.149999999999999" customHeight="1" x14ac:dyDescent="0.25">
      <c r="A7721" s="265">
        <v>41281</v>
      </c>
      <c r="B7721" s="266">
        <v>1767.54</v>
      </c>
    </row>
    <row r="7722" spans="1:2" ht="16.149999999999999" customHeight="1" x14ac:dyDescent="0.25">
      <c r="A7722" s="265">
        <v>41282</v>
      </c>
      <c r="B7722" s="268">
        <v>1767.54</v>
      </c>
    </row>
    <row r="7723" spans="1:2" ht="16.149999999999999" customHeight="1" x14ac:dyDescent="0.25">
      <c r="A7723" s="265">
        <v>41283</v>
      </c>
      <c r="B7723" s="266">
        <v>1771.31</v>
      </c>
    </row>
    <row r="7724" spans="1:2" ht="16.149999999999999" customHeight="1" x14ac:dyDescent="0.25">
      <c r="A7724" s="265">
        <v>41284</v>
      </c>
      <c r="B7724" s="268">
        <v>1767.96</v>
      </c>
    </row>
    <row r="7725" spans="1:2" ht="16.149999999999999" customHeight="1" x14ac:dyDescent="0.25">
      <c r="A7725" s="265">
        <v>41285</v>
      </c>
      <c r="B7725" s="266">
        <v>1761.5</v>
      </c>
    </row>
    <row r="7726" spans="1:2" ht="16.149999999999999" customHeight="1" x14ac:dyDescent="0.25">
      <c r="A7726" s="265">
        <v>41286</v>
      </c>
      <c r="B7726" s="268">
        <v>1762.38</v>
      </c>
    </row>
    <row r="7727" spans="1:2" ht="16.149999999999999" customHeight="1" x14ac:dyDescent="0.25">
      <c r="A7727" s="265">
        <v>41287</v>
      </c>
      <c r="B7727" s="266">
        <v>1762.38</v>
      </c>
    </row>
    <row r="7728" spans="1:2" ht="16.149999999999999" customHeight="1" x14ac:dyDescent="0.25">
      <c r="A7728" s="265">
        <v>41288</v>
      </c>
      <c r="B7728" s="268">
        <v>1762.38</v>
      </c>
    </row>
    <row r="7729" spans="1:2" ht="16.149999999999999" customHeight="1" x14ac:dyDescent="0.25">
      <c r="A7729" s="265">
        <v>41289</v>
      </c>
      <c r="B7729" s="266">
        <v>1758.45</v>
      </c>
    </row>
    <row r="7730" spans="1:2" ht="16.149999999999999" customHeight="1" x14ac:dyDescent="0.25">
      <c r="A7730" s="265">
        <v>41290</v>
      </c>
      <c r="B7730" s="268">
        <v>1769.88</v>
      </c>
    </row>
    <row r="7731" spans="1:2" ht="16.149999999999999" customHeight="1" x14ac:dyDescent="0.25">
      <c r="A7731" s="265">
        <v>41291</v>
      </c>
      <c r="B7731" s="266">
        <v>1775.15</v>
      </c>
    </row>
    <row r="7732" spans="1:2" ht="16.149999999999999" customHeight="1" x14ac:dyDescent="0.25">
      <c r="A7732" s="265">
        <v>41292</v>
      </c>
      <c r="B7732" s="268">
        <v>1767.78</v>
      </c>
    </row>
    <row r="7733" spans="1:2" ht="16.149999999999999" customHeight="1" x14ac:dyDescent="0.25">
      <c r="A7733" s="265">
        <v>41293</v>
      </c>
      <c r="B7733" s="266">
        <v>1767.74</v>
      </c>
    </row>
    <row r="7734" spans="1:2" ht="16.149999999999999" customHeight="1" x14ac:dyDescent="0.25">
      <c r="A7734" s="265">
        <v>41294</v>
      </c>
      <c r="B7734" s="268">
        <v>1767.74</v>
      </c>
    </row>
    <row r="7735" spans="1:2" ht="16.149999999999999" customHeight="1" x14ac:dyDescent="0.25">
      <c r="A7735" s="265">
        <v>41295</v>
      </c>
      <c r="B7735" s="266">
        <v>1767.74</v>
      </c>
    </row>
    <row r="7736" spans="1:2" ht="16.149999999999999" customHeight="1" x14ac:dyDescent="0.25">
      <c r="A7736" s="265">
        <v>41296</v>
      </c>
      <c r="B7736" s="268">
        <v>1767.74</v>
      </c>
    </row>
    <row r="7737" spans="1:2" ht="16.149999999999999" customHeight="1" x14ac:dyDescent="0.25">
      <c r="A7737" s="265">
        <v>41297</v>
      </c>
      <c r="B7737" s="266">
        <v>1776.96</v>
      </c>
    </row>
    <row r="7738" spans="1:2" ht="16.149999999999999" customHeight="1" x14ac:dyDescent="0.25">
      <c r="A7738" s="265">
        <v>41298</v>
      </c>
      <c r="B7738" s="268">
        <v>1778.69</v>
      </c>
    </row>
    <row r="7739" spans="1:2" ht="16.149999999999999" customHeight="1" x14ac:dyDescent="0.25">
      <c r="A7739" s="265">
        <v>41299</v>
      </c>
      <c r="B7739" s="266">
        <v>1779.73</v>
      </c>
    </row>
    <row r="7740" spans="1:2" ht="16.149999999999999" customHeight="1" x14ac:dyDescent="0.25">
      <c r="A7740" s="265">
        <v>41300</v>
      </c>
      <c r="B7740" s="268">
        <v>1779.25</v>
      </c>
    </row>
    <row r="7741" spans="1:2" ht="16.149999999999999" customHeight="1" x14ac:dyDescent="0.25">
      <c r="A7741" s="265">
        <v>41301</v>
      </c>
      <c r="B7741" s="266">
        <v>1779.25</v>
      </c>
    </row>
    <row r="7742" spans="1:2" ht="16.149999999999999" customHeight="1" x14ac:dyDescent="0.25">
      <c r="A7742" s="265">
        <v>41302</v>
      </c>
      <c r="B7742" s="268">
        <v>1779.25</v>
      </c>
    </row>
    <row r="7743" spans="1:2" ht="16.149999999999999" customHeight="1" x14ac:dyDescent="0.25">
      <c r="A7743" s="265">
        <v>41303</v>
      </c>
      <c r="B7743" s="266">
        <v>1779.84</v>
      </c>
    </row>
    <row r="7744" spans="1:2" ht="16.149999999999999" customHeight="1" x14ac:dyDescent="0.25">
      <c r="A7744" s="265">
        <v>41304</v>
      </c>
      <c r="B7744" s="268">
        <v>1776.09</v>
      </c>
    </row>
    <row r="7745" spans="1:2" ht="16.149999999999999" customHeight="1" x14ac:dyDescent="0.25">
      <c r="A7745" s="265">
        <v>41305</v>
      </c>
      <c r="B7745" s="266">
        <v>1773.24</v>
      </c>
    </row>
    <row r="7746" spans="1:2" ht="16.149999999999999" customHeight="1" x14ac:dyDescent="0.25">
      <c r="A7746" s="265">
        <v>41306</v>
      </c>
      <c r="B7746" s="268">
        <v>1775.65</v>
      </c>
    </row>
    <row r="7747" spans="1:2" ht="16.149999999999999" customHeight="1" x14ac:dyDescent="0.25">
      <c r="A7747" s="265">
        <v>41307</v>
      </c>
      <c r="B7747" s="266">
        <v>1776.2</v>
      </c>
    </row>
    <row r="7748" spans="1:2" ht="16.149999999999999" customHeight="1" x14ac:dyDescent="0.25">
      <c r="A7748" s="265">
        <v>41308</v>
      </c>
      <c r="B7748" s="268">
        <v>1776.2</v>
      </c>
    </row>
    <row r="7749" spans="1:2" ht="16.149999999999999" customHeight="1" x14ac:dyDescent="0.25">
      <c r="A7749" s="265">
        <v>41309</v>
      </c>
      <c r="B7749" s="266">
        <v>1776.2</v>
      </c>
    </row>
    <row r="7750" spans="1:2" ht="16.149999999999999" customHeight="1" x14ac:dyDescent="0.25">
      <c r="A7750" s="265">
        <v>41310</v>
      </c>
      <c r="B7750" s="268">
        <v>1785.92</v>
      </c>
    </row>
    <row r="7751" spans="1:2" ht="16.149999999999999" customHeight="1" x14ac:dyDescent="0.25">
      <c r="A7751" s="265">
        <v>41311</v>
      </c>
      <c r="B7751" s="266">
        <v>1789.09</v>
      </c>
    </row>
    <row r="7752" spans="1:2" ht="16.149999999999999" customHeight="1" x14ac:dyDescent="0.25">
      <c r="A7752" s="265">
        <v>41312</v>
      </c>
      <c r="B7752" s="268">
        <v>1791.24</v>
      </c>
    </row>
    <row r="7753" spans="1:2" ht="16.149999999999999" customHeight="1" x14ac:dyDescent="0.25">
      <c r="A7753" s="265">
        <v>41313</v>
      </c>
      <c r="B7753" s="266">
        <v>1795.21</v>
      </c>
    </row>
    <row r="7754" spans="1:2" ht="16.149999999999999" customHeight="1" x14ac:dyDescent="0.25">
      <c r="A7754" s="265">
        <v>41314</v>
      </c>
      <c r="B7754" s="268">
        <v>1790.61</v>
      </c>
    </row>
    <row r="7755" spans="1:2" ht="16.149999999999999" customHeight="1" x14ac:dyDescent="0.25">
      <c r="A7755" s="265">
        <v>41315</v>
      </c>
      <c r="B7755" s="266">
        <v>1790.61</v>
      </c>
    </row>
    <row r="7756" spans="1:2" ht="16.149999999999999" customHeight="1" x14ac:dyDescent="0.25">
      <c r="A7756" s="265">
        <v>41316</v>
      </c>
      <c r="B7756" s="268">
        <v>1790.61</v>
      </c>
    </row>
    <row r="7757" spans="1:2" ht="16.149999999999999" customHeight="1" x14ac:dyDescent="0.25">
      <c r="A7757" s="265">
        <v>41317</v>
      </c>
      <c r="B7757" s="266">
        <v>1784.71</v>
      </c>
    </row>
    <row r="7758" spans="1:2" ht="16.149999999999999" customHeight="1" x14ac:dyDescent="0.25">
      <c r="A7758" s="265">
        <v>41318</v>
      </c>
      <c r="B7758" s="268">
        <v>1783.2</v>
      </c>
    </row>
    <row r="7759" spans="1:2" ht="16.149999999999999" customHeight="1" x14ac:dyDescent="0.25">
      <c r="A7759" s="265">
        <v>41319</v>
      </c>
      <c r="B7759" s="266">
        <v>1777.72</v>
      </c>
    </row>
    <row r="7760" spans="1:2" ht="16.149999999999999" customHeight="1" x14ac:dyDescent="0.25">
      <c r="A7760" s="265">
        <v>41320</v>
      </c>
      <c r="B7760" s="268">
        <v>1783.19</v>
      </c>
    </row>
    <row r="7761" spans="1:2" ht="16.149999999999999" customHeight="1" x14ac:dyDescent="0.25">
      <c r="A7761" s="265">
        <v>41321</v>
      </c>
      <c r="B7761" s="266">
        <v>1785.41</v>
      </c>
    </row>
    <row r="7762" spans="1:2" ht="16.149999999999999" customHeight="1" x14ac:dyDescent="0.25">
      <c r="A7762" s="265">
        <v>41322</v>
      </c>
      <c r="B7762" s="268">
        <v>1785.41</v>
      </c>
    </row>
    <row r="7763" spans="1:2" ht="16.149999999999999" customHeight="1" x14ac:dyDescent="0.25">
      <c r="A7763" s="265">
        <v>41323</v>
      </c>
      <c r="B7763" s="266">
        <v>1785.41</v>
      </c>
    </row>
    <row r="7764" spans="1:2" ht="16.149999999999999" customHeight="1" x14ac:dyDescent="0.25">
      <c r="A7764" s="265">
        <v>41324</v>
      </c>
      <c r="B7764" s="268">
        <v>1785.41</v>
      </c>
    </row>
    <row r="7765" spans="1:2" ht="16.149999999999999" customHeight="1" x14ac:dyDescent="0.25">
      <c r="A7765" s="265">
        <v>41325</v>
      </c>
      <c r="B7765" s="266">
        <v>1794.63</v>
      </c>
    </row>
    <row r="7766" spans="1:2" ht="16.149999999999999" customHeight="1" x14ac:dyDescent="0.25">
      <c r="A7766" s="265">
        <v>41326</v>
      </c>
      <c r="B7766" s="268">
        <v>1791.33</v>
      </c>
    </row>
    <row r="7767" spans="1:2" ht="16.149999999999999" customHeight="1" x14ac:dyDescent="0.25">
      <c r="A7767" s="265">
        <v>41327</v>
      </c>
      <c r="B7767" s="266">
        <v>1798.21</v>
      </c>
    </row>
    <row r="7768" spans="1:2" ht="16.149999999999999" customHeight="1" x14ac:dyDescent="0.25">
      <c r="A7768" s="265">
        <v>41328</v>
      </c>
      <c r="B7768" s="268">
        <v>1800.7</v>
      </c>
    </row>
    <row r="7769" spans="1:2" ht="16.149999999999999" customHeight="1" x14ac:dyDescent="0.25">
      <c r="A7769" s="265">
        <v>41329</v>
      </c>
      <c r="B7769" s="266">
        <v>1800.7</v>
      </c>
    </row>
    <row r="7770" spans="1:2" ht="16.149999999999999" customHeight="1" x14ac:dyDescent="0.25">
      <c r="A7770" s="265">
        <v>41330</v>
      </c>
      <c r="B7770" s="268">
        <v>1800.7</v>
      </c>
    </row>
    <row r="7771" spans="1:2" ht="16.149999999999999" customHeight="1" x14ac:dyDescent="0.25">
      <c r="A7771" s="265">
        <v>41331</v>
      </c>
      <c r="B7771" s="266">
        <v>1806.11</v>
      </c>
    </row>
    <row r="7772" spans="1:2" ht="16.149999999999999" customHeight="1" x14ac:dyDescent="0.25">
      <c r="A7772" s="265">
        <v>41332</v>
      </c>
      <c r="B7772" s="268">
        <v>1818.54</v>
      </c>
    </row>
    <row r="7773" spans="1:2" ht="16.149999999999999" customHeight="1" x14ac:dyDescent="0.25">
      <c r="A7773" s="265">
        <v>41333</v>
      </c>
      <c r="B7773" s="266">
        <v>1816.42</v>
      </c>
    </row>
    <row r="7774" spans="1:2" ht="16.149999999999999" customHeight="1" x14ac:dyDescent="0.25">
      <c r="A7774" s="265">
        <v>41334</v>
      </c>
      <c r="B7774" s="268">
        <v>1814.28</v>
      </c>
    </row>
    <row r="7775" spans="1:2" ht="16.149999999999999" customHeight="1" x14ac:dyDescent="0.25">
      <c r="A7775" s="265">
        <v>41335</v>
      </c>
      <c r="B7775" s="266">
        <v>1816.48</v>
      </c>
    </row>
    <row r="7776" spans="1:2" ht="16.149999999999999" customHeight="1" x14ac:dyDescent="0.25">
      <c r="A7776" s="265">
        <v>41336</v>
      </c>
      <c r="B7776" s="268">
        <v>1816.48</v>
      </c>
    </row>
    <row r="7777" spans="1:2" ht="16.149999999999999" customHeight="1" x14ac:dyDescent="0.25">
      <c r="A7777" s="265">
        <v>41337</v>
      </c>
      <c r="B7777" s="266">
        <v>1816.48</v>
      </c>
    </row>
    <row r="7778" spans="1:2" ht="16.149999999999999" customHeight="1" x14ac:dyDescent="0.25">
      <c r="A7778" s="265">
        <v>41338</v>
      </c>
      <c r="B7778" s="268">
        <v>1813.53</v>
      </c>
    </row>
    <row r="7779" spans="1:2" ht="16.149999999999999" customHeight="1" x14ac:dyDescent="0.25">
      <c r="A7779" s="265">
        <v>41339</v>
      </c>
      <c r="B7779" s="266">
        <v>1809.65</v>
      </c>
    </row>
    <row r="7780" spans="1:2" ht="16.149999999999999" customHeight="1" x14ac:dyDescent="0.25">
      <c r="A7780" s="265">
        <v>41340</v>
      </c>
      <c r="B7780" s="268">
        <v>1808</v>
      </c>
    </row>
    <row r="7781" spans="1:2" ht="16.149999999999999" customHeight="1" x14ac:dyDescent="0.25">
      <c r="A7781" s="265">
        <v>41341</v>
      </c>
      <c r="B7781" s="266">
        <v>1803.65</v>
      </c>
    </row>
    <row r="7782" spans="1:2" ht="16.149999999999999" customHeight="1" x14ac:dyDescent="0.25">
      <c r="A7782" s="265">
        <v>41342</v>
      </c>
      <c r="B7782" s="268">
        <v>1800.45</v>
      </c>
    </row>
    <row r="7783" spans="1:2" ht="16.149999999999999" customHeight="1" x14ac:dyDescent="0.25">
      <c r="A7783" s="265">
        <v>41343</v>
      </c>
      <c r="B7783" s="266">
        <v>1800.45</v>
      </c>
    </row>
    <row r="7784" spans="1:2" ht="16.149999999999999" customHeight="1" x14ac:dyDescent="0.25">
      <c r="A7784" s="265">
        <v>41344</v>
      </c>
      <c r="B7784" s="268">
        <v>1800.45</v>
      </c>
    </row>
    <row r="7785" spans="1:2" ht="16.149999999999999" customHeight="1" x14ac:dyDescent="0.25">
      <c r="A7785" s="265">
        <v>41345</v>
      </c>
      <c r="B7785" s="266">
        <v>1801.2</v>
      </c>
    </row>
    <row r="7786" spans="1:2" ht="16.149999999999999" customHeight="1" x14ac:dyDescent="0.25">
      <c r="A7786" s="265">
        <v>41346</v>
      </c>
      <c r="B7786" s="268">
        <v>1801.64</v>
      </c>
    </row>
    <row r="7787" spans="1:2" ht="16.149999999999999" customHeight="1" x14ac:dyDescent="0.25">
      <c r="A7787" s="265">
        <v>41347</v>
      </c>
      <c r="B7787" s="266">
        <v>1798.56</v>
      </c>
    </row>
    <row r="7788" spans="1:2" ht="16.149999999999999" customHeight="1" x14ac:dyDescent="0.25">
      <c r="A7788" s="265">
        <v>41348</v>
      </c>
      <c r="B7788" s="268">
        <v>1797.28</v>
      </c>
    </row>
    <row r="7789" spans="1:2" ht="16.149999999999999" customHeight="1" x14ac:dyDescent="0.25">
      <c r="A7789" s="265">
        <v>41349</v>
      </c>
      <c r="B7789" s="266">
        <v>1804.06</v>
      </c>
    </row>
    <row r="7790" spans="1:2" ht="16.149999999999999" customHeight="1" x14ac:dyDescent="0.25">
      <c r="A7790" s="265">
        <v>41350</v>
      </c>
      <c r="B7790" s="268">
        <v>1804.06</v>
      </c>
    </row>
    <row r="7791" spans="1:2" ht="16.149999999999999" customHeight="1" x14ac:dyDescent="0.25">
      <c r="A7791" s="265">
        <v>41351</v>
      </c>
      <c r="B7791" s="266">
        <v>1804.06</v>
      </c>
    </row>
    <row r="7792" spans="1:2" ht="16.149999999999999" customHeight="1" x14ac:dyDescent="0.25">
      <c r="A7792" s="265">
        <v>41352</v>
      </c>
      <c r="B7792" s="268">
        <v>1809.58</v>
      </c>
    </row>
    <row r="7793" spans="1:2" ht="16.149999999999999" customHeight="1" x14ac:dyDescent="0.25">
      <c r="A7793" s="265">
        <v>41353</v>
      </c>
      <c r="B7793" s="266">
        <v>1809.83</v>
      </c>
    </row>
    <row r="7794" spans="1:2" ht="16.149999999999999" customHeight="1" x14ac:dyDescent="0.25">
      <c r="A7794" s="265">
        <v>41354</v>
      </c>
      <c r="B7794" s="268">
        <v>1812.35</v>
      </c>
    </row>
    <row r="7795" spans="1:2" ht="16.149999999999999" customHeight="1" x14ac:dyDescent="0.25">
      <c r="A7795" s="265">
        <v>41355</v>
      </c>
      <c r="B7795" s="266">
        <v>1822.78</v>
      </c>
    </row>
    <row r="7796" spans="1:2" ht="16.149999999999999" customHeight="1" x14ac:dyDescent="0.25">
      <c r="A7796" s="265">
        <v>41356</v>
      </c>
      <c r="B7796" s="268">
        <v>1825.79</v>
      </c>
    </row>
    <row r="7797" spans="1:2" ht="16.149999999999999" customHeight="1" x14ac:dyDescent="0.25">
      <c r="A7797" s="265">
        <v>41357</v>
      </c>
      <c r="B7797" s="266">
        <v>1825.79</v>
      </c>
    </row>
    <row r="7798" spans="1:2" ht="16.149999999999999" customHeight="1" x14ac:dyDescent="0.25">
      <c r="A7798" s="265">
        <v>41358</v>
      </c>
      <c r="B7798" s="268">
        <v>1825.79</v>
      </c>
    </row>
    <row r="7799" spans="1:2" ht="16.149999999999999" customHeight="1" x14ac:dyDescent="0.25">
      <c r="A7799" s="265">
        <v>41359</v>
      </c>
      <c r="B7799" s="266">
        <v>1825.79</v>
      </c>
    </row>
    <row r="7800" spans="1:2" ht="16.149999999999999" customHeight="1" x14ac:dyDescent="0.25">
      <c r="A7800" s="265">
        <v>41360</v>
      </c>
      <c r="B7800" s="268">
        <v>1828.95</v>
      </c>
    </row>
    <row r="7801" spans="1:2" ht="16.149999999999999" customHeight="1" x14ac:dyDescent="0.25">
      <c r="A7801" s="265">
        <v>41361</v>
      </c>
      <c r="B7801" s="266">
        <v>1832.2</v>
      </c>
    </row>
    <row r="7802" spans="1:2" ht="16.149999999999999" customHeight="1" x14ac:dyDescent="0.25">
      <c r="A7802" s="265">
        <v>41362</v>
      </c>
      <c r="B7802" s="268">
        <v>1832.2</v>
      </c>
    </row>
    <row r="7803" spans="1:2" ht="16.149999999999999" customHeight="1" x14ac:dyDescent="0.25">
      <c r="A7803" s="265">
        <v>41363</v>
      </c>
      <c r="B7803" s="266">
        <v>1832.2</v>
      </c>
    </row>
    <row r="7804" spans="1:2" ht="16.149999999999999" customHeight="1" x14ac:dyDescent="0.25">
      <c r="A7804" s="265">
        <v>41364</v>
      </c>
      <c r="B7804" s="268">
        <v>1832.2</v>
      </c>
    </row>
    <row r="7805" spans="1:2" ht="16.149999999999999" customHeight="1" x14ac:dyDescent="0.25">
      <c r="A7805" s="265">
        <v>41365</v>
      </c>
      <c r="B7805" s="266">
        <v>1832.2</v>
      </c>
    </row>
    <row r="7806" spans="1:2" ht="16.149999999999999" customHeight="1" x14ac:dyDescent="0.25">
      <c r="A7806" s="265">
        <v>41366</v>
      </c>
      <c r="B7806" s="268">
        <v>1823.12</v>
      </c>
    </row>
    <row r="7807" spans="1:2" ht="16.149999999999999" customHeight="1" x14ac:dyDescent="0.25">
      <c r="A7807" s="265">
        <v>41367</v>
      </c>
      <c r="B7807" s="266">
        <v>1817.14</v>
      </c>
    </row>
    <row r="7808" spans="1:2" ht="16.149999999999999" customHeight="1" x14ac:dyDescent="0.25">
      <c r="A7808" s="265">
        <v>41368</v>
      </c>
      <c r="B7808" s="268">
        <v>1819.93</v>
      </c>
    </row>
    <row r="7809" spans="1:2" ht="16.149999999999999" customHeight="1" x14ac:dyDescent="0.25">
      <c r="A7809" s="265">
        <v>41369</v>
      </c>
      <c r="B7809" s="266">
        <v>1829.01</v>
      </c>
    </row>
    <row r="7810" spans="1:2" ht="16.149999999999999" customHeight="1" x14ac:dyDescent="0.25">
      <c r="A7810" s="265">
        <v>41370</v>
      </c>
      <c r="B7810" s="268">
        <v>1826.88</v>
      </c>
    </row>
    <row r="7811" spans="1:2" ht="16.149999999999999" customHeight="1" x14ac:dyDescent="0.25">
      <c r="A7811" s="265">
        <v>41371</v>
      </c>
      <c r="B7811" s="266">
        <v>1826.88</v>
      </c>
    </row>
    <row r="7812" spans="1:2" ht="16.149999999999999" customHeight="1" x14ac:dyDescent="0.25">
      <c r="A7812" s="265">
        <v>41372</v>
      </c>
      <c r="B7812" s="268">
        <v>1826.88</v>
      </c>
    </row>
    <row r="7813" spans="1:2" ht="16.149999999999999" customHeight="1" x14ac:dyDescent="0.25">
      <c r="A7813" s="265">
        <v>41373</v>
      </c>
      <c r="B7813" s="266">
        <v>1817.66</v>
      </c>
    </row>
    <row r="7814" spans="1:2" ht="16.149999999999999" customHeight="1" x14ac:dyDescent="0.25">
      <c r="A7814" s="265">
        <v>41374</v>
      </c>
      <c r="B7814" s="268">
        <v>1813.11</v>
      </c>
    </row>
    <row r="7815" spans="1:2" ht="16.149999999999999" customHeight="1" x14ac:dyDescent="0.25">
      <c r="A7815" s="265">
        <v>41375</v>
      </c>
      <c r="B7815" s="266">
        <v>1821.2</v>
      </c>
    </row>
    <row r="7816" spans="1:2" ht="16.149999999999999" customHeight="1" x14ac:dyDescent="0.25">
      <c r="A7816" s="265">
        <v>41376</v>
      </c>
      <c r="B7816" s="268">
        <v>1823.84</v>
      </c>
    </row>
    <row r="7817" spans="1:2" ht="16.149999999999999" customHeight="1" x14ac:dyDescent="0.25">
      <c r="A7817" s="265">
        <v>41377</v>
      </c>
      <c r="B7817" s="266">
        <v>1827.79</v>
      </c>
    </row>
    <row r="7818" spans="1:2" ht="16.149999999999999" customHeight="1" x14ac:dyDescent="0.25">
      <c r="A7818" s="265">
        <v>41378</v>
      </c>
      <c r="B7818" s="268">
        <v>1827.79</v>
      </c>
    </row>
    <row r="7819" spans="1:2" ht="16.149999999999999" customHeight="1" x14ac:dyDescent="0.25">
      <c r="A7819" s="265">
        <v>41379</v>
      </c>
      <c r="B7819" s="266">
        <v>1827.79</v>
      </c>
    </row>
    <row r="7820" spans="1:2" ht="16.149999999999999" customHeight="1" x14ac:dyDescent="0.25">
      <c r="A7820" s="265">
        <v>41380</v>
      </c>
      <c r="B7820" s="268">
        <v>1834.86</v>
      </c>
    </row>
    <row r="7821" spans="1:2" ht="16.149999999999999" customHeight="1" x14ac:dyDescent="0.25">
      <c r="A7821" s="265">
        <v>41381</v>
      </c>
      <c r="B7821" s="266">
        <v>1833.98</v>
      </c>
    </row>
    <row r="7822" spans="1:2" ht="16.149999999999999" customHeight="1" x14ac:dyDescent="0.25">
      <c r="A7822" s="265">
        <v>41382</v>
      </c>
      <c r="B7822" s="268">
        <v>1846.46</v>
      </c>
    </row>
    <row r="7823" spans="1:2" ht="16.149999999999999" customHeight="1" x14ac:dyDescent="0.25">
      <c r="A7823" s="265">
        <v>41383</v>
      </c>
      <c r="B7823" s="266">
        <v>1847.02</v>
      </c>
    </row>
    <row r="7824" spans="1:2" ht="16.149999999999999" customHeight="1" x14ac:dyDescent="0.25">
      <c r="A7824" s="265">
        <v>41384</v>
      </c>
      <c r="B7824" s="268">
        <v>1835.57</v>
      </c>
    </row>
    <row r="7825" spans="1:2" ht="16.149999999999999" customHeight="1" x14ac:dyDescent="0.25">
      <c r="A7825" s="265">
        <v>41385</v>
      </c>
      <c r="B7825" s="266">
        <v>1835.57</v>
      </c>
    </row>
    <row r="7826" spans="1:2" ht="16.149999999999999" customHeight="1" x14ac:dyDescent="0.25">
      <c r="A7826" s="265">
        <v>41386</v>
      </c>
      <c r="B7826" s="268">
        <v>1835.57</v>
      </c>
    </row>
    <row r="7827" spans="1:2" ht="16.149999999999999" customHeight="1" x14ac:dyDescent="0.25">
      <c r="A7827" s="265">
        <v>41387</v>
      </c>
      <c r="B7827" s="266">
        <v>1841.14</v>
      </c>
    </row>
    <row r="7828" spans="1:2" ht="16.149999999999999" customHeight="1" x14ac:dyDescent="0.25">
      <c r="A7828" s="265">
        <v>41388</v>
      </c>
      <c r="B7828" s="268">
        <v>1838.03</v>
      </c>
    </row>
    <row r="7829" spans="1:2" ht="16.149999999999999" customHeight="1" x14ac:dyDescent="0.25">
      <c r="A7829" s="265">
        <v>41389</v>
      </c>
      <c r="B7829" s="266">
        <v>1836.79</v>
      </c>
    </row>
    <row r="7830" spans="1:2" ht="16.149999999999999" customHeight="1" x14ac:dyDescent="0.25">
      <c r="A7830" s="265">
        <v>41390</v>
      </c>
      <c r="B7830" s="268">
        <v>1830.84</v>
      </c>
    </row>
    <row r="7831" spans="1:2" ht="16.149999999999999" customHeight="1" x14ac:dyDescent="0.25">
      <c r="A7831" s="265">
        <v>41391</v>
      </c>
      <c r="B7831" s="266">
        <v>1833.7</v>
      </c>
    </row>
    <row r="7832" spans="1:2" ht="16.149999999999999" customHeight="1" x14ac:dyDescent="0.25">
      <c r="A7832" s="265">
        <v>41392</v>
      </c>
      <c r="B7832" s="268">
        <v>1833.7</v>
      </c>
    </row>
    <row r="7833" spans="1:2" ht="16.149999999999999" customHeight="1" x14ac:dyDescent="0.25">
      <c r="A7833" s="265">
        <v>41393</v>
      </c>
      <c r="B7833" s="266">
        <v>1833.7</v>
      </c>
    </row>
    <row r="7834" spans="1:2" ht="16.149999999999999" customHeight="1" x14ac:dyDescent="0.25">
      <c r="A7834" s="265">
        <v>41394</v>
      </c>
      <c r="B7834" s="268">
        <v>1828.79</v>
      </c>
    </row>
    <row r="7835" spans="1:2" ht="16.149999999999999" customHeight="1" x14ac:dyDescent="0.25">
      <c r="A7835" s="265">
        <v>41395</v>
      </c>
      <c r="B7835" s="266">
        <v>1825.83</v>
      </c>
    </row>
    <row r="7836" spans="1:2" ht="16.149999999999999" customHeight="1" x14ac:dyDescent="0.25">
      <c r="A7836" s="265">
        <v>41396</v>
      </c>
      <c r="B7836" s="268">
        <v>1825.83</v>
      </c>
    </row>
    <row r="7837" spans="1:2" ht="16.149999999999999" customHeight="1" x14ac:dyDescent="0.25">
      <c r="A7837" s="265">
        <v>41397</v>
      </c>
      <c r="B7837" s="266">
        <v>1836.34</v>
      </c>
    </row>
    <row r="7838" spans="1:2" ht="16.149999999999999" customHeight="1" x14ac:dyDescent="0.25">
      <c r="A7838" s="265">
        <v>41398</v>
      </c>
      <c r="B7838" s="268">
        <v>1835.88</v>
      </c>
    </row>
    <row r="7839" spans="1:2" ht="16.149999999999999" customHeight="1" x14ac:dyDescent="0.25">
      <c r="A7839" s="265">
        <v>41399</v>
      </c>
      <c r="B7839" s="266">
        <v>1835.88</v>
      </c>
    </row>
    <row r="7840" spans="1:2" ht="16.149999999999999" customHeight="1" x14ac:dyDescent="0.25">
      <c r="A7840" s="265">
        <v>41400</v>
      </c>
      <c r="B7840" s="268">
        <v>1835.88</v>
      </c>
    </row>
    <row r="7841" spans="1:2" ht="16.149999999999999" customHeight="1" x14ac:dyDescent="0.25">
      <c r="A7841" s="265">
        <v>41401</v>
      </c>
      <c r="B7841" s="266">
        <v>1831.42</v>
      </c>
    </row>
    <row r="7842" spans="1:2" ht="16.149999999999999" customHeight="1" x14ac:dyDescent="0.25">
      <c r="A7842" s="265">
        <v>41402</v>
      </c>
      <c r="B7842" s="268">
        <v>1827.13</v>
      </c>
    </row>
    <row r="7843" spans="1:2" ht="16.149999999999999" customHeight="1" x14ac:dyDescent="0.25">
      <c r="A7843" s="265">
        <v>41403</v>
      </c>
      <c r="B7843" s="266">
        <v>1830.7</v>
      </c>
    </row>
    <row r="7844" spans="1:2" ht="16.149999999999999" customHeight="1" x14ac:dyDescent="0.25">
      <c r="A7844" s="265">
        <v>41404</v>
      </c>
      <c r="B7844" s="268">
        <v>1833.07</v>
      </c>
    </row>
    <row r="7845" spans="1:2" ht="16.149999999999999" customHeight="1" x14ac:dyDescent="0.25">
      <c r="A7845" s="265">
        <v>41405</v>
      </c>
      <c r="B7845" s="266">
        <v>1834.83</v>
      </c>
    </row>
    <row r="7846" spans="1:2" ht="16.149999999999999" customHeight="1" x14ac:dyDescent="0.25">
      <c r="A7846" s="265">
        <v>41406</v>
      </c>
      <c r="B7846" s="268">
        <v>1834.83</v>
      </c>
    </row>
    <row r="7847" spans="1:2" ht="16.149999999999999" customHeight="1" x14ac:dyDescent="0.25">
      <c r="A7847" s="265">
        <v>41407</v>
      </c>
      <c r="B7847" s="266">
        <v>1834.83</v>
      </c>
    </row>
    <row r="7848" spans="1:2" ht="16.149999999999999" customHeight="1" x14ac:dyDescent="0.25">
      <c r="A7848" s="265">
        <v>41408</v>
      </c>
      <c r="B7848" s="268">
        <v>1834.83</v>
      </c>
    </row>
    <row r="7849" spans="1:2" ht="16.149999999999999" customHeight="1" x14ac:dyDescent="0.25">
      <c r="A7849" s="265">
        <v>41409</v>
      </c>
      <c r="B7849" s="266">
        <v>1838.63</v>
      </c>
    </row>
    <row r="7850" spans="1:2" ht="16.149999999999999" customHeight="1" x14ac:dyDescent="0.25">
      <c r="A7850" s="265">
        <v>41410</v>
      </c>
      <c r="B7850" s="268">
        <v>1843.75</v>
      </c>
    </row>
    <row r="7851" spans="1:2" ht="16.149999999999999" customHeight="1" x14ac:dyDescent="0.25">
      <c r="A7851" s="265">
        <v>41411</v>
      </c>
      <c r="B7851" s="266">
        <v>1838.82</v>
      </c>
    </row>
    <row r="7852" spans="1:2" ht="16.149999999999999" customHeight="1" x14ac:dyDescent="0.25">
      <c r="A7852" s="265">
        <v>41412</v>
      </c>
      <c r="B7852" s="268">
        <v>1841.35</v>
      </c>
    </row>
    <row r="7853" spans="1:2" ht="16.149999999999999" customHeight="1" x14ac:dyDescent="0.25">
      <c r="A7853" s="265">
        <v>41413</v>
      </c>
      <c r="B7853" s="266">
        <v>1841.35</v>
      </c>
    </row>
    <row r="7854" spans="1:2" ht="16.149999999999999" customHeight="1" x14ac:dyDescent="0.25">
      <c r="A7854" s="265">
        <v>41414</v>
      </c>
      <c r="B7854" s="268">
        <v>1841.35</v>
      </c>
    </row>
    <row r="7855" spans="1:2" ht="16.149999999999999" customHeight="1" x14ac:dyDescent="0.25">
      <c r="A7855" s="265">
        <v>41415</v>
      </c>
      <c r="B7855" s="266">
        <v>1842.59</v>
      </c>
    </row>
    <row r="7856" spans="1:2" ht="16.149999999999999" customHeight="1" x14ac:dyDescent="0.25">
      <c r="A7856" s="265">
        <v>41416</v>
      </c>
      <c r="B7856" s="268">
        <v>1846.76</v>
      </c>
    </row>
    <row r="7857" spans="1:2" ht="16.149999999999999" customHeight="1" x14ac:dyDescent="0.25">
      <c r="A7857" s="265">
        <v>41417</v>
      </c>
      <c r="B7857" s="266">
        <v>1850.55</v>
      </c>
    </row>
    <row r="7858" spans="1:2" ht="16.149999999999999" customHeight="1" x14ac:dyDescent="0.25">
      <c r="A7858" s="265">
        <v>41418</v>
      </c>
      <c r="B7858" s="268">
        <v>1864.02</v>
      </c>
    </row>
    <row r="7859" spans="1:2" ht="16.149999999999999" customHeight="1" x14ac:dyDescent="0.25">
      <c r="A7859" s="265">
        <v>41419</v>
      </c>
      <c r="B7859" s="266">
        <v>1874.1</v>
      </c>
    </row>
    <row r="7860" spans="1:2" ht="16.149999999999999" customHeight="1" x14ac:dyDescent="0.25">
      <c r="A7860" s="265">
        <v>41420</v>
      </c>
      <c r="B7860" s="268">
        <v>1874.1</v>
      </c>
    </row>
    <row r="7861" spans="1:2" ht="16.149999999999999" customHeight="1" x14ac:dyDescent="0.25">
      <c r="A7861" s="265">
        <v>41421</v>
      </c>
      <c r="B7861" s="266">
        <v>1874.1</v>
      </c>
    </row>
    <row r="7862" spans="1:2" ht="16.149999999999999" customHeight="1" x14ac:dyDescent="0.25">
      <c r="A7862" s="265">
        <v>41422</v>
      </c>
      <c r="B7862" s="268">
        <v>1874.1</v>
      </c>
    </row>
    <row r="7863" spans="1:2" ht="16.149999999999999" customHeight="1" x14ac:dyDescent="0.25">
      <c r="A7863" s="265">
        <v>41423</v>
      </c>
      <c r="B7863" s="266">
        <v>1897.1</v>
      </c>
    </row>
    <row r="7864" spans="1:2" ht="16.149999999999999" customHeight="1" x14ac:dyDescent="0.25">
      <c r="A7864" s="265">
        <v>41424</v>
      </c>
      <c r="B7864" s="268">
        <v>1894.13</v>
      </c>
    </row>
    <row r="7865" spans="1:2" ht="16.149999999999999" customHeight="1" x14ac:dyDescent="0.25">
      <c r="A7865" s="265">
        <v>41425</v>
      </c>
      <c r="B7865" s="266">
        <v>1891.48</v>
      </c>
    </row>
    <row r="7866" spans="1:2" ht="16.149999999999999" customHeight="1" x14ac:dyDescent="0.25">
      <c r="A7866" s="265">
        <v>41426</v>
      </c>
      <c r="B7866" s="268">
        <v>1907.76</v>
      </c>
    </row>
    <row r="7867" spans="1:2" ht="16.149999999999999" customHeight="1" x14ac:dyDescent="0.25">
      <c r="A7867" s="265">
        <v>41427</v>
      </c>
      <c r="B7867" s="266">
        <v>1907.76</v>
      </c>
    </row>
    <row r="7868" spans="1:2" ht="16.149999999999999" customHeight="1" x14ac:dyDescent="0.25">
      <c r="A7868" s="265">
        <v>41428</v>
      </c>
      <c r="B7868" s="268">
        <v>1907.76</v>
      </c>
    </row>
    <row r="7869" spans="1:2" ht="16.149999999999999" customHeight="1" x14ac:dyDescent="0.25">
      <c r="A7869" s="265">
        <v>41429</v>
      </c>
      <c r="B7869" s="266">
        <v>1907.76</v>
      </c>
    </row>
    <row r="7870" spans="1:2" ht="16.149999999999999" customHeight="1" x14ac:dyDescent="0.25">
      <c r="A7870" s="265">
        <v>41430</v>
      </c>
      <c r="B7870" s="268">
        <v>1894.4</v>
      </c>
    </row>
    <row r="7871" spans="1:2" ht="16.149999999999999" customHeight="1" x14ac:dyDescent="0.25">
      <c r="A7871" s="265">
        <v>41431</v>
      </c>
      <c r="B7871" s="266">
        <v>1899.08</v>
      </c>
    </row>
    <row r="7872" spans="1:2" ht="16.149999999999999" customHeight="1" x14ac:dyDescent="0.25">
      <c r="A7872" s="265">
        <v>41432</v>
      </c>
      <c r="B7872" s="268">
        <v>1907.88</v>
      </c>
    </row>
    <row r="7873" spans="1:2" ht="16.149999999999999" customHeight="1" x14ac:dyDescent="0.25">
      <c r="A7873" s="265">
        <v>41433</v>
      </c>
      <c r="B7873" s="266">
        <v>1898.8</v>
      </c>
    </row>
    <row r="7874" spans="1:2" ht="16.149999999999999" customHeight="1" x14ac:dyDescent="0.25">
      <c r="A7874" s="265">
        <v>41434</v>
      </c>
      <c r="B7874" s="268">
        <v>1898.8</v>
      </c>
    </row>
    <row r="7875" spans="1:2" ht="16.149999999999999" customHeight="1" x14ac:dyDescent="0.25">
      <c r="A7875" s="265">
        <v>41435</v>
      </c>
      <c r="B7875" s="266">
        <v>1898.8</v>
      </c>
    </row>
    <row r="7876" spans="1:2" ht="16.149999999999999" customHeight="1" x14ac:dyDescent="0.25">
      <c r="A7876" s="265">
        <v>41436</v>
      </c>
      <c r="B7876" s="268">
        <v>1898.8</v>
      </c>
    </row>
    <row r="7877" spans="1:2" ht="16.149999999999999" customHeight="1" x14ac:dyDescent="0.25">
      <c r="A7877" s="265">
        <v>41437</v>
      </c>
      <c r="B7877" s="266">
        <v>1907.12</v>
      </c>
    </row>
    <row r="7878" spans="1:2" ht="16.149999999999999" customHeight="1" x14ac:dyDescent="0.25">
      <c r="A7878" s="265">
        <v>41438</v>
      </c>
      <c r="B7878" s="268">
        <v>1897.53</v>
      </c>
    </row>
    <row r="7879" spans="1:2" ht="16.149999999999999" customHeight="1" x14ac:dyDescent="0.25">
      <c r="A7879" s="265">
        <v>41439</v>
      </c>
      <c r="B7879" s="266">
        <v>1895.01</v>
      </c>
    </row>
    <row r="7880" spans="1:2" ht="16.149999999999999" customHeight="1" x14ac:dyDescent="0.25">
      <c r="A7880" s="265">
        <v>41440</v>
      </c>
      <c r="B7880" s="268">
        <v>1882.38</v>
      </c>
    </row>
    <row r="7881" spans="1:2" ht="16.149999999999999" customHeight="1" x14ac:dyDescent="0.25">
      <c r="A7881" s="265">
        <v>41441</v>
      </c>
      <c r="B7881" s="266">
        <v>1882.38</v>
      </c>
    </row>
    <row r="7882" spans="1:2" ht="16.149999999999999" customHeight="1" x14ac:dyDescent="0.25">
      <c r="A7882" s="265">
        <v>41442</v>
      </c>
      <c r="B7882" s="268">
        <v>1882.38</v>
      </c>
    </row>
    <row r="7883" spans="1:2" ht="16.149999999999999" customHeight="1" x14ac:dyDescent="0.25">
      <c r="A7883" s="265">
        <v>41443</v>
      </c>
      <c r="B7883" s="266">
        <v>1883.57</v>
      </c>
    </row>
    <row r="7884" spans="1:2" ht="16.149999999999999" customHeight="1" x14ac:dyDescent="0.25">
      <c r="A7884" s="265">
        <v>41444</v>
      </c>
      <c r="B7884" s="268">
        <v>1902.47</v>
      </c>
    </row>
    <row r="7885" spans="1:2" ht="16.149999999999999" customHeight="1" x14ac:dyDescent="0.25">
      <c r="A7885" s="265">
        <v>41445</v>
      </c>
      <c r="B7885" s="266">
        <v>1900.87</v>
      </c>
    </row>
    <row r="7886" spans="1:2" ht="16.149999999999999" customHeight="1" x14ac:dyDescent="0.25">
      <c r="A7886" s="265">
        <v>41446</v>
      </c>
      <c r="B7886" s="268">
        <v>1937.26</v>
      </c>
    </row>
    <row r="7887" spans="1:2" ht="16.149999999999999" customHeight="1" x14ac:dyDescent="0.25">
      <c r="A7887" s="265">
        <v>41447</v>
      </c>
      <c r="B7887" s="266">
        <v>1941.06</v>
      </c>
    </row>
    <row r="7888" spans="1:2" ht="16.149999999999999" customHeight="1" x14ac:dyDescent="0.25">
      <c r="A7888" s="265">
        <v>41448</v>
      </c>
      <c r="B7888" s="268">
        <v>1941.06</v>
      </c>
    </row>
    <row r="7889" spans="1:2" ht="16.149999999999999" customHeight="1" x14ac:dyDescent="0.25">
      <c r="A7889" s="265">
        <v>41449</v>
      </c>
      <c r="B7889" s="266">
        <v>1941.06</v>
      </c>
    </row>
    <row r="7890" spans="1:2" ht="16.149999999999999" customHeight="1" x14ac:dyDescent="0.25">
      <c r="A7890" s="265">
        <v>41450</v>
      </c>
      <c r="B7890" s="268">
        <v>1942.97</v>
      </c>
    </row>
    <row r="7891" spans="1:2" ht="16.149999999999999" customHeight="1" x14ac:dyDescent="0.25">
      <c r="A7891" s="265">
        <v>41451</v>
      </c>
      <c r="B7891" s="266">
        <v>1928.27</v>
      </c>
    </row>
    <row r="7892" spans="1:2" ht="16.149999999999999" customHeight="1" x14ac:dyDescent="0.25">
      <c r="A7892" s="265">
        <v>41452</v>
      </c>
      <c r="B7892" s="268">
        <v>1921.86</v>
      </c>
    </row>
    <row r="7893" spans="1:2" ht="16.149999999999999" customHeight="1" x14ac:dyDescent="0.25">
      <c r="A7893" s="265">
        <v>41453</v>
      </c>
      <c r="B7893" s="266">
        <v>1922.63</v>
      </c>
    </row>
    <row r="7894" spans="1:2" ht="16.149999999999999" customHeight="1" x14ac:dyDescent="0.25">
      <c r="A7894" s="265">
        <v>41454</v>
      </c>
      <c r="B7894" s="268">
        <v>1929</v>
      </c>
    </row>
    <row r="7895" spans="1:2" ht="16.149999999999999" customHeight="1" x14ac:dyDescent="0.25">
      <c r="A7895" s="265">
        <v>41455</v>
      </c>
      <c r="B7895" s="266">
        <v>1929</v>
      </c>
    </row>
    <row r="7896" spans="1:2" ht="16.149999999999999" customHeight="1" x14ac:dyDescent="0.25">
      <c r="A7896" s="265">
        <v>41456</v>
      </c>
      <c r="B7896" s="268">
        <v>1929</v>
      </c>
    </row>
    <row r="7897" spans="1:2" ht="16.149999999999999" customHeight="1" x14ac:dyDescent="0.25">
      <c r="A7897" s="265">
        <v>41457</v>
      </c>
      <c r="B7897" s="266">
        <v>1929</v>
      </c>
    </row>
    <row r="7898" spans="1:2" ht="16.149999999999999" customHeight="1" x14ac:dyDescent="0.25">
      <c r="A7898" s="265">
        <v>41458</v>
      </c>
      <c r="B7898" s="268">
        <v>1919.42</v>
      </c>
    </row>
    <row r="7899" spans="1:2" ht="16.149999999999999" customHeight="1" x14ac:dyDescent="0.25">
      <c r="A7899" s="265">
        <v>41459</v>
      </c>
      <c r="B7899" s="266">
        <v>1915.45</v>
      </c>
    </row>
    <row r="7900" spans="1:2" ht="16.149999999999999" customHeight="1" x14ac:dyDescent="0.25">
      <c r="A7900" s="265">
        <v>41460</v>
      </c>
      <c r="B7900" s="268">
        <v>1915.45</v>
      </c>
    </row>
    <row r="7901" spans="1:2" ht="16.149999999999999" customHeight="1" x14ac:dyDescent="0.25">
      <c r="A7901" s="265">
        <v>41461</v>
      </c>
      <c r="B7901" s="266">
        <v>1927.4</v>
      </c>
    </row>
    <row r="7902" spans="1:2" ht="16.149999999999999" customHeight="1" x14ac:dyDescent="0.25">
      <c r="A7902" s="265">
        <v>41462</v>
      </c>
      <c r="B7902" s="268">
        <v>1927.4</v>
      </c>
    </row>
    <row r="7903" spans="1:2" ht="16.149999999999999" customHeight="1" x14ac:dyDescent="0.25">
      <c r="A7903" s="265">
        <v>41463</v>
      </c>
      <c r="B7903" s="266">
        <v>1927.4</v>
      </c>
    </row>
    <row r="7904" spans="1:2" ht="16.149999999999999" customHeight="1" x14ac:dyDescent="0.25">
      <c r="A7904" s="265">
        <v>41464</v>
      </c>
      <c r="B7904" s="268">
        <v>1926.84</v>
      </c>
    </row>
    <row r="7905" spans="1:2" ht="16.149999999999999" customHeight="1" x14ac:dyDescent="0.25">
      <c r="A7905" s="265">
        <v>41465</v>
      </c>
      <c r="B7905" s="266">
        <v>1920.12</v>
      </c>
    </row>
    <row r="7906" spans="1:2" ht="16.149999999999999" customHeight="1" x14ac:dyDescent="0.25">
      <c r="A7906" s="265">
        <v>41466</v>
      </c>
      <c r="B7906" s="268">
        <v>1920.24</v>
      </c>
    </row>
    <row r="7907" spans="1:2" ht="16.149999999999999" customHeight="1" x14ac:dyDescent="0.25">
      <c r="A7907" s="265">
        <v>41467</v>
      </c>
      <c r="B7907" s="266">
        <v>1910.79</v>
      </c>
    </row>
    <row r="7908" spans="1:2" ht="16.149999999999999" customHeight="1" x14ac:dyDescent="0.25">
      <c r="A7908" s="265">
        <v>41468</v>
      </c>
      <c r="B7908" s="268">
        <v>1905.25</v>
      </c>
    </row>
    <row r="7909" spans="1:2" ht="16.149999999999999" customHeight="1" x14ac:dyDescent="0.25">
      <c r="A7909" s="265">
        <v>41469</v>
      </c>
      <c r="B7909" s="266">
        <v>1905.25</v>
      </c>
    </row>
    <row r="7910" spans="1:2" ht="16.149999999999999" customHeight="1" x14ac:dyDescent="0.25">
      <c r="A7910" s="265">
        <v>41470</v>
      </c>
      <c r="B7910" s="268">
        <v>1905.25</v>
      </c>
    </row>
    <row r="7911" spans="1:2" ht="16.149999999999999" customHeight="1" x14ac:dyDescent="0.25">
      <c r="A7911" s="265">
        <v>41471</v>
      </c>
      <c r="B7911" s="266">
        <v>1893.16</v>
      </c>
    </row>
    <row r="7912" spans="1:2" ht="16.149999999999999" customHeight="1" x14ac:dyDescent="0.25">
      <c r="A7912" s="265">
        <v>41472</v>
      </c>
      <c r="B7912" s="268">
        <v>1878.42</v>
      </c>
    </row>
    <row r="7913" spans="1:2" ht="16.149999999999999" customHeight="1" x14ac:dyDescent="0.25">
      <c r="A7913" s="265">
        <v>41473</v>
      </c>
      <c r="B7913" s="266">
        <v>1873.25</v>
      </c>
    </row>
    <row r="7914" spans="1:2" ht="16.149999999999999" customHeight="1" x14ac:dyDescent="0.25">
      <c r="A7914" s="265">
        <v>41474</v>
      </c>
      <c r="B7914" s="268">
        <v>1883.29</v>
      </c>
    </row>
    <row r="7915" spans="1:2" ht="16.149999999999999" customHeight="1" x14ac:dyDescent="0.25">
      <c r="A7915" s="265">
        <v>41475</v>
      </c>
      <c r="B7915" s="266">
        <v>1884.01</v>
      </c>
    </row>
    <row r="7916" spans="1:2" ht="16.149999999999999" customHeight="1" x14ac:dyDescent="0.25">
      <c r="A7916" s="265">
        <v>41476</v>
      </c>
      <c r="B7916" s="268">
        <v>1884.01</v>
      </c>
    </row>
    <row r="7917" spans="1:2" ht="16.149999999999999" customHeight="1" x14ac:dyDescent="0.25">
      <c r="A7917" s="265">
        <v>41477</v>
      </c>
      <c r="B7917" s="266">
        <v>1884.01</v>
      </c>
    </row>
    <row r="7918" spans="1:2" ht="16.149999999999999" customHeight="1" x14ac:dyDescent="0.25">
      <c r="A7918" s="265">
        <v>41478</v>
      </c>
      <c r="B7918" s="268">
        <v>1880.87</v>
      </c>
    </row>
    <row r="7919" spans="1:2" ht="16.149999999999999" customHeight="1" x14ac:dyDescent="0.25">
      <c r="A7919" s="265">
        <v>41479</v>
      </c>
      <c r="B7919" s="266">
        <v>1886.06</v>
      </c>
    </row>
    <row r="7920" spans="1:2" ht="16.149999999999999" customHeight="1" x14ac:dyDescent="0.25">
      <c r="A7920" s="265">
        <v>41480</v>
      </c>
      <c r="B7920" s="268">
        <v>1891.02</v>
      </c>
    </row>
    <row r="7921" spans="1:2" ht="16.149999999999999" customHeight="1" x14ac:dyDescent="0.25">
      <c r="A7921" s="265">
        <v>41481</v>
      </c>
      <c r="B7921" s="266">
        <v>1887.4</v>
      </c>
    </row>
    <row r="7922" spans="1:2" ht="16.149999999999999" customHeight="1" x14ac:dyDescent="0.25">
      <c r="A7922" s="265">
        <v>41482</v>
      </c>
      <c r="B7922" s="268">
        <v>1886.26</v>
      </c>
    </row>
    <row r="7923" spans="1:2" ht="16.149999999999999" customHeight="1" x14ac:dyDescent="0.25">
      <c r="A7923" s="265">
        <v>41483</v>
      </c>
      <c r="B7923" s="266">
        <v>1886.26</v>
      </c>
    </row>
    <row r="7924" spans="1:2" ht="16.149999999999999" customHeight="1" x14ac:dyDescent="0.25">
      <c r="A7924" s="265">
        <v>41484</v>
      </c>
      <c r="B7924" s="268">
        <v>1886.26</v>
      </c>
    </row>
    <row r="7925" spans="1:2" ht="16.149999999999999" customHeight="1" x14ac:dyDescent="0.25">
      <c r="A7925" s="265">
        <v>41485</v>
      </c>
      <c r="B7925" s="266">
        <v>1888.95</v>
      </c>
    </row>
    <row r="7926" spans="1:2" ht="16.149999999999999" customHeight="1" x14ac:dyDescent="0.25">
      <c r="A7926" s="265">
        <v>41486</v>
      </c>
      <c r="B7926" s="268">
        <v>1890.33</v>
      </c>
    </row>
    <row r="7927" spans="1:2" ht="16.149999999999999" customHeight="1" x14ac:dyDescent="0.25">
      <c r="A7927" s="265">
        <v>41487</v>
      </c>
      <c r="B7927" s="266">
        <v>1896.15</v>
      </c>
    </row>
    <row r="7928" spans="1:2" ht="16.149999999999999" customHeight="1" x14ac:dyDescent="0.25">
      <c r="A7928" s="265">
        <v>41488</v>
      </c>
      <c r="B7928" s="268">
        <v>1896.65</v>
      </c>
    </row>
    <row r="7929" spans="1:2" ht="16.149999999999999" customHeight="1" x14ac:dyDescent="0.25">
      <c r="A7929" s="265">
        <v>41489</v>
      </c>
      <c r="B7929" s="266">
        <v>1891.67</v>
      </c>
    </row>
    <row r="7930" spans="1:2" ht="16.149999999999999" customHeight="1" x14ac:dyDescent="0.25">
      <c r="A7930" s="265">
        <v>41490</v>
      </c>
      <c r="B7930" s="268">
        <v>1891.67</v>
      </c>
    </row>
    <row r="7931" spans="1:2" ht="16.149999999999999" customHeight="1" x14ac:dyDescent="0.25">
      <c r="A7931" s="265">
        <v>41491</v>
      </c>
      <c r="B7931" s="266">
        <v>1891.67</v>
      </c>
    </row>
    <row r="7932" spans="1:2" ht="16.149999999999999" customHeight="1" x14ac:dyDescent="0.25">
      <c r="A7932" s="265">
        <v>41492</v>
      </c>
      <c r="B7932" s="268">
        <v>1883.24</v>
      </c>
    </row>
    <row r="7933" spans="1:2" ht="16.149999999999999" customHeight="1" x14ac:dyDescent="0.25">
      <c r="A7933" s="265">
        <v>41493</v>
      </c>
      <c r="B7933" s="266">
        <v>1882.01</v>
      </c>
    </row>
    <row r="7934" spans="1:2" ht="16.149999999999999" customHeight="1" x14ac:dyDescent="0.25">
      <c r="A7934" s="265">
        <v>41494</v>
      </c>
      <c r="B7934" s="268">
        <v>1882.01</v>
      </c>
    </row>
    <row r="7935" spans="1:2" ht="16.149999999999999" customHeight="1" x14ac:dyDescent="0.25">
      <c r="A7935" s="265">
        <v>41495</v>
      </c>
      <c r="B7935" s="266">
        <v>1877.23</v>
      </c>
    </row>
    <row r="7936" spans="1:2" ht="16.149999999999999" customHeight="1" x14ac:dyDescent="0.25">
      <c r="A7936" s="265">
        <v>41496</v>
      </c>
      <c r="B7936" s="268">
        <v>1873.92</v>
      </c>
    </row>
    <row r="7937" spans="1:2" ht="16.149999999999999" customHeight="1" x14ac:dyDescent="0.25">
      <c r="A7937" s="265">
        <v>41497</v>
      </c>
      <c r="B7937" s="266">
        <v>1873.92</v>
      </c>
    </row>
    <row r="7938" spans="1:2" ht="16.149999999999999" customHeight="1" x14ac:dyDescent="0.25">
      <c r="A7938" s="265">
        <v>41498</v>
      </c>
      <c r="B7938" s="268">
        <v>1873.92</v>
      </c>
    </row>
    <row r="7939" spans="1:2" ht="16.149999999999999" customHeight="1" x14ac:dyDescent="0.25">
      <c r="A7939" s="265">
        <v>41499</v>
      </c>
      <c r="B7939" s="266">
        <v>1868.9</v>
      </c>
    </row>
    <row r="7940" spans="1:2" ht="16.149999999999999" customHeight="1" x14ac:dyDescent="0.25">
      <c r="A7940" s="265">
        <v>41500</v>
      </c>
      <c r="B7940" s="268">
        <v>1882.36</v>
      </c>
    </row>
    <row r="7941" spans="1:2" ht="16.149999999999999" customHeight="1" x14ac:dyDescent="0.25">
      <c r="A7941" s="265">
        <v>41501</v>
      </c>
      <c r="B7941" s="266">
        <v>1883.15</v>
      </c>
    </row>
    <row r="7942" spans="1:2" ht="16.149999999999999" customHeight="1" x14ac:dyDescent="0.25">
      <c r="A7942" s="265">
        <v>41502</v>
      </c>
      <c r="B7942" s="268">
        <v>1901.03</v>
      </c>
    </row>
    <row r="7943" spans="1:2" ht="16.149999999999999" customHeight="1" x14ac:dyDescent="0.25">
      <c r="A7943" s="265">
        <v>41503</v>
      </c>
      <c r="B7943" s="266">
        <v>1907.06</v>
      </c>
    </row>
    <row r="7944" spans="1:2" ht="16.149999999999999" customHeight="1" x14ac:dyDescent="0.25">
      <c r="A7944" s="265">
        <v>41504</v>
      </c>
      <c r="B7944" s="268">
        <v>1907.06</v>
      </c>
    </row>
    <row r="7945" spans="1:2" ht="16.149999999999999" customHeight="1" x14ac:dyDescent="0.25">
      <c r="A7945" s="265">
        <v>41505</v>
      </c>
      <c r="B7945" s="266">
        <v>1907.06</v>
      </c>
    </row>
    <row r="7946" spans="1:2" ht="16.149999999999999" customHeight="1" x14ac:dyDescent="0.25">
      <c r="A7946" s="265">
        <v>41506</v>
      </c>
      <c r="B7946" s="268">
        <v>1907.06</v>
      </c>
    </row>
    <row r="7947" spans="1:2" ht="16.149999999999999" customHeight="1" x14ac:dyDescent="0.25">
      <c r="A7947" s="265">
        <v>41507</v>
      </c>
      <c r="B7947" s="266">
        <v>1922.73</v>
      </c>
    </row>
    <row r="7948" spans="1:2" ht="16.149999999999999" customHeight="1" x14ac:dyDescent="0.25">
      <c r="A7948" s="265">
        <v>41508</v>
      </c>
      <c r="B7948" s="268">
        <v>1929.75</v>
      </c>
    </row>
    <row r="7949" spans="1:2" ht="16.149999999999999" customHeight="1" x14ac:dyDescent="0.25">
      <c r="A7949" s="265">
        <v>41509</v>
      </c>
      <c r="B7949" s="266">
        <v>1921.99</v>
      </c>
    </row>
    <row r="7950" spans="1:2" ht="16.149999999999999" customHeight="1" x14ac:dyDescent="0.25">
      <c r="A7950" s="265">
        <v>41510</v>
      </c>
      <c r="B7950" s="268">
        <v>1911.16</v>
      </c>
    </row>
    <row r="7951" spans="1:2" ht="16.149999999999999" customHeight="1" x14ac:dyDescent="0.25">
      <c r="A7951" s="265">
        <v>41511</v>
      </c>
      <c r="B7951" s="266">
        <v>1911.16</v>
      </c>
    </row>
    <row r="7952" spans="1:2" ht="16.149999999999999" customHeight="1" x14ac:dyDescent="0.25">
      <c r="A7952" s="265">
        <v>41512</v>
      </c>
      <c r="B7952" s="268">
        <v>1911.16</v>
      </c>
    </row>
    <row r="7953" spans="1:2" ht="16.149999999999999" customHeight="1" x14ac:dyDescent="0.25">
      <c r="A7953" s="265">
        <v>41513</v>
      </c>
      <c r="B7953" s="266">
        <v>1922.96</v>
      </c>
    </row>
    <row r="7954" spans="1:2" ht="16.149999999999999" customHeight="1" x14ac:dyDescent="0.25">
      <c r="A7954" s="265">
        <v>41514</v>
      </c>
      <c r="B7954" s="268">
        <v>1938.26</v>
      </c>
    </row>
    <row r="7955" spans="1:2" ht="16.149999999999999" customHeight="1" x14ac:dyDescent="0.25">
      <c r="A7955" s="265">
        <v>41515</v>
      </c>
      <c r="B7955" s="266">
        <v>1939.85</v>
      </c>
    </row>
    <row r="7956" spans="1:2" ht="16.149999999999999" customHeight="1" x14ac:dyDescent="0.25">
      <c r="A7956" s="265">
        <v>41516</v>
      </c>
      <c r="B7956" s="268">
        <v>1943.04</v>
      </c>
    </row>
    <row r="7957" spans="1:2" ht="16.149999999999999" customHeight="1" x14ac:dyDescent="0.25">
      <c r="A7957" s="265">
        <v>41517</v>
      </c>
      <c r="B7957" s="266">
        <v>1935.43</v>
      </c>
    </row>
    <row r="7958" spans="1:2" ht="16.149999999999999" customHeight="1" x14ac:dyDescent="0.25">
      <c r="A7958" s="265">
        <v>41518</v>
      </c>
      <c r="B7958" s="268">
        <v>1935.43</v>
      </c>
    </row>
    <row r="7959" spans="1:2" ht="16.149999999999999" customHeight="1" x14ac:dyDescent="0.25">
      <c r="A7959" s="265">
        <v>41519</v>
      </c>
      <c r="B7959" s="266">
        <v>1935.43</v>
      </c>
    </row>
    <row r="7960" spans="1:2" ht="16.149999999999999" customHeight="1" x14ac:dyDescent="0.25">
      <c r="A7960" s="265">
        <v>41520</v>
      </c>
      <c r="B7960" s="268">
        <v>1935.43</v>
      </c>
    </row>
    <row r="7961" spans="1:2" ht="16.149999999999999" customHeight="1" x14ac:dyDescent="0.25">
      <c r="A7961" s="265">
        <v>41521</v>
      </c>
      <c r="B7961" s="266">
        <v>1946.28</v>
      </c>
    </row>
    <row r="7962" spans="1:2" ht="16.149999999999999" customHeight="1" x14ac:dyDescent="0.25">
      <c r="A7962" s="265">
        <v>41522</v>
      </c>
      <c r="B7962" s="268">
        <v>1938.99</v>
      </c>
    </row>
    <row r="7963" spans="1:2" ht="16.149999999999999" customHeight="1" x14ac:dyDescent="0.25">
      <c r="A7963" s="265">
        <v>41523</v>
      </c>
      <c r="B7963" s="266">
        <v>1952.11</v>
      </c>
    </row>
    <row r="7964" spans="1:2" ht="16.149999999999999" customHeight="1" x14ac:dyDescent="0.25">
      <c r="A7964" s="265">
        <v>41524</v>
      </c>
      <c r="B7964" s="268">
        <v>1947.99</v>
      </c>
    </row>
    <row r="7965" spans="1:2" ht="16.149999999999999" customHeight="1" x14ac:dyDescent="0.25">
      <c r="A7965" s="265">
        <v>41525</v>
      </c>
      <c r="B7965" s="266">
        <v>1947.99</v>
      </c>
    </row>
    <row r="7966" spans="1:2" ht="16.149999999999999" customHeight="1" x14ac:dyDescent="0.25">
      <c r="A7966" s="265">
        <v>41526</v>
      </c>
      <c r="B7966" s="268">
        <v>1947.99</v>
      </c>
    </row>
    <row r="7967" spans="1:2" ht="16.149999999999999" customHeight="1" x14ac:dyDescent="0.25">
      <c r="A7967" s="265">
        <v>41527</v>
      </c>
      <c r="B7967" s="266">
        <v>1946.06</v>
      </c>
    </row>
    <row r="7968" spans="1:2" ht="16.149999999999999" customHeight="1" x14ac:dyDescent="0.25">
      <c r="A7968" s="265">
        <v>41528</v>
      </c>
      <c r="B7968" s="268">
        <v>1935.55</v>
      </c>
    </row>
    <row r="7969" spans="1:2" ht="16.149999999999999" customHeight="1" x14ac:dyDescent="0.25">
      <c r="A7969" s="265">
        <v>41529</v>
      </c>
      <c r="B7969" s="266">
        <v>1923.64</v>
      </c>
    </row>
    <row r="7970" spans="1:2" ht="16.149999999999999" customHeight="1" x14ac:dyDescent="0.25">
      <c r="A7970" s="265">
        <v>41530</v>
      </c>
      <c r="B7970" s="268">
        <v>1919.25</v>
      </c>
    </row>
    <row r="7971" spans="1:2" ht="16.149999999999999" customHeight="1" x14ac:dyDescent="0.25">
      <c r="A7971" s="265">
        <v>41531</v>
      </c>
      <c r="B7971" s="266">
        <v>1919.54</v>
      </c>
    </row>
    <row r="7972" spans="1:2" ht="16.149999999999999" customHeight="1" x14ac:dyDescent="0.25">
      <c r="A7972" s="265">
        <v>41532</v>
      </c>
      <c r="B7972" s="268">
        <v>1919.54</v>
      </c>
    </row>
    <row r="7973" spans="1:2" ht="16.149999999999999" customHeight="1" x14ac:dyDescent="0.25">
      <c r="A7973" s="265">
        <v>41533</v>
      </c>
      <c r="B7973" s="266">
        <v>1919.54</v>
      </c>
    </row>
    <row r="7974" spans="1:2" ht="16.149999999999999" customHeight="1" x14ac:dyDescent="0.25">
      <c r="A7974" s="265">
        <v>41534</v>
      </c>
      <c r="B7974" s="268">
        <v>1917.03</v>
      </c>
    </row>
    <row r="7975" spans="1:2" ht="16.149999999999999" customHeight="1" x14ac:dyDescent="0.25">
      <c r="A7975" s="265">
        <v>41535</v>
      </c>
      <c r="B7975" s="266">
        <v>1914.12</v>
      </c>
    </row>
    <row r="7976" spans="1:2" ht="16.149999999999999" customHeight="1" x14ac:dyDescent="0.25">
      <c r="A7976" s="265">
        <v>41536</v>
      </c>
      <c r="B7976" s="268">
        <v>1911.3</v>
      </c>
    </row>
    <row r="7977" spans="1:2" ht="16.149999999999999" customHeight="1" x14ac:dyDescent="0.25">
      <c r="A7977" s="265">
        <v>41537</v>
      </c>
      <c r="B7977" s="266">
        <v>1887.3</v>
      </c>
    </row>
    <row r="7978" spans="1:2" ht="16.149999999999999" customHeight="1" x14ac:dyDescent="0.25">
      <c r="A7978" s="265">
        <v>41538</v>
      </c>
      <c r="B7978" s="268">
        <v>1889.12</v>
      </c>
    </row>
    <row r="7979" spans="1:2" ht="16.149999999999999" customHeight="1" x14ac:dyDescent="0.25">
      <c r="A7979" s="265">
        <v>41539</v>
      </c>
      <c r="B7979" s="266">
        <v>1889.12</v>
      </c>
    </row>
    <row r="7980" spans="1:2" ht="16.149999999999999" customHeight="1" x14ac:dyDescent="0.25">
      <c r="A7980" s="265">
        <v>41540</v>
      </c>
      <c r="B7980" s="268">
        <v>1889.12</v>
      </c>
    </row>
    <row r="7981" spans="1:2" ht="16.149999999999999" customHeight="1" x14ac:dyDescent="0.25">
      <c r="A7981" s="265">
        <v>41541</v>
      </c>
      <c r="B7981" s="266">
        <v>1892.89</v>
      </c>
    </row>
    <row r="7982" spans="1:2" ht="16.149999999999999" customHeight="1" x14ac:dyDescent="0.25">
      <c r="A7982" s="265">
        <v>41542</v>
      </c>
      <c r="B7982" s="268">
        <v>1888.14</v>
      </c>
    </row>
    <row r="7983" spans="1:2" ht="16.149999999999999" customHeight="1" x14ac:dyDescent="0.25">
      <c r="A7983" s="265">
        <v>41543</v>
      </c>
      <c r="B7983" s="266">
        <v>1893.42</v>
      </c>
    </row>
    <row r="7984" spans="1:2" ht="16.149999999999999" customHeight="1" x14ac:dyDescent="0.25">
      <c r="A7984" s="265">
        <v>41544</v>
      </c>
      <c r="B7984" s="268">
        <v>1899.1</v>
      </c>
    </row>
    <row r="7985" spans="1:2" ht="16.149999999999999" customHeight="1" x14ac:dyDescent="0.25">
      <c r="A7985" s="265">
        <v>41545</v>
      </c>
      <c r="B7985" s="266">
        <v>1914.65</v>
      </c>
    </row>
    <row r="7986" spans="1:2" ht="16.149999999999999" customHeight="1" x14ac:dyDescent="0.25">
      <c r="A7986" s="265">
        <v>41546</v>
      </c>
      <c r="B7986" s="268">
        <v>1914.65</v>
      </c>
    </row>
    <row r="7987" spans="1:2" ht="16.149999999999999" customHeight="1" x14ac:dyDescent="0.25">
      <c r="A7987" s="265">
        <v>41547</v>
      </c>
      <c r="B7987" s="266">
        <v>1914.65</v>
      </c>
    </row>
    <row r="7988" spans="1:2" ht="16.149999999999999" customHeight="1" x14ac:dyDescent="0.25">
      <c r="A7988" s="265">
        <v>41548</v>
      </c>
      <c r="B7988" s="268">
        <v>1908.29</v>
      </c>
    </row>
    <row r="7989" spans="1:2" ht="16.149999999999999" customHeight="1" x14ac:dyDescent="0.25">
      <c r="A7989" s="265">
        <v>41549</v>
      </c>
      <c r="B7989" s="266">
        <v>1893.77</v>
      </c>
    </row>
    <row r="7990" spans="1:2" ht="16.149999999999999" customHeight="1" x14ac:dyDescent="0.25">
      <c r="A7990" s="265">
        <v>41550</v>
      </c>
      <c r="B7990" s="268">
        <v>1884.97</v>
      </c>
    </row>
    <row r="7991" spans="1:2" ht="16.149999999999999" customHeight="1" x14ac:dyDescent="0.25">
      <c r="A7991" s="265">
        <v>41551</v>
      </c>
      <c r="B7991" s="266">
        <v>1889.95</v>
      </c>
    </row>
    <row r="7992" spans="1:2" ht="16.149999999999999" customHeight="1" x14ac:dyDescent="0.25">
      <c r="A7992" s="265">
        <v>41552</v>
      </c>
      <c r="B7992" s="268">
        <v>1886.78</v>
      </c>
    </row>
    <row r="7993" spans="1:2" ht="16.149999999999999" customHeight="1" x14ac:dyDescent="0.25">
      <c r="A7993" s="265">
        <v>41553</v>
      </c>
      <c r="B7993" s="266">
        <v>1886.78</v>
      </c>
    </row>
    <row r="7994" spans="1:2" ht="16.149999999999999" customHeight="1" x14ac:dyDescent="0.25">
      <c r="A7994" s="265">
        <v>41554</v>
      </c>
      <c r="B7994" s="268">
        <v>1886.78</v>
      </c>
    </row>
    <row r="7995" spans="1:2" ht="16.149999999999999" customHeight="1" x14ac:dyDescent="0.25">
      <c r="A7995" s="265">
        <v>41555</v>
      </c>
      <c r="B7995" s="266">
        <v>1885.19</v>
      </c>
    </row>
    <row r="7996" spans="1:2" ht="16.149999999999999" customHeight="1" x14ac:dyDescent="0.25">
      <c r="A7996" s="265">
        <v>41556</v>
      </c>
      <c r="B7996" s="268">
        <v>1889.17</v>
      </c>
    </row>
    <row r="7997" spans="1:2" ht="16.149999999999999" customHeight="1" x14ac:dyDescent="0.25">
      <c r="A7997" s="265">
        <v>41557</v>
      </c>
      <c r="B7997" s="266">
        <v>1894.06</v>
      </c>
    </row>
    <row r="7998" spans="1:2" ht="16.149999999999999" customHeight="1" x14ac:dyDescent="0.25">
      <c r="A7998" s="265">
        <v>41558</v>
      </c>
      <c r="B7998" s="268">
        <v>1885.84</v>
      </c>
    </row>
    <row r="7999" spans="1:2" ht="16.149999999999999" customHeight="1" x14ac:dyDescent="0.25">
      <c r="A7999" s="265">
        <v>41559</v>
      </c>
      <c r="B7999" s="266">
        <v>1883.65</v>
      </c>
    </row>
    <row r="8000" spans="1:2" ht="16.149999999999999" customHeight="1" x14ac:dyDescent="0.25">
      <c r="A8000" s="265">
        <v>41560</v>
      </c>
      <c r="B8000" s="268">
        <v>1883.65</v>
      </c>
    </row>
    <row r="8001" spans="1:2" ht="16.149999999999999" customHeight="1" x14ac:dyDescent="0.25">
      <c r="A8001" s="265">
        <v>41561</v>
      </c>
      <c r="B8001" s="266">
        <v>1883.65</v>
      </c>
    </row>
    <row r="8002" spans="1:2" ht="16.149999999999999" customHeight="1" x14ac:dyDescent="0.25">
      <c r="A8002" s="265">
        <v>41562</v>
      </c>
      <c r="B8002" s="268">
        <v>1883.65</v>
      </c>
    </row>
    <row r="8003" spans="1:2" ht="16.149999999999999" customHeight="1" x14ac:dyDescent="0.25">
      <c r="A8003" s="265">
        <v>41563</v>
      </c>
      <c r="B8003" s="266">
        <v>1883.7</v>
      </c>
    </row>
    <row r="8004" spans="1:2" ht="16.149999999999999" customHeight="1" x14ac:dyDescent="0.25">
      <c r="A8004" s="265">
        <v>41564</v>
      </c>
      <c r="B8004" s="268">
        <v>1880.91</v>
      </c>
    </row>
    <row r="8005" spans="1:2" ht="16.149999999999999" customHeight="1" x14ac:dyDescent="0.25">
      <c r="A8005" s="265">
        <v>41565</v>
      </c>
      <c r="B8005" s="266">
        <v>1879.48</v>
      </c>
    </row>
    <row r="8006" spans="1:2" ht="16.149999999999999" customHeight="1" x14ac:dyDescent="0.25">
      <c r="A8006" s="265">
        <v>41566</v>
      </c>
      <c r="B8006" s="268">
        <v>1879.88</v>
      </c>
    </row>
    <row r="8007" spans="1:2" ht="16.149999999999999" customHeight="1" x14ac:dyDescent="0.25">
      <c r="A8007" s="265">
        <v>41567</v>
      </c>
      <c r="B8007" s="266">
        <v>1879.88</v>
      </c>
    </row>
    <row r="8008" spans="1:2" ht="16.149999999999999" customHeight="1" x14ac:dyDescent="0.25">
      <c r="A8008" s="265">
        <v>41568</v>
      </c>
      <c r="B8008" s="268">
        <v>1879.88</v>
      </c>
    </row>
    <row r="8009" spans="1:2" ht="16.149999999999999" customHeight="1" x14ac:dyDescent="0.25">
      <c r="A8009" s="265">
        <v>41569</v>
      </c>
      <c r="B8009" s="266">
        <v>1885.52</v>
      </c>
    </row>
    <row r="8010" spans="1:2" ht="16.149999999999999" customHeight="1" x14ac:dyDescent="0.25">
      <c r="A8010" s="265">
        <v>41570</v>
      </c>
      <c r="B8010" s="268">
        <v>1879.46</v>
      </c>
    </row>
    <row r="8011" spans="1:2" ht="16.149999999999999" customHeight="1" x14ac:dyDescent="0.25">
      <c r="A8011" s="265">
        <v>41571</v>
      </c>
      <c r="B8011" s="266">
        <v>1883.14</v>
      </c>
    </row>
    <row r="8012" spans="1:2" ht="16.149999999999999" customHeight="1" x14ac:dyDescent="0.25">
      <c r="A8012" s="265">
        <v>41572</v>
      </c>
      <c r="B8012" s="268">
        <v>1882.11</v>
      </c>
    </row>
    <row r="8013" spans="1:2" ht="16.149999999999999" customHeight="1" x14ac:dyDescent="0.25">
      <c r="A8013" s="265">
        <v>41573</v>
      </c>
      <c r="B8013" s="266">
        <v>1882.34</v>
      </c>
    </row>
    <row r="8014" spans="1:2" ht="16.149999999999999" customHeight="1" x14ac:dyDescent="0.25">
      <c r="A8014" s="265">
        <v>41574</v>
      </c>
      <c r="B8014" s="268">
        <v>1882.34</v>
      </c>
    </row>
    <row r="8015" spans="1:2" ht="16.149999999999999" customHeight="1" x14ac:dyDescent="0.25">
      <c r="A8015" s="265">
        <v>41575</v>
      </c>
      <c r="B8015" s="266">
        <v>1882.34</v>
      </c>
    </row>
    <row r="8016" spans="1:2" ht="16.149999999999999" customHeight="1" x14ac:dyDescent="0.25">
      <c r="A8016" s="265">
        <v>41576</v>
      </c>
      <c r="B8016" s="268">
        <v>1884.43</v>
      </c>
    </row>
    <row r="8017" spans="1:2" ht="16.149999999999999" customHeight="1" x14ac:dyDescent="0.25">
      <c r="A8017" s="265">
        <v>41577</v>
      </c>
      <c r="B8017" s="266">
        <v>1883.42</v>
      </c>
    </row>
    <row r="8018" spans="1:2" ht="16.149999999999999" customHeight="1" x14ac:dyDescent="0.25">
      <c r="A8018" s="265">
        <v>41578</v>
      </c>
      <c r="B8018" s="268">
        <v>1884.06</v>
      </c>
    </row>
    <row r="8019" spans="1:2" ht="16.149999999999999" customHeight="1" x14ac:dyDescent="0.25">
      <c r="A8019" s="265">
        <v>41579</v>
      </c>
      <c r="B8019" s="266">
        <v>1889.16</v>
      </c>
    </row>
    <row r="8020" spans="1:2" ht="16.149999999999999" customHeight="1" x14ac:dyDescent="0.25">
      <c r="A8020" s="265">
        <v>41580</v>
      </c>
      <c r="B8020" s="268">
        <v>1901.22</v>
      </c>
    </row>
    <row r="8021" spans="1:2" ht="16.149999999999999" customHeight="1" x14ac:dyDescent="0.25">
      <c r="A8021" s="265">
        <v>41581</v>
      </c>
      <c r="B8021" s="266">
        <v>1901.22</v>
      </c>
    </row>
    <row r="8022" spans="1:2" ht="16.149999999999999" customHeight="1" x14ac:dyDescent="0.25">
      <c r="A8022" s="265">
        <v>41582</v>
      </c>
      <c r="B8022" s="268">
        <v>1901.22</v>
      </c>
    </row>
    <row r="8023" spans="1:2" ht="16.149999999999999" customHeight="1" x14ac:dyDescent="0.25">
      <c r="A8023" s="265">
        <v>41583</v>
      </c>
      <c r="B8023" s="266">
        <v>1901.22</v>
      </c>
    </row>
    <row r="8024" spans="1:2" ht="16.149999999999999" customHeight="1" x14ac:dyDescent="0.25">
      <c r="A8024" s="265">
        <v>41584</v>
      </c>
      <c r="B8024" s="268">
        <v>1916.22</v>
      </c>
    </row>
    <row r="8025" spans="1:2" ht="16.149999999999999" customHeight="1" x14ac:dyDescent="0.25">
      <c r="A8025" s="265">
        <v>41585</v>
      </c>
      <c r="B8025" s="266">
        <v>1916.8</v>
      </c>
    </row>
    <row r="8026" spans="1:2" ht="16.149999999999999" customHeight="1" x14ac:dyDescent="0.25">
      <c r="A8026" s="265">
        <v>41586</v>
      </c>
      <c r="B8026" s="268">
        <v>1924.87</v>
      </c>
    </row>
    <row r="8027" spans="1:2" ht="16.149999999999999" customHeight="1" x14ac:dyDescent="0.25">
      <c r="A8027" s="265">
        <v>41587</v>
      </c>
      <c r="B8027" s="266">
        <v>1932.77</v>
      </c>
    </row>
    <row r="8028" spans="1:2" ht="16.149999999999999" customHeight="1" x14ac:dyDescent="0.25">
      <c r="A8028" s="265">
        <v>41588</v>
      </c>
      <c r="B8028" s="268">
        <v>1932.77</v>
      </c>
    </row>
    <row r="8029" spans="1:2" ht="16.149999999999999" customHeight="1" x14ac:dyDescent="0.25">
      <c r="A8029" s="265">
        <v>41589</v>
      </c>
      <c r="B8029" s="266">
        <v>1932.77</v>
      </c>
    </row>
    <row r="8030" spans="1:2" ht="16.149999999999999" customHeight="1" x14ac:dyDescent="0.25">
      <c r="A8030" s="265">
        <v>41590</v>
      </c>
      <c r="B8030" s="268">
        <v>1932.77</v>
      </c>
    </row>
    <row r="8031" spans="1:2" ht="16.149999999999999" customHeight="1" x14ac:dyDescent="0.25">
      <c r="A8031" s="265">
        <v>41591</v>
      </c>
      <c r="B8031" s="266">
        <v>1928.96</v>
      </c>
    </row>
    <row r="8032" spans="1:2" ht="16.149999999999999" customHeight="1" x14ac:dyDescent="0.25">
      <c r="A8032" s="265">
        <v>41592</v>
      </c>
      <c r="B8032" s="268">
        <v>1932.03</v>
      </c>
    </row>
    <row r="8033" spans="1:2" ht="16.149999999999999" customHeight="1" x14ac:dyDescent="0.25">
      <c r="A8033" s="265">
        <v>41593</v>
      </c>
      <c r="B8033" s="266">
        <v>1929.24</v>
      </c>
    </row>
    <row r="8034" spans="1:2" ht="16.149999999999999" customHeight="1" x14ac:dyDescent="0.25">
      <c r="A8034" s="265">
        <v>41594</v>
      </c>
      <c r="B8034" s="268">
        <v>1919.89</v>
      </c>
    </row>
    <row r="8035" spans="1:2" ht="16.149999999999999" customHeight="1" x14ac:dyDescent="0.25">
      <c r="A8035" s="265">
        <v>41595</v>
      </c>
      <c r="B8035" s="266">
        <v>1919.89</v>
      </c>
    </row>
    <row r="8036" spans="1:2" ht="16.149999999999999" customHeight="1" x14ac:dyDescent="0.25">
      <c r="A8036" s="265">
        <v>41596</v>
      </c>
      <c r="B8036" s="268">
        <v>1919.89</v>
      </c>
    </row>
    <row r="8037" spans="1:2" ht="16.149999999999999" customHeight="1" x14ac:dyDescent="0.25">
      <c r="A8037" s="265">
        <v>41597</v>
      </c>
      <c r="B8037" s="266">
        <v>1915.37</v>
      </c>
    </row>
    <row r="8038" spans="1:2" ht="16.149999999999999" customHeight="1" x14ac:dyDescent="0.25">
      <c r="A8038" s="265">
        <v>41598</v>
      </c>
      <c r="B8038" s="268">
        <v>1919.2</v>
      </c>
    </row>
    <row r="8039" spans="1:2" ht="16.149999999999999" customHeight="1" x14ac:dyDescent="0.25">
      <c r="A8039" s="265">
        <v>41599</v>
      </c>
      <c r="B8039" s="266">
        <v>1923.19</v>
      </c>
    </row>
    <row r="8040" spans="1:2" ht="16.149999999999999" customHeight="1" x14ac:dyDescent="0.25">
      <c r="A8040" s="265">
        <v>41600</v>
      </c>
      <c r="B8040" s="268">
        <v>1932.42</v>
      </c>
    </row>
    <row r="8041" spans="1:2" ht="16.149999999999999" customHeight="1" x14ac:dyDescent="0.25">
      <c r="A8041" s="265">
        <v>41601</v>
      </c>
      <c r="B8041" s="266">
        <v>1929.13</v>
      </c>
    </row>
    <row r="8042" spans="1:2" ht="16.149999999999999" customHeight="1" x14ac:dyDescent="0.25">
      <c r="A8042" s="265">
        <v>41602</v>
      </c>
      <c r="B8042" s="268">
        <v>1929.13</v>
      </c>
    </row>
    <row r="8043" spans="1:2" ht="16.149999999999999" customHeight="1" x14ac:dyDescent="0.25">
      <c r="A8043" s="265">
        <v>41603</v>
      </c>
      <c r="B8043" s="266">
        <v>1929.13</v>
      </c>
    </row>
    <row r="8044" spans="1:2" ht="16.149999999999999" customHeight="1" x14ac:dyDescent="0.25">
      <c r="A8044" s="265">
        <v>41604</v>
      </c>
      <c r="B8044" s="268">
        <v>1926.99</v>
      </c>
    </row>
    <row r="8045" spans="1:2" ht="16.149999999999999" customHeight="1" x14ac:dyDescent="0.25">
      <c r="A8045" s="265">
        <v>41605</v>
      </c>
      <c r="B8045" s="266">
        <v>1926.74</v>
      </c>
    </row>
    <row r="8046" spans="1:2" ht="16.149999999999999" customHeight="1" x14ac:dyDescent="0.25">
      <c r="A8046" s="265">
        <v>41606</v>
      </c>
      <c r="B8046" s="268">
        <v>1928.25</v>
      </c>
    </row>
    <row r="8047" spans="1:2" ht="16.149999999999999" customHeight="1" x14ac:dyDescent="0.25">
      <c r="A8047" s="265">
        <v>41607</v>
      </c>
      <c r="B8047" s="266">
        <v>1928.25</v>
      </c>
    </row>
    <row r="8048" spans="1:2" ht="16.149999999999999" customHeight="1" x14ac:dyDescent="0.25">
      <c r="A8048" s="265">
        <v>41608</v>
      </c>
      <c r="B8048" s="268">
        <v>1931.88</v>
      </c>
    </row>
    <row r="8049" spans="1:2" ht="16.149999999999999" customHeight="1" x14ac:dyDescent="0.25">
      <c r="A8049" s="265">
        <v>41609</v>
      </c>
      <c r="B8049" s="266">
        <v>1931.88</v>
      </c>
    </row>
    <row r="8050" spans="1:2" ht="16.149999999999999" customHeight="1" x14ac:dyDescent="0.25">
      <c r="A8050" s="265">
        <v>41610</v>
      </c>
      <c r="B8050" s="268">
        <v>1931.88</v>
      </c>
    </row>
    <row r="8051" spans="1:2" ht="16.149999999999999" customHeight="1" x14ac:dyDescent="0.25">
      <c r="A8051" s="265">
        <v>41611</v>
      </c>
      <c r="B8051" s="266">
        <v>1934.16</v>
      </c>
    </row>
    <row r="8052" spans="1:2" ht="16.149999999999999" customHeight="1" x14ac:dyDescent="0.25">
      <c r="A8052" s="265">
        <v>41612</v>
      </c>
      <c r="B8052" s="268">
        <v>1941.01</v>
      </c>
    </row>
    <row r="8053" spans="1:2" ht="16.149999999999999" customHeight="1" x14ac:dyDescent="0.25">
      <c r="A8053" s="265">
        <v>41613</v>
      </c>
      <c r="B8053" s="266">
        <v>1948.48</v>
      </c>
    </row>
    <row r="8054" spans="1:2" ht="16.149999999999999" customHeight="1" x14ac:dyDescent="0.25">
      <c r="A8054" s="265">
        <v>41614</v>
      </c>
      <c r="B8054" s="268">
        <v>1940.26</v>
      </c>
    </row>
    <row r="8055" spans="1:2" ht="16.149999999999999" customHeight="1" x14ac:dyDescent="0.25">
      <c r="A8055" s="265">
        <v>41615</v>
      </c>
      <c r="B8055" s="266">
        <v>1936.33</v>
      </c>
    </row>
    <row r="8056" spans="1:2" ht="16.149999999999999" customHeight="1" x14ac:dyDescent="0.25">
      <c r="A8056" s="265">
        <v>41616</v>
      </c>
      <c r="B8056" s="268">
        <v>1936.33</v>
      </c>
    </row>
    <row r="8057" spans="1:2" ht="16.149999999999999" customHeight="1" x14ac:dyDescent="0.25">
      <c r="A8057" s="265">
        <v>41617</v>
      </c>
      <c r="B8057" s="266">
        <v>1936.33</v>
      </c>
    </row>
    <row r="8058" spans="1:2" ht="16.149999999999999" customHeight="1" x14ac:dyDescent="0.25">
      <c r="A8058" s="265">
        <v>41618</v>
      </c>
      <c r="B8058" s="268">
        <v>1932.71</v>
      </c>
    </row>
    <row r="8059" spans="1:2" ht="16.149999999999999" customHeight="1" x14ac:dyDescent="0.25">
      <c r="A8059" s="265">
        <v>41619</v>
      </c>
      <c r="B8059" s="266">
        <v>1933.52</v>
      </c>
    </row>
    <row r="8060" spans="1:2" ht="16.149999999999999" customHeight="1" x14ac:dyDescent="0.25">
      <c r="A8060" s="265">
        <v>41620</v>
      </c>
      <c r="B8060" s="268">
        <v>1935.61</v>
      </c>
    </row>
    <row r="8061" spans="1:2" ht="16.149999999999999" customHeight="1" x14ac:dyDescent="0.25">
      <c r="A8061" s="265">
        <v>41621</v>
      </c>
      <c r="B8061" s="266">
        <v>1935.89</v>
      </c>
    </row>
    <row r="8062" spans="1:2" ht="16.149999999999999" customHeight="1" x14ac:dyDescent="0.25">
      <c r="A8062" s="265">
        <v>41622</v>
      </c>
      <c r="B8062" s="268">
        <v>1930.87</v>
      </c>
    </row>
    <row r="8063" spans="1:2" ht="16.149999999999999" customHeight="1" x14ac:dyDescent="0.25">
      <c r="A8063" s="265">
        <v>41623</v>
      </c>
      <c r="B8063" s="266">
        <v>1930.87</v>
      </c>
    </row>
    <row r="8064" spans="1:2" ht="16.149999999999999" customHeight="1" x14ac:dyDescent="0.25">
      <c r="A8064" s="265">
        <v>41624</v>
      </c>
      <c r="B8064" s="268">
        <v>1930.87</v>
      </c>
    </row>
    <row r="8065" spans="1:2" ht="16.149999999999999" customHeight="1" x14ac:dyDescent="0.25">
      <c r="A8065" s="265">
        <v>41625</v>
      </c>
      <c r="B8065" s="266">
        <v>1934.95</v>
      </c>
    </row>
    <row r="8066" spans="1:2" ht="16.149999999999999" customHeight="1" x14ac:dyDescent="0.25">
      <c r="A8066" s="265">
        <v>41626</v>
      </c>
      <c r="B8066" s="268">
        <v>1936.14</v>
      </c>
    </row>
    <row r="8067" spans="1:2" ht="16.149999999999999" customHeight="1" x14ac:dyDescent="0.25">
      <c r="A8067" s="265">
        <v>41627</v>
      </c>
      <c r="B8067" s="266">
        <v>1945.6</v>
      </c>
    </row>
    <row r="8068" spans="1:2" ht="16.149999999999999" customHeight="1" x14ac:dyDescent="0.25">
      <c r="A8068" s="265">
        <v>41628</v>
      </c>
      <c r="B8068" s="268">
        <v>1943.46</v>
      </c>
    </row>
    <row r="8069" spans="1:2" ht="16.149999999999999" customHeight="1" x14ac:dyDescent="0.25">
      <c r="A8069" s="265">
        <v>41629</v>
      </c>
      <c r="B8069" s="266">
        <v>1935.93</v>
      </c>
    </row>
    <row r="8070" spans="1:2" ht="16.149999999999999" customHeight="1" x14ac:dyDescent="0.25">
      <c r="A8070" s="265">
        <v>41630</v>
      </c>
      <c r="B8070" s="268">
        <v>1935.93</v>
      </c>
    </row>
    <row r="8071" spans="1:2" ht="16.149999999999999" customHeight="1" x14ac:dyDescent="0.25">
      <c r="A8071" s="265">
        <v>41631</v>
      </c>
      <c r="B8071" s="266">
        <v>1935.93</v>
      </c>
    </row>
    <row r="8072" spans="1:2" ht="16.149999999999999" customHeight="1" x14ac:dyDescent="0.25">
      <c r="A8072" s="265">
        <v>41632</v>
      </c>
      <c r="B8072" s="268">
        <v>1925.45</v>
      </c>
    </row>
    <row r="8073" spans="1:2" ht="16.149999999999999" customHeight="1" x14ac:dyDescent="0.25">
      <c r="A8073" s="265">
        <v>41633</v>
      </c>
      <c r="B8073" s="266">
        <v>1922.76</v>
      </c>
    </row>
    <row r="8074" spans="1:2" ht="16.149999999999999" customHeight="1" x14ac:dyDescent="0.25">
      <c r="A8074" s="265">
        <v>41634</v>
      </c>
      <c r="B8074" s="268">
        <v>1922.76</v>
      </c>
    </row>
    <row r="8075" spans="1:2" ht="16.149999999999999" customHeight="1" x14ac:dyDescent="0.25">
      <c r="A8075" s="265">
        <v>41635</v>
      </c>
      <c r="B8075" s="266">
        <v>1921.22</v>
      </c>
    </row>
    <row r="8076" spans="1:2" ht="16.149999999999999" customHeight="1" x14ac:dyDescent="0.25">
      <c r="A8076" s="265">
        <v>41636</v>
      </c>
      <c r="B8076" s="268">
        <v>1922.56</v>
      </c>
    </row>
    <row r="8077" spans="1:2" ht="16.149999999999999" customHeight="1" x14ac:dyDescent="0.25">
      <c r="A8077" s="265">
        <v>41637</v>
      </c>
      <c r="B8077" s="266">
        <v>1922.56</v>
      </c>
    </row>
    <row r="8078" spans="1:2" ht="16.149999999999999" customHeight="1" x14ac:dyDescent="0.25">
      <c r="A8078" s="265">
        <v>41638</v>
      </c>
      <c r="B8078" s="268">
        <v>1922.56</v>
      </c>
    </row>
    <row r="8079" spans="1:2" ht="16.149999999999999" customHeight="1" x14ac:dyDescent="0.25">
      <c r="A8079" s="265">
        <v>41639</v>
      </c>
      <c r="B8079" s="266">
        <v>1926.83</v>
      </c>
    </row>
    <row r="8080" spans="1:2" ht="16.149999999999999" customHeight="1" x14ac:dyDescent="0.25">
      <c r="A8080" s="265">
        <v>41640</v>
      </c>
      <c r="B8080" s="268">
        <v>1926.83</v>
      </c>
    </row>
    <row r="8081" spans="1:2" ht="16.149999999999999" customHeight="1" x14ac:dyDescent="0.25">
      <c r="A8081" s="265">
        <v>41641</v>
      </c>
      <c r="B8081" s="266">
        <v>1926.83</v>
      </c>
    </row>
    <row r="8082" spans="1:2" ht="16.149999999999999" customHeight="1" x14ac:dyDescent="0.25">
      <c r="A8082" s="265">
        <v>41642</v>
      </c>
      <c r="B8082" s="268">
        <v>1938.89</v>
      </c>
    </row>
    <row r="8083" spans="1:2" ht="16.149999999999999" customHeight="1" x14ac:dyDescent="0.25">
      <c r="A8083" s="265">
        <v>41643</v>
      </c>
      <c r="B8083" s="266">
        <v>1936.92</v>
      </c>
    </row>
    <row r="8084" spans="1:2" ht="16.149999999999999" customHeight="1" x14ac:dyDescent="0.25">
      <c r="A8084" s="265">
        <v>41644</v>
      </c>
      <c r="B8084" s="268">
        <v>1936.92</v>
      </c>
    </row>
    <row r="8085" spans="1:2" ht="16.149999999999999" customHeight="1" x14ac:dyDescent="0.25">
      <c r="A8085" s="265">
        <v>41645</v>
      </c>
      <c r="B8085" s="266">
        <v>1936.92</v>
      </c>
    </row>
    <row r="8086" spans="1:2" ht="16.149999999999999" customHeight="1" x14ac:dyDescent="0.25">
      <c r="A8086" s="265">
        <v>41646</v>
      </c>
      <c r="B8086" s="268">
        <v>1936.92</v>
      </c>
    </row>
    <row r="8087" spans="1:2" ht="16.149999999999999" customHeight="1" x14ac:dyDescent="0.25">
      <c r="A8087" s="265">
        <v>41647</v>
      </c>
      <c r="B8087" s="266">
        <v>1930.45</v>
      </c>
    </row>
    <row r="8088" spans="1:2" ht="16.149999999999999" customHeight="1" x14ac:dyDescent="0.25">
      <c r="A8088" s="265">
        <v>41648</v>
      </c>
      <c r="B8088" s="268">
        <v>1933.24</v>
      </c>
    </row>
    <row r="8089" spans="1:2" ht="16.149999999999999" customHeight="1" x14ac:dyDescent="0.25">
      <c r="A8089" s="265">
        <v>41649</v>
      </c>
      <c r="B8089" s="266">
        <v>1934.88</v>
      </c>
    </row>
    <row r="8090" spans="1:2" ht="16.149999999999999" customHeight="1" x14ac:dyDescent="0.25">
      <c r="A8090" s="265">
        <v>41650</v>
      </c>
      <c r="B8090" s="268">
        <v>1926.55</v>
      </c>
    </row>
    <row r="8091" spans="1:2" ht="16.149999999999999" customHeight="1" x14ac:dyDescent="0.25">
      <c r="A8091" s="265">
        <v>41651</v>
      </c>
      <c r="B8091" s="266">
        <v>1926.55</v>
      </c>
    </row>
    <row r="8092" spans="1:2" ht="16.149999999999999" customHeight="1" x14ac:dyDescent="0.25">
      <c r="A8092" s="265">
        <v>41652</v>
      </c>
      <c r="B8092" s="268">
        <v>1926.55</v>
      </c>
    </row>
    <row r="8093" spans="1:2" ht="16.149999999999999" customHeight="1" x14ac:dyDescent="0.25">
      <c r="A8093" s="265">
        <v>41653</v>
      </c>
      <c r="B8093" s="266">
        <v>1924.79</v>
      </c>
    </row>
    <row r="8094" spans="1:2" ht="16.149999999999999" customHeight="1" x14ac:dyDescent="0.25">
      <c r="A8094" s="265">
        <v>41654</v>
      </c>
      <c r="B8094" s="268">
        <v>1932.59</v>
      </c>
    </row>
    <row r="8095" spans="1:2" ht="16.149999999999999" customHeight="1" x14ac:dyDescent="0.25">
      <c r="A8095" s="265">
        <v>41655</v>
      </c>
      <c r="B8095" s="266">
        <v>1941.45</v>
      </c>
    </row>
    <row r="8096" spans="1:2" ht="16.149999999999999" customHeight="1" x14ac:dyDescent="0.25">
      <c r="A8096" s="265">
        <v>41656</v>
      </c>
      <c r="B8096" s="268">
        <v>1947.15</v>
      </c>
    </row>
    <row r="8097" spans="1:2" ht="16.149999999999999" customHeight="1" x14ac:dyDescent="0.25">
      <c r="A8097" s="265">
        <v>41657</v>
      </c>
      <c r="B8097" s="266">
        <v>1957.86</v>
      </c>
    </row>
    <row r="8098" spans="1:2" ht="16.149999999999999" customHeight="1" x14ac:dyDescent="0.25">
      <c r="A8098" s="265">
        <v>41658</v>
      </c>
      <c r="B8098" s="268">
        <v>1957.86</v>
      </c>
    </row>
    <row r="8099" spans="1:2" ht="16.149999999999999" customHeight="1" x14ac:dyDescent="0.25">
      <c r="A8099" s="265">
        <v>41659</v>
      </c>
      <c r="B8099" s="266">
        <v>1957.86</v>
      </c>
    </row>
    <row r="8100" spans="1:2" ht="16.149999999999999" customHeight="1" x14ac:dyDescent="0.25">
      <c r="A8100" s="265">
        <v>41660</v>
      </c>
      <c r="B8100" s="268">
        <v>1957.86</v>
      </c>
    </row>
    <row r="8101" spans="1:2" ht="16.149999999999999" customHeight="1" x14ac:dyDescent="0.25">
      <c r="A8101" s="265">
        <v>41661</v>
      </c>
      <c r="B8101" s="266">
        <v>1981.98</v>
      </c>
    </row>
    <row r="8102" spans="1:2" ht="16.149999999999999" customHeight="1" x14ac:dyDescent="0.25">
      <c r="A8102" s="265">
        <v>41662</v>
      </c>
      <c r="B8102" s="268">
        <v>1983.48</v>
      </c>
    </row>
    <row r="8103" spans="1:2" ht="16.149999999999999" customHeight="1" x14ac:dyDescent="0.25">
      <c r="A8103" s="265">
        <v>41663</v>
      </c>
      <c r="B8103" s="266">
        <v>1993.23</v>
      </c>
    </row>
    <row r="8104" spans="1:2" ht="16.149999999999999" customHeight="1" x14ac:dyDescent="0.25">
      <c r="A8104" s="265">
        <v>41664</v>
      </c>
      <c r="B8104" s="268">
        <v>2000.48</v>
      </c>
    </row>
    <row r="8105" spans="1:2" ht="16.149999999999999" customHeight="1" x14ac:dyDescent="0.25">
      <c r="A8105" s="265">
        <v>41665</v>
      </c>
      <c r="B8105" s="266">
        <v>2000.48</v>
      </c>
    </row>
    <row r="8106" spans="1:2" ht="16.149999999999999" customHeight="1" x14ac:dyDescent="0.25">
      <c r="A8106" s="265">
        <v>41666</v>
      </c>
      <c r="B8106" s="268">
        <v>2000.48</v>
      </c>
    </row>
    <row r="8107" spans="1:2" ht="16.149999999999999" customHeight="1" x14ac:dyDescent="0.25">
      <c r="A8107" s="265">
        <v>41667</v>
      </c>
      <c r="B8107" s="266">
        <v>1997.91</v>
      </c>
    </row>
    <row r="8108" spans="1:2" ht="16.149999999999999" customHeight="1" x14ac:dyDescent="0.25">
      <c r="A8108" s="265">
        <v>41668</v>
      </c>
      <c r="B8108" s="268">
        <v>2000.56</v>
      </c>
    </row>
    <row r="8109" spans="1:2" ht="16.149999999999999" customHeight="1" x14ac:dyDescent="0.25">
      <c r="A8109" s="265">
        <v>41669</v>
      </c>
      <c r="B8109" s="266">
        <v>2013.17</v>
      </c>
    </row>
    <row r="8110" spans="1:2" ht="16.149999999999999" customHeight="1" x14ac:dyDescent="0.25">
      <c r="A8110" s="265">
        <v>41670</v>
      </c>
      <c r="B8110" s="268">
        <v>2008.26</v>
      </c>
    </row>
    <row r="8111" spans="1:2" ht="16.149999999999999" customHeight="1" x14ac:dyDescent="0.25">
      <c r="A8111" s="265">
        <v>41671</v>
      </c>
      <c r="B8111" s="266">
        <v>2021.1</v>
      </c>
    </row>
    <row r="8112" spans="1:2" ht="16.149999999999999" customHeight="1" x14ac:dyDescent="0.25">
      <c r="A8112" s="265">
        <v>41672</v>
      </c>
      <c r="B8112" s="268">
        <v>2021.1</v>
      </c>
    </row>
    <row r="8113" spans="1:2" ht="16.149999999999999" customHeight="1" x14ac:dyDescent="0.25">
      <c r="A8113" s="265">
        <v>41673</v>
      </c>
      <c r="B8113" s="266">
        <v>2021.1</v>
      </c>
    </row>
    <row r="8114" spans="1:2" ht="16.149999999999999" customHeight="1" x14ac:dyDescent="0.25">
      <c r="A8114" s="265">
        <v>41674</v>
      </c>
      <c r="B8114" s="268">
        <v>2039.85</v>
      </c>
    </row>
    <row r="8115" spans="1:2" ht="16.149999999999999" customHeight="1" x14ac:dyDescent="0.25">
      <c r="A8115" s="265">
        <v>41675</v>
      </c>
      <c r="B8115" s="266">
        <v>2041.34</v>
      </c>
    </row>
    <row r="8116" spans="1:2" ht="16.149999999999999" customHeight="1" x14ac:dyDescent="0.25">
      <c r="A8116" s="265">
        <v>41676</v>
      </c>
      <c r="B8116" s="268">
        <v>2048.75</v>
      </c>
    </row>
    <row r="8117" spans="1:2" ht="16.149999999999999" customHeight="1" x14ac:dyDescent="0.25">
      <c r="A8117" s="265">
        <v>41677</v>
      </c>
      <c r="B8117" s="266">
        <v>2049.52</v>
      </c>
    </row>
    <row r="8118" spans="1:2" ht="16.149999999999999" customHeight="1" x14ac:dyDescent="0.25">
      <c r="A8118" s="265">
        <v>41678</v>
      </c>
      <c r="B8118" s="268">
        <v>2046.06</v>
      </c>
    </row>
    <row r="8119" spans="1:2" ht="16.149999999999999" customHeight="1" x14ac:dyDescent="0.25">
      <c r="A8119" s="265">
        <v>41679</v>
      </c>
      <c r="B8119" s="266">
        <v>2046.06</v>
      </c>
    </row>
    <row r="8120" spans="1:2" ht="16.149999999999999" customHeight="1" x14ac:dyDescent="0.25">
      <c r="A8120" s="265">
        <v>41680</v>
      </c>
      <c r="B8120" s="268">
        <v>2046.06</v>
      </c>
    </row>
    <row r="8121" spans="1:2" ht="16.149999999999999" customHeight="1" x14ac:dyDescent="0.25">
      <c r="A8121" s="265">
        <v>41681</v>
      </c>
      <c r="B8121" s="266">
        <v>2048.5500000000002</v>
      </c>
    </row>
    <row r="8122" spans="1:2" ht="16.149999999999999" customHeight="1" x14ac:dyDescent="0.25">
      <c r="A8122" s="265">
        <v>41682</v>
      </c>
      <c r="B8122" s="268">
        <v>2041.61</v>
      </c>
    </row>
    <row r="8123" spans="1:2" ht="16.149999999999999" customHeight="1" x14ac:dyDescent="0.25">
      <c r="A8123" s="265">
        <v>41683</v>
      </c>
      <c r="B8123" s="266">
        <v>2031.75</v>
      </c>
    </row>
    <row r="8124" spans="1:2" ht="16.149999999999999" customHeight="1" x14ac:dyDescent="0.25">
      <c r="A8124" s="265">
        <v>41684</v>
      </c>
      <c r="B8124" s="268">
        <v>2032.99</v>
      </c>
    </row>
    <row r="8125" spans="1:2" ht="16.149999999999999" customHeight="1" x14ac:dyDescent="0.25">
      <c r="A8125" s="265">
        <v>41685</v>
      </c>
      <c r="B8125" s="266">
        <v>2022.68</v>
      </c>
    </row>
    <row r="8126" spans="1:2" ht="16.149999999999999" customHeight="1" x14ac:dyDescent="0.25">
      <c r="A8126" s="265">
        <v>41686</v>
      </c>
      <c r="B8126" s="268">
        <v>2022.68</v>
      </c>
    </row>
    <row r="8127" spans="1:2" ht="16.149999999999999" customHeight="1" x14ac:dyDescent="0.25">
      <c r="A8127" s="265">
        <v>41687</v>
      </c>
      <c r="B8127" s="266">
        <v>2022.68</v>
      </c>
    </row>
    <row r="8128" spans="1:2" ht="16.149999999999999" customHeight="1" x14ac:dyDescent="0.25">
      <c r="A8128" s="265">
        <v>41688</v>
      </c>
      <c r="B8128" s="268">
        <v>2022.68</v>
      </c>
    </row>
    <row r="8129" spans="1:2" ht="16.149999999999999" customHeight="1" x14ac:dyDescent="0.25">
      <c r="A8129" s="265">
        <v>41689</v>
      </c>
      <c r="B8129" s="266">
        <v>2028.54</v>
      </c>
    </row>
    <row r="8130" spans="1:2" ht="16.149999999999999" customHeight="1" x14ac:dyDescent="0.25">
      <c r="A8130" s="265">
        <v>41690</v>
      </c>
      <c r="B8130" s="268">
        <v>2042.22</v>
      </c>
    </row>
    <row r="8131" spans="1:2" ht="16.149999999999999" customHeight="1" x14ac:dyDescent="0.25">
      <c r="A8131" s="265">
        <v>41691</v>
      </c>
      <c r="B8131" s="266">
        <v>2052.46</v>
      </c>
    </row>
    <row r="8132" spans="1:2" ht="16.149999999999999" customHeight="1" x14ac:dyDescent="0.25">
      <c r="A8132" s="265">
        <v>41692</v>
      </c>
      <c r="B8132" s="268">
        <v>2043.96</v>
      </c>
    </row>
    <row r="8133" spans="1:2" ht="16.149999999999999" customHeight="1" x14ac:dyDescent="0.25">
      <c r="A8133" s="265">
        <v>41693</v>
      </c>
      <c r="B8133" s="266">
        <v>2043.96</v>
      </c>
    </row>
    <row r="8134" spans="1:2" ht="16.149999999999999" customHeight="1" x14ac:dyDescent="0.25">
      <c r="A8134" s="265">
        <v>41694</v>
      </c>
      <c r="B8134" s="268">
        <v>2043.96</v>
      </c>
    </row>
    <row r="8135" spans="1:2" ht="16.149999999999999" customHeight="1" x14ac:dyDescent="0.25">
      <c r="A8135" s="265">
        <v>41695</v>
      </c>
      <c r="B8135" s="266">
        <v>2042.67</v>
      </c>
    </row>
    <row r="8136" spans="1:2" ht="16.149999999999999" customHeight="1" x14ac:dyDescent="0.25">
      <c r="A8136" s="265">
        <v>41696</v>
      </c>
      <c r="B8136" s="268">
        <v>2045.45</v>
      </c>
    </row>
    <row r="8137" spans="1:2" ht="16.149999999999999" customHeight="1" x14ac:dyDescent="0.25">
      <c r="A8137" s="265">
        <v>41697</v>
      </c>
      <c r="B8137" s="266">
        <v>2053.11</v>
      </c>
    </row>
    <row r="8138" spans="1:2" ht="16.149999999999999" customHeight="1" x14ac:dyDescent="0.25">
      <c r="A8138" s="265">
        <v>41698</v>
      </c>
      <c r="B8138" s="268">
        <v>2054.9</v>
      </c>
    </row>
    <row r="8139" spans="1:2" ht="16.149999999999999" customHeight="1" x14ac:dyDescent="0.25">
      <c r="A8139" s="265">
        <v>41699</v>
      </c>
      <c r="B8139" s="266">
        <v>2046.75</v>
      </c>
    </row>
    <row r="8140" spans="1:2" ht="16.149999999999999" customHeight="1" x14ac:dyDescent="0.25">
      <c r="A8140" s="265">
        <v>41700</v>
      </c>
      <c r="B8140" s="268">
        <v>2046.75</v>
      </c>
    </row>
    <row r="8141" spans="1:2" ht="16.149999999999999" customHeight="1" x14ac:dyDescent="0.25">
      <c r="A8141" s="265">
        <v>41701</v>
      </c>
      <c r="B8141" s="266">
        <v>2046.75</v>
      </c>
    </row>
    <row r="8142" spans="1:2" ht="16.149999999999999" customHeight="1" x14ac:dyDescent="0.25">
      <c r="A8142" s="265">
        <v>41702</v>
      </c>
      <c r="B8142" s="268">
        <v>2052.5100000000002</v>
      </c>
    </row>
    <row r="8143" spans="1:2" ht="16.149999999999999" customHeight="1" x14ac:dyDescent="0.25">
      <c r="A8143" s="265">
        <v>41703</v>
      </c>
      <c r="B8143" s="266">
        <v>2047.75</v>
      </c>
    </row>
    <row r="8144" spans="1:2" ht="16.149999999999999" customHeight="1" x14ac:dyDescent="0.25">
      <c r="A8144" s="265">
        <v>41704</v>
      </c>
      <c r="B8144" s="268">
        <v>2045.14</v>
      </c>
    </row>
    <row r="8145" spans="1:2" ht="16.149999999999999" customHeight="1" x14ac:dyDescent="0.25">
      <c r="A8145" s="265">
        <v>41705</v>
      </c>
      <c r="B8145" s="266">
        <v>2030.02</v>
      </c>
    </row>
    <row r="8146" spans="1:2" ht="16.149999999999999" customHeight="1" x14ac:dyDescent="0.25">
      <c r="A8146" s="265">
        <v>41706</v>
      </c>
      <c r="B8146" s="268">
        <v>2036.2</v>
      </c>
    </row>
    <row r="8147" spans="1:2" ht="16.149999999999999" customHeight="1" x14ac:dyDescent="0.25">
      <c r="A8147" s="265">
        <v>41707</v>
      </c>
      <c r="B8147" s="266">
        <v>2036.2</v>
      </c>
    </row>
    <row r="8148" spans="1:2" ht="16.149999999999999" customHeight="1" x14ac:dyDescent="0.25">
      <c r="A8148" s="265">
        <v>41708</v>
      </c>
      <c r="B8148" s="268">
        <v>2036.2</v>
      </c>
    </row>
    <row r="8149" spans="1:2" ht="16.149999999999999" customHeight="1" x14ac:dyDescent="0.25">
      <c r="A8149" s="265">
        <v>41709</v>
      </c>
      <c r="B8149" s="266">
        <v>2042.78</v>
      </c>
    </row>
    <row r="8150" spans="1:2" ht="16.149999999999999" customHeight="1" x14ac:dyDescent="0.25">
      <c r="A8150" s="265">
        <v>41710</v>
      </c>
      <c r="B8150" s="268">
        <v>2043.59</v>
      </c>
    </row>
    <row r="8151" spans="1:2" ht="16.149999999999999" customHeight="1" x14ac:dyDescent="0.25">
      <c r="A8151" s="265">
        <v>41711</v>
      </c>
      <c r="B8151" s="266">
        <v>2047.59</v>
      </c>
    </row>
    <row r="8152" spans="1:2" ht="16.149999999999999" customHeight="1" x14ac:dyDescent="0.25">
      <c r="A8152" s="265">
        <v>41712</v>
      </c>
      <c r="B8152" s="268">
        <v>2044.48</v>
      </c>
    </row>
    <row r="8153" spans="1:2" ht="16.149999999999999" customHeight="1" x14ac:dyDescent="0.25">
      <c r="A8153" s="265">
        <v>41713</v>
      </c>
      <c r="B8153" s="266">
        <v>2044.58</v>
      </c>
    </row>
    <row r="8154" spans="1:2" ht="16.149999999999999" customHeight="1" x14ac:dyDescent="0.25">
      <c r="A8154" s="265">
        <v>41714</v>
      </c>
      <c r="B8154" s="268">
        <v>2044.58</v>
      </c>
    </row>
    <row r="8155" spans="1:2" ht="16.149999999999999" customHeight="1" x14ac:dyDescent="0.25">
      <c r="A8155" s="265">
        <v>41715</v>
      </c>
      <c r="B8155" s="266">
        <v>2044.58</v>
      </c>
    </row>
    <row r="8156" spans="1:2" ht="16.149999999999999" customHeight="1" x14ac:dyDescent="0.25">
      <c r="A8156" s="265">
        <v>41716</v>
      </c>
      <c r="B8156" s="268">
        <v>2035.16</v>
      </c>
    </row>
    <row r="8157" spans="1:2" ht="16.149999999999999" customHeight="1" x14ac:dyDescent="0.25">
      <c r="A8157" s="265">
        <v>41717</v>
      </c>
      <c r="B8157" s="266">
        <v>2034.86</v>
      </c>
    </row>
    <row r="8158" spans="1:2" ht="16.149999999999999" customHeight="1" x14ac:dyDescent="0.25">
      <c r="A8158" s="265">
        <v>41718</v>
      </c>
      <c r="B8158" s="268">
        <v>2017.38</v>
      </c>
    </row>
    <row r="8159" spans="1:2" ht="16.149999999999999" customHeight="1" x14ac:dyDescent="0.25">
      <c r="A8159" s="265">
        <v>41719</v>
      </c>
      <c r="B8159" s="266">
        <v>1998.6</v>
      </c>
    </row>
    <row r="8160" spans="1:2" ht="16.149999999999999" customHeight="1" x14ac:dyDescent="0.25">
      <c r="A8160" s="265">
        <v>41720</v>
      </c>
      <c r="B8160" s="268">
        <v>1993.85</v>
      </c>
    </row>
    <row r="8161" spans="1:2" ht="16.149999999999999" customHeight="1" x14ac:dyDescent="0.25">
      <c r="A8161" s="265">
        <v>41721</v>
      </c>
      <c r="B8161" s="266">
        <v>1993.85</v>
      </c>
    </row>
    <row r="8162" spans="1:2" ht="16.149999999999999" customHeight="1" x14ac:dyDescent="0.25">
      <c r="A8162" s="265">
        <v>41722</v>
      </c>
      <c r="B8162" s="268">
        <v>1993.85</v>
      </c>
    </row>
    <row r="8163" spans="1:2" ht="16.149999999999999" customHeight="1" x14ac:dyDescent="0.25">
      <c r="A8163" s="265">
        <v>41723</v>
      </c>
      <c r="B8163" s="266">
        <v>1993.85</v>
      </c>
    </row>
    <row r="8164" spans="1:2" ht="16.149999999999999" customHeight="1" x14ac:dyDescent="0.25">
      <c r="A8164" s="265">
        <v>41724</v>
      </c>
      <c r="B8164" s="268">
        <v>1978.63</v>
      </c>
    </row>
    <row r="8165" spans="1:2" ht="16.149999999999999" customHeight="1" x14ac:dyDescent="0.25">
      <c r="A8165" s="265">
        <v>41725</v>
      </c>
      <c r="B8165" s="266">
        <v>1973.03</v>
      </c>
    </row>
    <row r="8166" spans="1:2" ht="16.149999999999999" customHeight="1" x14ac:dyDescent="0.25">
      <c r="A8166" s="265">
        <v>41726</v>
      </c>
      <c r="B8166" s="268">
        <v>1965.64</v>
      </c>
    </row>
    <row r="8167" spans="1:2" ht="16.149999999999999" customHeight="1" x14ac:dyDescent="0.25">
      <c r="A8167" s="265">
        <v>41727</v>
      </c>
      <c r="B8167" s="266">
        <v>1965.32</v>
      </c>
    </row>
    <row r="8168" spans="1:2" ht="16.149999999999999" customHeight="1" x14ac:dyDescent="0.25">
      <c r="A8168" s="265">
        <v>41728</v>
      </c>
      <c r="B8168" s="268">
        <v>1965.32</v>
      </c>
    </row>
    <row r="8169" spans="1:2" ht="16.149999999999999" customHeight="1" x14ac:dyDescent="0.25">
      <c r="A8169" s="265">
        <v>41729</v>
      </c>
      <c r="B8169" s="266">
        <v>1965.32</v>
      </c>
    </row>
    <row r="8170" spans="1:2" ht="16.149999999999999" customHeight="1" x14ac:dyDescent="0.25">
      <c r="A8170" s="265">
        <v>41730</v>
      </c>
      <c r="B8170" s="268">
        <v>1969.45</v>
      </c>
    </row>
    <row r="8171" spans="1:2" ht="16.149999999999999" customHeight="1" x14ac:dyDescent="0.25">
      <c r="A8171" s="265">
        <v>41731</v>
      </c>
      <c r="B8171" s="266">
        <v>1966.02</v>
      </c>
    </row>
    <row r="8172" spans="1:2" ht="16.149999999999999" customHeight="1" x14ac:dyDescent="0.25">
      <c r="A8172" s="265">
        <v>41732</v>
      </c>
      <c r="B8172" s="268">
        <v>1963.51</v>
      </c>
    </row>
    <row r="8173" spans="1:2" ht="16.149999999999999" customHeight="1" x14ac:dyDescent="0.25">
      <c r="A8173" s="265">
        <v>41733</v>
      </c>
      <c r="B8173" s="266">
        <v>1966.4</v>
      </c>
    </row>
    <row r="8174" spans="1:2" ht="16.149999999999999" customHeight="1" x14ac:dyDescent="0.25">
      <c r="A8174" s="265">
        <v>41734</v>
      </c>
      <c r="B8174" s="268">
        <v>1951.85</v>
      </c>
    </row>
    <row r="8175" spans="1:2" ht="16.149999999999999" customHeight="1" x14ac:dyDescent="0.25">
      <c r="A8175" s="265">
        <v>41735</v>
      </c>
      <c r="B8175" s="266">
        <v>1951.85</v>
      </c>
    </row>
    <row r="8176" spans="1:2" ht="16.149999999999999" customHeight="1" x14ac:dyDescent="0.25">
      <c r="A8176" s="265">
        <v>41736</v>
      </c>
      <c r="B8176" s="268">
        <v>1951.85</v>
      </c>
    </row>
    <row r="8177" spans="1:2" ht="16.149999999999999" customHeight="1" x14ac:dyDescent="0.25">
      <c r="A8177" s="265">
        <v>41737</v>
      </c>
      <c r="B8177" s="266">
        <v>1937.59</v>
      </c>
    </row>
    <row r="8178" spans="1:2" ht="16.149999999999999" customHeight="1" x14ac:dyDescent="0.25">
      <c r="A8178" s="265">
        <v>41738</v>
      </c>
      <c r="B8178" s="268">
        <v>1923.95</v>
      </c>
    </row>
    <row r="8179" spans="1:2" ht="16.149999999999999" customHeight="1" x14ac:dyDescent="0.25">
      <c r="A8179" s="265">
        <v>41739</v>
      </c>
      <c r="B8179" s="266">
        <v>1931.09</v>
      </c>
    </row>
    <row r="8180" spans="1:2" ht="16.149999999999999" customHeight="1" x14ac:dyDescent="0.25">
      <c r="A8180" s="265">
        <v>41740</v>
      </c>
      <c r="B8180" s="268">
        <v>1920.93</v>
      </c>
    </row>
    <row r="8181" spans="1:2" ht="16.149999999999999" customHeight="1" x14ac:dyDescent="0.25">
      <c r="A8181" s="265">
        <v>41741</v>
      </c>
      <c r="B8181" s="266">
        <v>1927.28</v>
      </c>
    </row>
    <row r="8182" spans="1:2" ht="16.149999999999999" customHeight="1" x14ac:dyDescent="0.25">
      <c r="A8182" s="265">
        <v>41742</v>
      </c>
      <c r="B8182" s="268">
        <v>1927.28</v>
      </c>
    </row>
    <row r="8183" spans="1:2" ht="16.149999999999999" customHeight="1" x14ac:dyDescent="0.25">
      <c r="A8183" s="265">
        <v>41743</v>
      </c>
      <c r="B8183" s="266">
        <v>1927.28</v>
      </c>
    </row>
    <row r="8184" spans="1:2" ht="16.149999999999999" customHeight="1" x14ac:dyDescent="0.25">
      <c r="A8184" s="265">
        <v>41744</v>
      </c>
      <c r="B8184" s="268">
        <v>1926.47</v>
      </c>
    </row>
    <row r="8185" spans="1:2" ht="16.149999999999999" customHeight="1" x14ac:dyDescent="0.25">
      <c r="A8185" s="265">
        <v>41745</v>
      </c>
      <c r="B8185" s="266">
        <v>1932.42</v>
      </c>
    </row>
    <row r="8186" spans="1:2" ht="16.149999999999999" customHeight="1" x14ac:dyDescent="0.25">
      <c r="A8186" s="265">
        <v>41746</v>
      </c>
      <c r="B8186" s="268">
        <v>1930.62</v>
      </c>
    </row>
    <row r="8187" spans="1:2" ht="16.149999999999999" customHeight="1" x14ac:dyDescent="0.25">
      <c r="A8187" s="265">
        <v>41747</v>
      </c>
      <c r="B8187" s="266">
        <v>1930.62</v>
      </c>
    </row>
    <row r="8188" spans="1:2" ht="16.149999999999999" customHeight="1" x14ac:dyDescent="0.25">
      <c r="A8188" s="265">
        <v>41748</v>
      </c>
      <c r="B8188" s="268">
        <v>1930.62</v>
      </c>
    </row>
    <row r="8189" spans="1:2" ht="16.149999999999999" customHeight="1" x14ac:dyDescent="0.25">
      <c r="A8189" s="265">
        <v>41749</v>
      </c>
      <c r="B8189" s="266">
        <v>1930.62</v>
      </c>
    </row>
    <row r="8190" spans="1:2" ht="16.149999999999999" customHeight="1" x14ac:dyDescent="0.25">
      <c r="A8190" s="265">
        <v>41750</v>
      </c>
      <c r="B8190" s="268">
        <v>1930.62</v>
      </c>
    </row>
    <row r="8191" spans="1:2" ht="16.149999999999999" customHeight="1" x14ac:dyDescent="0.25">
      <c r="A8191" s="265">
        <v>41751</v>
      </c>
      <c r="B8191" s="266">
        <v>1921.75</v>
      </c>
    </row>
    <row r="8192" spans="1:2" ht="16.149999999999999" customHeight="1" x14ac:dyDescent="0.25">
      <c r="A8192" s="265">
        <v>41752</v>
      </c>
      <c r="B8192" s="268">
        <v>1929.66</v>
      </c>
    </row>
    <row r="8193" spans="1:2" ht="16.149999999999999" customHeight="1" x14ac:dyDescent="0.25">
      <c r="A8193" s="265">
        <v>41753</v>
      </c>
      <c r="B8193" s="266">
        <v>1936.63</v>
      </c>
    </row>
    <row r="8194" spans="1:2" ht="16.149999999999999" customHeight="1" x14ac:dyDescent="0.25">
      <c r="A8194" s="265">
        <v>41754</v>
      </c>
      <c r="B8194" s="268">
        <v>1936.07</v>
      </c>
    </row>
    <row r="8195" spans="1:2" ht="16.149999999999999" customHeight="1" x14ac:dyDescent="0.25">
      <c r="A8195" s="265">
        <v>41755</v>
      </c>
      <c r="B8195" s="266">
        <v>1942.37</v>
      </c>
    </row>
    <row r="8196" spans="1:2" ht="16.149999999999999" customHeight="1" x14ac:dyDescent="0.25">
      <c r="A8196" s="265">
        <v>41756</v>
      </c>
      <c r="B8196" s="268">
        <v>1942.37</v>
      </c>
    </row>
    <row r="8197" spans="1:2" ht="16.149999999999999" customHeight="1" x14ac:dyDescent="0.25">
      <c r="A8197" s="265">
        <v>41757</v>
      </c>
      <c r="B8197" s="266">
        <v>1942.37</v>
      </c>
    </row>
    <row r="8198" spans="1:2" ht="16.149999999999999" customHeight="1" x14ac:dyDescent="0.25">
      <c r="A8198" s="265">
        <v>41758</v>
      </c>
      <c r="B8198" s="268">
        <v>1936.13</v>
      </c>
    </row>
    <row r="8199" spans="1:2" ht="16.149999999999999" customHeight="1" x14ac:dyDescent="0.25">
      <c r="A8199" s="265">
        <v>41759</v>
      </c>
      <c r="B8199" s="266">
        <v>1935.14</v>
      </c>
    </row>
    <row r="8200" spans="1:2" ht="16.149999999999999" customHeight="1" x14ac:dyDescent="0.25">
      <c r="A8200" s="265">
        <v>41760</v>
      </c>
      <c r="B8200" s="268">
        <v>1933.46</v>
      </c>
    </row>
    <row r="8201" spans="1:2" ht="16.149999999999999" customHeight="1" x14ac:dyDescent="0.25">
      <c r="A8201" s="265">
        <v>41761</v>
      </c>
      <c r="B8201" s="266">
        <v>1933.46</v>
      </c>
    </row>
    <row r="8202" spans="1:2" ht="16.149999999999999" customHeight="1" x14ac:dyDescent="0.25">
      <c r="A8202" s="265">
        <v>41762</v>
      </c>
      <c r="B8202" s="268">
        <v>1926.3</v>
      </c>
    </row>
    <row r="8203" spans="1:2" ht="16.149999999999999" customHeight="1" x14ac:dyDescent="0.25">
      <c r="A8203" s="265">
        <v>41763</v>
      </c>
      <c r="B8203" s="266">
        <v>1926.3</v>
      </c>
    </row>
    <row r="8204" spans="1:2" ht="16.149999999999999" customHeight="1" x14ac:dyDescent="0.25">
      <c r="A8204" s="265">
        <v>41764</v>
      </c>
      <c r="B8204" s="268">
        <v>1926.3</v>
      </c>
    </row>
    <row r="8205" spans="1:2" ht="16.149999999999999" customHeight="1" x14ac:dyDescent="0.25">
      <c r="A8205" s="265">
        <v>41765</v>
      </c>
      <c r="B8205" s="266">
        <v>1923.07</v>
      </c>
    </row>
    <row r="8206" spans="1:2" ht="16.149999999999999" customHeight="1" x14ac:dyDescent="0.25">
      <c r="A8206" s="265">
        <v>41766</v>
      </c>
      <c r="B8206" s="268">
        <v>1918.2</v>
      </c>
    </row>
    <row r="8207" spans="1:2" ht="16.149999999999999" customHeight="1" x14ac:dyDescent="0.25">
      <c r="A8207" s="265">
        <v>41767</v>
      </c>
      <c r="B8207" s="266">
        <v>1912.97</v>
      </c>
    </row>
    <row r="8208" spans="1:2" ht="16.149999999999999" customHeight="1" x14ac:dyDescent="0.25">
      <c r="A8208" s="265">
        <v>41768</v>
      </c>
      <c r="B8208" s="268">
        <v>1902.15</v>
      </c>
    </row>
    <row r="8209" spans="1:2" ht="16.149999999999999" customHeight="1" x14ac:dyDescent="0.25">
      <c r="A8209" s="265">
        <v>41769</v>
      </c>
      <c r="B8209" s="266">
        <v>1901.51</v>
      </c>
    </row>
    <row r="8210" spans="1:2" ht="16.149999999999999" customHeight="1" x14ac:dyDescent="0.25">
      <c r="A8210" s="265">
        <v>41770</v>
      </c>
      <c r="B8210" s="268">
        <v>1901.51</v>
      </c>
    </row>
    <row r="8211" spans="1:2" ht="16.149999999999999" customHeight="1" x14ac:dyDescent="0.25">
      <c r="A8211" s="265">
        <v>41771</v>
      </c>
      <c r="B8211" s="266">
        <v>1901.51</v>
      </c>
    </row>
    <row r="8212" spans="1:2" ht="16.149999999999999" customHeight="1" x14ac:dyDescent="0.25">
      <c r="A8212" s="265">
        <v>41772</v>
      </c>
      <c r="B8212" s="268">
        <v>1904.85</v>
      </c>
    </row>
    <row r="8213" spans="1:2" ht="16.149999999999999" customHeight="1" x14ac:dyDescent="0.25">
      <c r="A8213" s="265">
        <v>41773</v>
      </c>
      <c r="B8213" s="266">
        <v>1919.7</v>
      </c>
    </row>
    <row r="8214" spans="1:2" ht="16.149999999999999" customHeight="1" x14ac:dyDescent="0.25">
      <c r="A8214" s="265">
        <v>41774</v>
      </c>
      <c r="B8214" s="268">
        <v>1925.31</v>
      </c>
    </row>
    <row r="8215" spans="1:2" ht="16.149999999999999" customHeight="1" x14ac:dyDescent="0.25">
      <c r="A8215" s="265">
        <v>41775</v>
      </c>
      <c r="B8215" s="266">
        <v>1927.8</v>
      </c>
    </row>
    <row r="8216" spans="1:2" ht="16.149999999999999" customHeight="1" x14ac:dyDescent="0.25">
      <c r="A8216" s="265">
        <v>41776</v>
      </c>
      <c r="B8216" s="268">
        <v>1925.41</v>
      </c>
    </row>
    <row r="8217" spans="1:2" ht="16.149999999999999" customHeight="1" x14ac:dyDescent="0.25">
      <c r="A8217" s="265">
        <v>41777</v>
      </c>
      <c r="B8217" s="266">
        <v>1925.41</v>
      </c>
    </row>
    <row r="8218" spans="1:2" ht="16.149999999999999" customHeight="1" x14ac:dyDescent="0.25">
      <c r="A8218" s="265">
        <v>41778</v>
      </c>
      <c r="B8218" s="268">
        <v>1925.41</v>
      </c>
    </row>
    <row r="8219" spans="1:2" ht="16.149999999999999" customHeight="1" x14ac:dyDescent="0.25">
      <c r="A8219" s="265">
        <v>41779</v>
      </c>
      <c r="B8219" s="266">
        <v>1921.16</v>
      </c>
    </row>
    <row r="8220" spans="1:2" ht="16.149999999999999" customHeight="1" x14ac:dyDescent="0.25">
      <c r="A8220" s="265">
        <v>41780</v>
      </c>
      <c r="B8220" s="268">
        <v>1920.41</v>
      </c>
    </row>
    <row r="8221" spans="1:2" ht="16.149999999999999" customHeight="1" x14ac:dyDescent="0.25">
      <c r="A8221" s="265">
        <v>41781</v>
      </c>
      <c r="B8221" s="266">
        <v>1911.33</v>
      </c>
    </row>
    <row r="8222" spans="1:2" ht="16.149999999999999" customHeight="1" x14ac:dyDescent="0.25">
      <c r="A8222" s="265">
        <v>41782</v>
      </c>
      <c r="B8222" s="268">
        <v>1905.8</v>
      </c>
    </row>
    <row r="8223" spans="1:2" ht="16.149999999999999" customHeight="1" x14ac:dyDescent="0.25">
      <c r="A8223" s="265">
        <v>41783</v>
      </c>
      <c r="B8223" s="266">
        <v>1905.53</v>
      </c>
    </row>
    <row r="8224" spans="1:2" ht="16.149999999999999" customHeight="1" x14ac:dyDescent="0.25">
      <c r="A8224" s="265">
        <v>41784</v>
      </c>
      <c r="B8224" s="268">
        <v>1905.53</v>
      </c>
    </row>
    <row r="8225" spans="1:2" ht="16.149999999999999" customHeight="1" x14ac:dyDescent="0.25">
      <c r="A8225" s="265">
        <v>41785</v>
      </c>
      <c r="B8225" s="266">
        <v>1905.53</v>
      </c>
    </row>
    <row r="8226" spans="1:2" ht="16.149999999999999" customHeight="1" x14ac:dyDescent="0.25">
      <c r="A8226" s="265">
        <v>41786</v>
      </c>
      <c r="B8226" s="268">
        <v>1905.53</v>
      </c>
    </row>
    <row r="8227" spans="1:2" ht="16.149999999999999" customHeight="1" x14ac:dyDescent="0.25">
      <c r="A8227" s="265">
        <v>41787</v>
      </c>
      <c r="B8227" s="266">
        <v>1917.34</v>
      </c>
    </row>
    <row r="8228" spans="1:2" ht="16.149999999999999" customHeight="1" x14ac:dyDescent="0.25">
      <c r="A8228" s="265">
        <v>41788</v>
      </c>
      <c r="B8228" s="268">
        <v>1910.8</v>
      </c>
    </row>
    <row r="8229" spans="1:2" ht="16.149999999999999" customHeight="1" x14ac:dyDescent="0.25">
      <c r="A8229" s="265">
        <v>41789</v>
      </c>
      <c r="B8229" s="266">
        <v>1905.96</v>
      </c>
    </row>
    <row r="8230" spans="1:2" ht="16.149999999999999" customHeight="1" x14ac:dyDescent="0.25">
      <c r="A8230" s="265">
        <v>41790</v>
      </c>
      <c r="B8230" s="268">
        <v>1900.64</v>
      </c>
    </row>
    <row r="8231" spans="1:2" ht="16.149999999999999" customHeight="1" x14ac:dyDescent="0.25">
      <c r="A8231" s="265">
        <v>41791</v>
      </c>
      <c r="B8231" s="266">
        <v>1900.64</v>
      </c>
    </row>
    <row r="8232" spans="1:2" ht="16.149999999999999" customHeight="1" x14ac:dyDescent="0.25">
      <c r="A8232" s="265">
        <v>41792</v>
      </c>
      <c r="B8232" s="268">
        <v>1900.64</v>
      </c>
    </row>
    <row r="8233" spans="1:2" ht="16.149999999999999" customHeight="1" x14ac:dyDescent="0.25">
      <c r="A8233" s="265">
        <v>41793</v>
      </c>
      <c r="B8233" s="266">
        <v>1900.64</v>
      </c>
    </row>
    <row r="8234" spans="1:2" ht="16.149999999999999" customHeight="1" x14ac:dyDescent="0.25">
      <c r="A8234" s="265">
        <v>41794</v>
      </c>
      <c r="B8234" s="268">
        <v>1899.74</v>
      </c>
    </row>
    <row r="8235" spans="1:2" ht="16.149999999999999" customHeight="1" x14ac:dyDescent="0.25">
      <c r="A8235" s="265">
        <v>41795</v>
      </c>
      <c r="B8235" s="266">
        <v>1897.7</v>
      </c>
    </row>
    <row r="8236" spans="1:2" ht="16.149999999999999" customHeight="1" x14ac:dyDescent="0.25">
      <c r="A8236" s="265">
        <v>41796</v>
      </c>
      <c r="B8236" s="268">
        <v>1892.08</v>
      </c>
    </row>
    <row r="8237" spans="1:2" ht="16.149999999999999" customHeight="1" x14ac:dyDescent="0.25">
      <c r="A8237" s="265">
        <v>41797</v>
      </c>
      <c r="B8237" s="266">
        <v>1886.09</v>
      </c>
    </row>
    <row r="8238" spans="1:2" ht="16.149999999999999" customHeight="1" x14ac:dyDescent="0.25">
      <c r="A8238" s="265">
        <v>41798</v>
      </c>
      <c r="B8238" s="268">
        <v>1886.09</v>
      </c>
    </row>
    <row r="8239" spans="1:2" ht="16.149999999999999" customHeight="1" x14ac:dyDescent="0.25">
      <c r="A8239" s="265">
        <v>41799</v>
      </c>
      <c r="B8239" s="266">
        <v>1886.09</v>
      </c>
    </row>
    <row r="8240" spans="1:2" ht="16.149999999999999" customHeight="1" x14ac:dyDescent="0.25">
      <c r="A8240" s="265">
        <v>41800</v>
      </c>
      <c r="B8240" s="268">
        <v>1883.76</v>
      </c>
    </row>
    <row r="8241" spans="1:2" ht="16.149999999999999" customHeight="1" x14ac:dyDescent="0.25">
      <c r="A8241" s="265">
        <v>41801</v>
      </c>
      <c r="B8241" s="266">
        <v>1884.97</v>
      </c>
    </row>
    <row r="8242" spans="1:2" ht="16.149999999999999" customHeight="1" x14ac:dyDescent="0.25">
      <c r="A8242" s="265">
        <v>41802</v>
      </c>
      <c r="B8242" s="268">
        <v>1884.63</v>
      </c>
    </row>
    <row r="8243" spans="1:2" ht="16.149999999999999" customHeight="1" x14ac:dyDescent="0.25">
      <c r="A8243" s="265">
        <v>41803</v>
      </c>
      <c r="B8243" s="266">
        <v>1877.18</v>
      </c>
    </row>
    <row r="8244" spans="1:2" ht="16.149999999999999" customHeight="1" x14ac:dyDescent="0.25">
      <c r="A8244" s="265">
        <v>41804</v>
      </c>
      <c r="B8244" s="268">
        <v>1877.37</v>
      </c>
    </row>
    <row r="8245" spans="1:2" ht="16.149999999999999" customHeight="1" x14ac:dyDescent="0.25">
      <c r="A8245" s="265">
        <v>41805</v>
      </c>
      <c r="B8245" s="266">
        <v>1877.37</v>
      </c>
    </row>
    <row r="8246" spans="1:2" ht="16.149999999999999" customHeight="1" x14ac:dyDescent="0.25">
      <c r="A8246" s="265">
        <v>41806</v>
      </c>
      <c r="B8246" s="268">
        <v>1877.37</v>
      </c>
    </row>
    <row r="8247" spans="1:2" ht="16.149999999999999" customHeight="1" x14ac:dyDescent="0.25">
      <c r="A8247" s="265">
        <v>41807</v>
      </c>
      <c r="B8247" s="266">
        <v>1886.62</v>
      </c>
    </row>
    <row r="8248" spans="1:2" ht="16.149999999999999" customHeight="1" x14ac:dyDescent="0.25">
      <c r="A8248" s="265">
        <v>41808</v>
      </c>
      <c r="B8248" s="268">
        <v>1899.9</v>
      </c>
    </row>
    <row r="8249" spans="1:2" ht="16.149999999999999" customHeight="1" x14ac:dyDescent="0.25">
      <c r="A8249" s="265">
        <v>41809</v>
      </c>
      <c r="B8249" s="266">
        <v>1895.92</v>
      </c>
    </row>
    <row r="8250" spans="1:2" ht="16.149999999999999" customHeight="1" x14ac:dyDescent="0.25">
      <c r="A8250" s="265">
        <v>41810</v>
      </c>
      <c r="B8250" s="268">
        <v>1881.34</v>
      </c>
    </row>
    <row r="8251" spans="1:2" ht="16.149999999999999" customHeight="1" x14ac:dyDescent="0.25">
      <c r="A8251" s="265">
        <v>41811</v>
      </c>
      <c r="B8251" s="266">
        <v>1884.56</v>
      </c>
    </row>
    <row r="8252" spans="1:2" ht="16.149999999999999" customHeight="1" x14ac:dyDescent="0.25">
      <c r="A8252" s="265">
        <v>41812</v>
      </c>
      <c r="B8252" s="268">
        <v>1884.56</v>
      </c>
    </row>
    <row r="8253" spans="1:2" ht="16.149999999999999" customHeight="1" x14ac:dyDescent="0.25">
      <c r="A8253" s="265">
        <v>41813</v>
      </c>
      <c r="B8253" s="266">
        <v>1884.56</v>
      </c>
    </row>
    <row r="8254" spans="1:2" ht="16.149999999999999" customHeight="1" x14ac:dyDescent="0.25">
      <c r="A8254" s="265">
        <v>41814</v>
      </c>
      <c r="B8254" s="268">
        <v>1884.56</v>
      </c>
    </row>
    <row r="8255" spans="1:2" ht="16.149999999999999" customHeight="1" x14ac:dyDescent="0.25">
      <c r="A8255" s="265">
        <v>41815</v>
      </c>
      <c r="B8255" s="266">
        <v>1886.85</v>
      </c>
    </row>
    <row r="8256" spans="1:2" ht="16.149999999999999" customHeight="1" x14ac:dyDescent="0.25">
      <c r="A8256" s="265">
        <v>41816</v>
      </c>
      <c r="B8256" s="268">
        <v>1880.37</v>
      </c>
    </row>
    <row r="8257" spans="1:2" ht="16.149999999999999" customHeight="1" x14ac:dyDescent="0.25">
      <c r="A8257" s="265">
        <v>41817</v>
      </c>
      <c r="B8257" s="266">
        <v>1886.01</v>
      </c>
    </row>
    <row r="8258" spans="1:2" ht="16.149999999999999" customHeight="1" x14ac:dyDescent="0.25">
      <c r="A8258" s="265">
        <v>41818</v>
      </c>
      <c r="B8258" s="268">
        <v>1881.19</v>
      </c>
    </row>
    <row r="8259" spans="1:2" ht="16.149999999999999" customHeight="1" x14ac:dyDescent="0.25">
      <c r="A8259" s="265">
        <v>41819</v>
      </c>
      <c r="B8259" s="266">
        <v>1881.19</v>
      </c>
    </row>
    <row r="8260" spans="1:2" ht="16.149999999999999" customHeight="1" x14ac:dyDescent="0.25">
      <c r="A8260" s="265">
        <v>41820</v>
      </c>
      <c r="B8260" s="268">
        <v>1881.19</v>
      </c>
    </row>
    <row r="8261" spans="1:2" ht="16.149999999999999" customHeight="1" x14ac:dyDescent="0.25">
      <c r="A8261" s="265">
        <v>41821</v>
      </c>
      <c r="B8261" s="266">
        <v>1881.19</v>
      </c>
    </row>
    <row r="8262" spans="1:2" ht="16.149999999999999" customHeight="1" x14ac:dyDescent="0.25">
      <c r="A8262" s="265">
        <v>41822</v>
      </c>
      <c r="B8262" s="268">
        <v>1865.42</v>
      </c>
    </row>
    <row r="8263" spans="1:2" ht="16.149999999999999" customHeight="1" x14ac:dyDescent="0.25">
      <c r="A8263" s="265">
        <v>41823</v>
      </c>
      <c r="B8263" s="266">
        <v>1856.73</v>
      </c>
    </row>
    <row r="8264" spans="1:2" ht="16.149999999999999" customHeight="1" x14ac:dyDescent="0.25">
      <c r="A8264" s="265">
        <v>41824</v>
      </c>
      <c r="B8264" s="268">
        <v>1848.91</v>
      </c>
    </row>
    <row r="8265" spans="1:2" ht="16.149999999999999" customHeight="1" x14ac:dyDescent="0.25">
      <c r="A8265" s="265">
        <v>41825</v>
      </c>
      <c r="B8265" s="266">
        <v>1848.91</v>
      </c>
    </row>
    <row r="8266" spans="1:2" ht="16.149999999999999" customHeight="1" x14ac:dyDescent="0.25">
      <c r="A8266" s="265">
        <v>41826</v>
      </c>
      <c r="B8266" s="268">
        <v>1848.91</v>
      </c>
    </row>
    <row r="8267" spans="1:2" ht="16.149999999999999" customHeight="1" x14ac:dyDescent="0.25">
      <c r="A8267" s="265">
        <v>41827</v>
      </c>
      <c r="B8267" s="266">
        <v>1848.91</v>
      </c>
    </row>
    <row r="8268" spans="1:2" ht="16.149999999999999" customHeight="1" x14ac:dyDescent="0.25">
      <c r="A8268" s="265">
        <v>41828</v>
      </c>
      <c r="B8268" s="268">
        <v>1849.28</v>
      </c>
    </row>
    <row r="8269" spans="1:2" ht="16.149999999999999" customHeight="1" x14ac:dyDescent="0.25">
      <c r="A8269" s="265">
        <v>41829</v>
      </c>
      <c r="B8269" s="266">
        <v>1854.24</v>
      </c>
    </row>
    <row r="8270" spans="1:2" ht="16.149999999999999" customHeight="1" x14ac:dyDescent="0.25">
      <c r="A8270" s="265">
        <v>41830</v>
      </c>
      <c r="B8270" s="268">
        <v>1859.94</v>
      </c>
    </row>
    <row r="8271" spans="1:2" ht="16.149999999999999" customHeight="1" x14ac:dyDescent="0.25">
      <c r="A8271" s="265">
        <v>41831</v>
      </c>
      <c r="B8271" s="266">
        <v>1858.47</v>
      </c>
    </row>
    <row r="8272" spans="1:2" ht="16.149999999999999" customHeight="1" x14ac:dyDescent="0.25">
      <c r="A8272" s="265">
        <v>41832</v>
      </c>
      <c r="B8272" s="268">
        <v>1852.57</v>
      </c>
    </row>
    <row r="8273" spans="1:2" ht="16.149999999999999" customHeight="1" x14ac:dyDescent="0.25">
      <c r="A8273" s="265">
        <v>41833</v>
      </c>
      <c r="B8273" s="266">
        <v>1852.57</v>
      </c>
    </row>
    <row r="8274" spans="1:2" ht="16.149999999999999" customHeight="1" x14ac:dyDescent="0.25">
      <c r="A8274" s="265">
        <v>41834</v>
      </c>
      <c r="B8274" s="268">
        <v>1852.57</v>
      </c>
    </row>
    <row r="8275" spans="1:2" ht="16.149999999999999" customHeight="1" x14ac:dyDescent="0.25">
      <c r="A8275" s="265">
        <v>41835</v>
      </c>
      <c r="B8275" s="266">
        <v>1857.93</v>
      </c>
    </row>
    <row r="8276" spans="1:2" ht="16.149999999999999" customHeight="1" x14ac:dyDescent="0.25">
      <c r="A8276" s="265">
        <v>41836</v>
      </c>
      <c r="B8276" s="268">
        <v>1867.88</v>
      </c>
    </row>
    <row r="8277" spans="1:2" ht="16.149999999999999" customHeight="1" x14ac:dyDescent="0.25">
      <c r="A8277" s="265">
        <v>41837</v>
      </c>
      <c r="B8277" s="266">
        <v>1868.41</v>
      </c>
    </row>
    <row r="8278" spans="1:2" ht="16.149999999999999" customHeight="1" x14ac:dyDescent="0.25">
      <c r="A8278" s="265">
        <v>41838</v>
      </c>
      <c r="B8278" s="268">
        <v>1872.27</v>
      </c>
    </row>
    <row r="8279" spans="1:2" ht="16.149999999999999" customHeight="1" x14ac:dyDescent="0.25">
      <c r="A8279" s="265">
        <v>41839</v>
      </c>
      <c r="B8279" s="266">
        <v>1871.87</v>
      </c>
    </row>
    <row r="8280" spans="1:2" ht="16.149999999999999" customHeight="1" x14ac:dyDescent="0.25">
      <c r="A8280" s="265">
        <v>41840</v>
      </c>
      <c r="B8280" s="268">
        <v>1871.87</v>
      </c>
    </row>
    <row r="8281" spans="1:2" ht="16.149999999999999" customHeight="1" x14ac:dyDescent="0.25">
      <c r="A8281" s="265">
        <v>41841</v>
      </c>
      <c r="B8281" s="266">
        <v>1871.87</v>
      </c>
    </row>
    <row r="8282" spans="1:2" ht="16.149999999999999" customHeight="1" x14ac:dyDescent="0.25">
      <c r="A8282" s="265">
        <v>41842</v>
      </c>
      <c r="B8282" s="268">
        <v>1861.28</v>
      </c>
    </row>
    <row r="8283" spans="1:2" ht="16.149999999999999" customHeight="1" x14ac:dyDescent="0.25">
      <c r="A8283" s="265">
        <v>41843</v>
      </c>
      <c r="B8283" s="266">
        <v>1848.98</v>
      </c>
    </row>
    <row r="8284" spans="1:2" ht="16.149999999999999" customHeight="1" x14ac:dyDescent="0.25">
      <c r="A8284" s="265">
        <v>41844</v>
      </c>
      <c r="B8284" s="268">
        <v>1847.85</v>
      </c>
    </row>
    <row r="8285" spans="1:2" ht="16.149999999999999" customHeight="1" x14ac:dyDescent="0.25">
      <c r="A8285" s="265">
        <v>41845</v>
      </c>
      <c r="B8285" s="266">
        <v>1846.12</v>
      </c>
    </row>
    <row r="8286" spans="1:2" ht="16.149999999999999" customHeight="1" x14ac:dyDescent="0.25">
      <c r="A8286" s="265">
        <v>41846</v>
      </c>
      <c r="B8286" s="268">
        <v>1848.56</v>
      </c>
    </row>
    <row r="8287" spans="1:2" ht="16.149999999999999" customHeight="1" x14ac:dyDescent="0.25">
      <c r="A8287" s="265">
        <v>41847</v>
      </c>
      <c r="B8287" s="266">
        <v>1848.56</v>
      </c>
    </row>
    <row r="8288" spans="1:2" ht="16.149999999999999" customHeight="1" x14ac:dyDescent="0.25">
      <c r="A8288" s="265">
        <v>41848</v>
      </c>
      <c r="B8288" s="268">
        <v>1848.56</v>
      </c>
    </row>
    <row r="8289" spans="1:2" ht="16.149999999999999" customHeight="1" x14ac:dyDescent="0.25">
      <c r="A8289" s="265">
        <v>41849</v>
      </c>
      <c r="B8289" s="266">
        <v>1850.61</v>
      </c>
    </row>
    <row r="8290" spans="1:2" ht="16.149999999999999" customHeight="1" x14ac:dyDescent="0.25">
      <c r="A8290" s="265">
        <v>41850</v>
      </c>
      <c r="B8290" s="268">
        <v>1853.3</v>
      </c>
    </row>
    <row r="8291" spans="1:2" ht="16.149999999999999" customHeight="1" x14ac:dyDescent="0.25">
      <c r="A8291" s="265">
        <v>41851</v>
      </c>
      <c r="B8291" s="266">
        <v>1872.43</v>
      </c>
    </row>
    <row r="8292" spans="1:2" ht="16.149999999999999" customHeight="1" x14ac:dyDescent="0.25">
      <c r="A8292" s="265">
        <v>41852</v>
      </c>
      <c r="B8292" s="268">
        <v>1878.75</v>
      </c>
    </row>
    <row r="8293" spans="1:2" ht="16.149999999999999" customHeight="1" x14ac:dyDescent="0.25">
      <c r="A8293" s="265">
        <v>41853</v>
      </c>
      <c r="B8293" s="266">
        <v>1873.65</v>
      </c>
    </row>
    <row r="8294" spans="1:2" ht="16.149999999999999" customHeight="1" x14ac:dyDescent="0.25">
      <c r="A8294" s="265">
        <v>41854</v>
      </c>
      <c r="B8294" s="268">
        <v>1873.65</v>
      </c>
    </row>
    <row r="8295" spans="1:2" ht="16.149999999999999" customHeight="1" x14ac:dyDescent="0.25">
      <c r="A8295" s="265">
        <v>41855</v>
      </c>
      <c r="B8295" s="266">
        <v>1873.65</v>
      </c>
    </row>
    <row r="8296" spans="1:2" ht="16.149999999999999" customHeight="1" x14ac:dyDescent="0.25">
      <c r="A8296" s="265">
        <v>41856</v>
      </c>
      <c r="B8296" s="268">
        <v>1878.68</v>
      </c>
    </row>
    <row r="8297" spans="1:2" ht="16.149999999999999" customHeight="1" x14ac:dyDescent="0.25">
      <c r="A8297" s="265">
        <v>41857</v>
      </c>
      <c r="B8297" s="266">
        <v>1892.35</v>
      </c>
    </row>
    <row r="8298" spans="1:2" ht="16.149999999999999" customHeight="1" x14ac:dyDescent="0.25">
      <c r="A8298" s="265">
        <v>41858</v>
      </c>
      <c r="B8298" s="268">
        <v>1888.51</v>
      </c>
    </row>
    <row r="8299" spans="1:2" ht="16.149999999999999" customHeight="1" x14ac:dyDescent="0.25">
      <c r="A8299" s="265">
        <v>41859</v>
      </c>
      <c r="B8299" s="266">
        <v>1888.51</v>
      </c>
    </row>
    <row r="8300" spans="1:2" ht="16.149999999999999" customHeight="1" x14ac:dyDescent="0.25">
      <c r="A8300" s="265">
        <v>41860</v>
      </c>
      <c r="B8300" s="268">
        <v>1891.59</v>
      </c>
    </row>
    <row r="8301" spans="1:2" ht="16.149999999999999" customHeight="1" x14ac:dyDescent="0.25">
      <c r="A8301" s="265">
        <v>41861</v>
      </c>
      <c r="B8301" s="266">
        <v>1891.59</v>
      </c>
    </row>
    <row r="8302" spans="1:2" ht="16.149999999999999" customHeight="1" x14ac:dyDescent="0.25">
      <c r="A8302" s="265">
        <v>41862</v>
      </c>
      <c r="B8302" s="268">
        <v>1891.59</v>
      </c>
    </row>
    <row r="8303" spans="1:2" ht="16.149999999999999" customHeight="1" x14ac:dyDescent="0.25">
      <c r="A8303" s="265">
        <v>41863</v>
      </c>
      <c r="B8303" s="266">
        <v>1881.62</v>
      </c>
    </row>
    <row r="8304" spans="1:2" ht="16.149999999999999" customHeight="1" x14ac:dyDescent="0.25">
      <c r="A8304" s="265">
        <v>41864</v>
      </c>
      <c r="B8304" s="268">
        <v>1877.4</v>
      </c>
    </row>
    <row r="8305" spans="1:2" ht="16.149999999999999" customHeight="1" x14ac:dyDescent="0.25">
      <c r="A8305" s="265">
        <v>41865</v>
      </c>
      <c r="B8305" s="266">
        <v>1883.33</v>
      </c>
    </row>
    <row r="8306" spans="1:2" ht="16.149999999999999" customHeight="1" x14ac:dyDescent="0.25">
      <c r="A8306" s="265">
        <v>41866</v>
      </c>
      <c r="B8306" s="268">
        <v>1877.77</v>
      </c>
    </row>
    <row r="8307" spans="1:2" ht="16.149999999999999" customHeight="1" x14ac:dyDescent="0.25">
      <c r="A8307" s="265">
        <v>41867</v>
      </c>
      <c r="B8307" s="266">
        <v>1884.81</v>
      </c>
    </row>
    <row r="8308" spans="1:2" ht="16.149999999999999" customHeight="1" x14ac:dyDescent="0.25">
      <c r="A8308" s="265">
        <v>41868</v>
      </c>
      <c r="B8308" s="268">
        <v>1884.81</v>
      </c>
    </row>
    <row r="8309" spans="1:2" ht="16.149999999999999" customHeight="1" x14ac:dyDescent="0.25">
      <c r="A8309" s="265">
        <v>41869</v>
      </c>
      <c r="B8309" s="266">
        <v>1884.81</v>
      </c>
    </row>
    <row r="8310" spans="1:2" ht="16.149999999999999" customHeight="1" x14ac:dyDescent="0.25">
      <c r="A8310" s="265">
        <v>41870</v>
      </c>
      <c r="B8310" s="268">
        <v>1884.81</v>
      </c>
    </row>
    <row r="8311" spans="1:2" ht="16.149999999999999" customHeight="1" x14ac:dyDescent="0.25">
      <c r="A8311" s="265">
        <v>41871</v>
      </c>
      <c r="B8311" s="266">
        <v>1894.27</v>
      </c>
    </row>
    <row r="8312" spans="1:2" ht="16.149999999999999" customHeight="1" x14ac:dyDescent="0.25">
      <c r="A8312" s="265">
        <v>41872</v>
      </c>
      <c r="B8312" s="268">
        <v>1912.43</v>
      </c>
    </row>
    <row r="8313" spans="1:2" ht="16.149999999999999" customHeight="1" x14ac:dyDescent="0.25">
      <c r="A8313" s="265">
        <v>41873</v>
      </c>
      <c r="B8313" s="266">
        <v>1919.84</v>
      </c>
    </row>
    <row r="8314" spans="1:2" ht="16.149999999999999" customHeight="1" x14ac:dyDescent="0.25">
      <c r="A8314" s="265">
        <v>41874</v>
      </c>
      <c r="B8314" s="268">
        <v>1924.4</v>
      </c>
    </row>
    <row r="8315" spans="1:2" ht="16.149999999999999" customHeight="1" x14ac:dyDescent="0.25">
      <c r="A8315" s="265">
        <v>41875</v>
      </c>
      <c r="B8315" s="266">
        <v>1924.4</v>
      </c>
    </row>
    <row r="8316" spans="1:2" ht="16.149999999999999" customHeight="1" x14ac:dyDescent="0.25">
      <c r="A8316" s="265">
        <v>41876</v>
      </c>
      <c r="B8316" s="268">
        <v>1924.4</v>
      </c>
    </row>
    <row r="8317" spans="1:2" ht="16.149999999999999" customHeight="1" x14ac:dyDescent="0.25">
      <c r="A8317" s="265">
        <v>41877</v>
      </c>
      <c r="B8317" s="266">
        <v>1932.39</v>
      </c>
    </row>
    <row r="8318" spans="1:2" ht="16.149999999999999" customHeight="1" x14ac:dyDescent="0.25">
      <c r="A8318" s="265">
        <v>41878</v>
      </c>
      <c r="B8318" s="268">
        <v>1928.67</v>
      </c>
    </row>
    <row r="8319" spans="1:2" ht="16.149999999999999" customHeight="1" x14ac:dyDescent="0.25">
      <c r="A8319" s="265">
        <v>41879</v>
      </c>
      <c r="B8319" s="266">
        <v>1926.92</v>
      </c>
    </row>
    <row r="8320" spans="1:2" ht="16.149999999999999" customHeight="1" x14ac:dyDescent="0.25">
      <c r="A8320" s="265">
        <v>41880</v>
      </c>
      <c r="B8320" s="268">
        <v>1935.04</v>
      </c>
    </row>
    <row r="8321" spans="1:2" ht="16.149999999999999" customHeight="1" x14ac:dyDescent="0.25">
      <c r="A8321" s="265">
        <v>41881</v>
      </c>
      <c r="B8321" s="266">
        <v>1918.62</v>
      </c>
    </row>
    <row r="8322" spans="1:2" ht="16.149999999999999" customHeight="1" x14ac:dyDescent="0.25">
      <c r="A8322" s="265">
        <v>41882</v>
      </c>
      <c r="B8322" s="268">
        <v>1918.62</v>
      </c>
    </row>
    <row r="8323" spans="1:2" ht="16.149999999999999" customHeight="1" x14ac:dyDescent="0.25">
      <c r="A8323" s="265">
        <v>41883</v>
      </c>
      <c r="B8323" s="266">
        <v>1918.62</v>
      </c>
    </row>
    <row r="8324" spans="1:2" ht="16.149999999999999" customHeight="1" x14ac:dyDescent="0.25">
      <c r="A8324" s="265">
        <v>41884</v>
      </c>
      <c r="B8324" s="268">
        <v>1918.62</v>
      </c>
    </row>
    <row r="8325" spans="1:2" ht="16.149999999999999" customHeight="1" x14ac:dyDescent="0.25">
      <c r="A8325" s="265">
        <v>41885</v>
      </c>
      <c r="B8325" s="266">
        <v>1931.49</v>
      </c>
    </row>
    <row r="8326" spans="1:2" ht="16.149999999999999" customHeight="1" x14ac:dyDescent="0.25">
      <c r="A8326" s="265">
        <v>41886</v>
      </c>
      <c r="B8326" s="268">
        <v>1924.67</v>
      </c>
    </row>
    <row r="8327" spans="1:2" ht="16.149999999999999" customHeight="1" x14ac:dyDescent="0.25">
      <c r="A8327" s="265">
        <v>41887</v>
      </c>
      <c r="B8327" s="266">
        <v>1931.45</v>
      </c>
    </row>
    <row r="8328" spans="1:2" ht="16.149999999999999" customHeight="1" x14ac:dyDescent="0.25">
      <c r="A8328" s="265">
        <v>41888</v>
      </c>
      <c r="B8328" s="268">
        <v>1935.25</v>
      </c>
    </row>
    <row r="8329" spans="1:2" ht="16.149999999999999" customHeight="1" x14ac:dyDescent="0.25">
      <c r="A8329" s="265">
        <v>41889</v>
      </c>
      <c r="B8329" s="266">
        <v>1935.25</v>
      </c>
    </row>
    <row r="8330" spans="1:2" ht="16.149999999999999" customHeight="1" x14ac:dyDescent="0.25">
      <c r="A8330" s="265">
        <v>41890</v>
      </c>
      <c r="B8330" s="268">
        <v>1935.25</v>
      </c>
    </row>
    <row r="8331" spans="1:2" ht="16.149999999999999" customHeight="1" x14ac:dyDescent="0.25">
      <c r="A8331" s="265">
        <v>41891</v>
      </c>
      <c r="B8331" s="266">
        <v>1942.03</v>
      </c>
    </row>
    <row r="8332" spans="1:2" ht="16.149999999999999" customHeight="1" x14ac:dyDescent="0.25">
      <c r="A8332" s="265">
        <v>41892</v>
      </c>
      <c r="B8332" s="268">
        <v>1962.84</v>
      </c>
    </row>
    <row r="8333" spans="1:2" ht="16.149999999999999" customHeight="1" x14ac:dyDescent="0.25">
      <c r="A8333" s="265">
        <v>41893</v>
      </c>
      <c r="B8333" s="266">
        <v>1975.82</v>
      </c>
    </row>
    <row r="8334" spans="1:2" ht="16.149999999999999" customHeight="1" x14ac:dyDescent="0.25">
      <c r="A8334" s="265">
        <v>41894</v>
      </c>
      <c r="B8334" s="268">
        <v>1979.97</v>
      </c>
    </row>
    <row r="8335" spans="1:2" ht="16.149999999999999" customHeight="1" x14ac:dyDescent="0.25">
      <c r="A8335" s="265">
        <v>41895</v>
      </c>
      <c r="B8335" s="266">
        <v>1994.97</v>
      </c>
    </row>
    <row r="8336" spans="1:2" ht="16.149999999999999" customHeight="1" x14ac:dyDescent="0.25">
      <c r="A8336" s="265">
        <v>41896</v>
      </c>
      <c r="B8336" s="268">
        <v>1994.97</v>
      </c>
    </row>
    <row r="8337" spans="1:2" ht="16.149999999999999" customHeight="1" x14ac:dyDescent="0.25">
      <c r="A8337" s="265">
        <v>41897</v>
      </c>
      <c r="B8337" s="266">
        <v>1994.97</v>
      </c>
    </row>
    <row r="8338" spans="1:2" ht="16.149999999999999" customHeight="1" x14ac:dyDescent="0.25">
      <c r="A8338" s="265">
        <v>41898</v>
      </c>
      <c r="B8338" s="268">
        <v>1987.71</v>
      </c>
    </row>
    <row r="8339" spans="1:2" ht="16.149999999999999" customHeight="1" x14ac:dyDescent="0.25">
      <c r="A8339" s="265">
        <v>41899</v>
      </c>
      <c r="B8339" s="266">
        <v>1978.08</v>
      </c>
    </row>
    <row r="8340" spans="1:2" ht="16.149999999999999" customHeight="1" x14ac:dyDescent="0.25">
      <c r="A8340" s="265">
        <v>41900</v>
      </c>
      <c r="B8340" s="268">
        <v>1975.47</v>
      </c>
    </row>
    <row r="8341" spans="1:2" ht="16.149999999999999" customHeight="1" x14ac:dyDescent="0.25">
      <c r="A8341" s="265">
        <v>41901</v>
      </c>
      <c r="B8341" s="266">
        <v>1975.42</v>
      </c>
    </row>
    <row r="8342" spans="1:2" ht="16.149999999999999" customHeight="1" x14ac:dyDescent="0.25">
      <c r="A8342" s="265">
        <v>41902</v>
      </c>
      <c r="B8342" s="268">
        <v>1966.89</v>
      </c>
    </row>
    <row r="8343" spans="1:2" ht="16.149999999999999" customHeight="1" x14ac:dyDescent="0.25">
      <c r="A8343" s="265">
        <v>41903</v>
      </c>
      <c r="B8343" s="266">
        <v>1966.89</v>
      </c>
    </row>
    <row r="8344" spans="1:2" ht="16.149999999999999" customHeight="1" x14ac:dyDescent="0.25">
      <c r="A8344" s="265">
        <v>41904</v>
      </c>
      <c r="B8344" s="268">
        <v>1966.89</v>
      </c>
    </row>
    <row r="8345" spans="1:2" ht="16.149999999999999" customHeight="1" x14ac:dyDescent="0.25">
      <c r="A8345" s="265">
        <v>41905</v>
      </c>
      <c r="B8345" s="266">
        <v>1992.68</v>
      </c>
    </row>
    <row r="8346" spans="1:2" ht="16.149999999999999" customHeight="1" x14ac:dyDescent="0.25">
      <c r="A8346" s="265">
        <v>41906</v>
      </c>
      <c r="B8346" s="268">
        <v>1997.91</v>
      </c>
    </row>
    <row r="8347" spans="1:2" ht="16.149999999999999" customHeight="1" x14ac:dyDescent="0.25">
      <c r="A8347" s="265">
        <v>41907</v>
      </c>
      <c r="B8347" s="266">
        <v>2007.48</v>
      </c>
    </row>
    <row r="8348" spans="1:2" ht="16.149999999999999" customHeight="1" x14ac:dyDescent="0.25">
      <c r="A8348" s="265">
        <v>41908</v>
      </c>
      <c r="B8348" s="268">
        <v>2019.76</v>
      </c>
    </row>
    <row r="8349" spans="1:2" ht="16.149999999999999" customHeight="1" x14ac:dyDescent="0.25">
      <c r="A8349" s="265">
        <v>41909</v>
      </c>
      <c r="B8349" s="266">
        <v>2023.89</v>
      </c>
    </row>
    <row r="8350" spans="1:2" ht="16.149999999999999" customHeight="1" x14ac:dyDescent="0.25">
      <c r="A8350" s="265">
        <v>41910</v>
      </c>
      <c r="B8350" s="268">
        <v>2023.89</v>
      </c>
    </row>
    <row r="8351" spans="1:2" ht="16.149999999999999" customHeight="1" x14ac:dyDescent="0.25">
      <c r="A8351" s="265">
        <v>41911</v>
      </c>
      <c r="B8351" s="266">
        <v>2023.89</v>
      </c>
    </row>
    <row r="8352" spans="1:2" ht="16.149999999999999" customHeight="1" x14ac:dyDescent="0.25">
      <c r="A8352" s="265">
        <v>41912</v>
      </c>
      <c r="B8352" s="268">
        <v>2028.48</v>
      </c>
    </row>
    <row r="8353" spans="1:2" ht="16.149999999999999" customHeight="1" x14ac:dyDescent="0.25">
      <c r="A8353" s="265">
        <v>41913</v>
      </c>
      <c r="B8353" s="266">
        <v>2022</v>
      </c>
    </row>
    <row r="8354" spans="1:2" ht="16.149999999999999" customHeight="1" x14ac:dyDescent="0.25">
      <c r="A8354" s="265">
        <v>41914</v>
      </c>
      <c r="B8354" s="268">
        <v>2025.75</v>
      </c>
    </row>
    <row r="8355" spans="1:2" ht="16.149999999999999" customHeight="1" x14ac:dyDescent="0.25">
      <c r="A8355" s="265">
        <v>41915</v>
      </c>
      <c r="B8355" s="266">
        <v>2021.49</v>
      </c>
    </row>
    <row r="8356" spans="1:2" ht="16.149999999999999" customHeight="1" x14ac:dyDescent="0.25">
      <c r="A8356" s="265">
        <v>41916</v>
      </c>
      <c r="B8356" s="268">
        <v>2026.2</v>
      </c>
    </row>
    <row r="8357" spans="1:2" ht="16.149999999999999" customHeight="1" x14ac:dyDescent="0.25">
      <c r="A8357" s="265">
        <v>41917</v>
      </c>
      <c r="B8357" s="266">
        <v>2026.2</v>
      </c>
    </row>
    <row r="8358" spans="1:2" ht="16.149999999999999" customHeight="1" x14ac:dyDescent="0.25">
      <c r="A8358" s="265">
        <v>41918</v>
      </c>
      <c r="B8358" s="268">
        <v>2026.2</v>
      </c>
    </row>
    <row r="8359" spans="1:2" ht="16.149999999999999" customHeight="1" x14ac:dyDescent="0.25">
      <c r="A8359" s="265">
        <v>41919</v>
      </c>
      <c r="B8359" s="266">
        <v>2028.03</v>
      </c>
    </row>
    <row r="8360" spans="1:2" ht="16.149999999999999" customHeight="1" x14ac:dyDescent="0.25">
      <c r="A8360" s="265">
        <v>41920</v>
      </c>
      <c r="B8360" s="268">
        <v>2026.9</v>
      </c>
    </row>
    <row r="8361" spans="1:2" ht="16.149999999999999" customHeight="1" x14ac:dyDescent="0.25">
      <c r="A8361" s="265">
        <v>41921</v>
      </c>
      <c r="B8361" s="266">
        <v>2040.31</v>
      </c>
    </row>
    <row r="8362" spans="1:2" ht="16.149999999999999" customHeight="1" x14ac:dyDescent="0.25">
      <c r="A8362" s="265">
        <v>41922</v>
      </c>
      <c r="B8362" s="268">
        <v>2041.71</v>
      </c>
    </row>
    <row r="8363" spans="1:2" ht="16.149999999999999" customHeight="1" x14ac:dyDescent="0.25">
      <c r="A8363" s="265">
        <v>41923</v>
      </c>
      <c r="B8363" s="266">
        <v>2052.96</v>
      </c>
    </row>
    <row r="8364" spans="1:2" ht="16.149999999999999" customHeight="1" x14ac:dyDescent="0.25">
      <c r="A8364" s="265">
        <v>41924</v>
      </c>
      <c r="B8364" s="268">
        <v>2052.96</v>
      </c>
    </row>
    <row r="8365" spans="1:2" ht="16.149999999999999" customHeight="1" x14ac:dyDescent="0.25">
      <c r="A8365" s="265">
        <v>41925</v>
      </c>
      <c r="B8365" s="266">
        <v>2052.96</v>
      </c>
    </row>
    <row r="8366" spans="1:2" ht="16.149999999999999" customHeight="1" x14ac:dyDescent="0.25">
      <c r="A8366" s="265">
        <v>41926</v>
      </c>
      <c r="B8366" s="268">
        <v>2052.96</v>
      </c>
    </row>
    <row r="8367" spans="1:2" ht="16.149999999999999" customHeight="1" x14ac:dyDescent="0.25">
      <c r="A8367" s="265">
        <v>41927</v>
      </c>
      <c r="B8367" s="266">
        <v>2049.66</v>
      </c>
    </row>
    <row r="8368" spans="1:2" ht="16.149999999999999" customHeight="1" x14ac:dyDescent="0.25">
      <c r="A8368" s="265">
        <v>41928</v>
      </c>
      <c r="B8368" s="268">
        <v>2057.6999999999998</v>
      </c>
    </row>
    <row r="8369" spans="1:2" ht="16.149999999999999" customHeight="1" x14ac:dyDescent="0.25">
      <c r="A8369" s="265">
        <v>41929</v>
      </c>
      <c r="B8369" s="266">
        <v>2074.4</v>
      </c>
    </row>
    <row r="8370" spans="1:2" ht="16.149999999999999" customHeight="1" x14ac:dyDescent="0.25">
      <c r="A8370" s="265">
        <v>41930</v>
      </c>
      <c r="B8370" s="268">
        <v>2064.4299999999998</v>
      </c>
    </row>
    <row r="8371" spans="1:2" ht="16.149999999999999" customHeight="1" x14ac:dyDescent="0.25">
      <c r="A8371" s="265">
        <v>41931</v>
      </c>
      <c r="B8371" s="266">
        <v>2064.4299999999998</v>
      </c>
    </row>
    <row r="8372" spans="1:2" ht="16.149999999999999" customHeight="1" x14ac:dyDescent="0.25">
      <c r="A8372" s="265">
        <v>41932</v>
      </c>
      <c r="B8372" s="268">
        <v>2064.4299999999998</v>
      </c>
    </row>
    <row r="8373" spans="1:2" ht="16.149999999999999" customHeight="1" x14ac:dyDescent="0.25">
      <c r="A8373" s="265">
        <v>41933</v>
      </c>
      <c r="B8373" s="266">
        <v>2065.8200000000002</v>
      </c>
    </row>
    <row r="8374" spans="1:2" ht="16.149999999999999" customHeight="1" x14ac:dyDescent="0.25">
      <c r="A8374" s="265">
        <v>41934</v>
      </c>
      <c r="B8374" s="268">
        <v>2048.44</v>
      </c>
    </row>
    <row r="8375" spans="1:2" ht="16.149999999999999" customHeight="1" x14ac:dyDescent="0.25">
      <c r="A8375" s="265">
        <v>41935</v>
      </c>
      <c r="B8375" s="266">
        <v>2049.9</v>
      </c>
    </row>
    <row r="8376" spans="1:2" ht="16.149999999999999" customHeight="1" x14ac:dyDescent="0.25">
      <c r="A8376" s="265">
        <v>41936</v>
      </c>
      <c r="B8376" s="268">
        <v>2053.39</v>
      </c>
    </row>
    <row r="8377" spans="1:2" ht="16.149999999999999" customHeight="1" x14ac:dyDescent="0.25">
      <c r="A8377" s="265">
        <v>41937</v>
      </c>
      <c r="B8377" s="266">
        <v>2065.38</v>
      </c>
    </row>
    <row r="8378" spans="1:2" ht="16.149999999999999" customHeight="1" x14ac:dyDescent="0.25">
      <c r="A8378" s="265">
        <v>41938</v>
      </c>
      <c r="B8378" s="268">
        <v>2065.38</v>
      </c>
    </row>
    <row r="8379" spans="1:2" ht="16.149999999999999" customHeight="1" x14ac:dyDescent="0.25">
      <c r="A8379" s="265">
        <v>41939</v>
      </c>
      <c r="B8379" s="266">
        <v>2065.38</v>
      </c>
    </row>
    <row r="8380" spans="1:2" ht="16.149999999999999" customHeight="1" x14ac:dyDescent="0.25">
      <c r="A8380" s="265">
        <v>41940</v>
      </c>
      <c r="B8380" s="268">
        <v>2069.7199999999998</v>
      </c>
    </row>
    <row r="8381" spans="1:2" ht="16.149999999999999" customHeight="1" x14ac:dyDescent="0.25">
      <c r="A8381" s="265">
        <v>41941</v>
      </c>
      <c r="B8381" s="266">
        <v>2055.4299999999998</v>
      </c>
    </row>
    <row r="8382" spans="1:2" ht="16.149999999999999" customHeight="1" x14ac:dyDescent="0.25">
      <c r="A8382" s="265">
        <v>41942</v>
      </c>
      <c r="B8382" s="268">
        <v>2044.55</v>
      </c>
    </row>
    <row r="8383" spans="1:2" ht="16.149999999999999" customHeight="1" x14ac:dyDescent="0.25">
      <c r="A8383" s="265">
        <v>41943</v>
      </c>
      <c r="B8383" s="266">
        <v>2050.52</v>
      </c>
    </row>
    <row r="8384" spans="1:2" ht="16.149999999999999" customHeight="1" x14ac:dyDescent="0.25">
      <c r="A8384" s="265">
        <v>41944</v>
      </c>
      <c r="B8384" s="268">
        <v>2061.92</v>
      </c>
    </row>
    <row r="8385" spans="1:2" ht="16.149999999999999" customHeight="1" x14ac:dyDescent="0.25">
      <c r="A8385" s="265">
        <v>41945</v>
      </c>
      <c r="B8385" s="266">
        <v>2061.92</v>
      </c>
    </row>
    <row r="8386" spans="1:2" ht="16.149999999999999" customHeight="1" x14ac:dyDescent="0.25">
      <c r="A8386" s="265">
        <v>41946</v>
      </c>
      <c r="B8386" s="268">
        <v>2061.92</v>
      </c>
    </row>
    <row r="8387" spans="1:2" ht="16.149999999999999" customHeight="1" x14ac:dyDescent="0.25">
      <c r="A8387" s="265">
        <v>41947</v>
      </c>
      <c r="B8387" s="266">
        <v>2061.92</v>
      </c>
    </row>
    <row r="8388" spans="1:2" ht="16.149999999999999" customHeight="1" x14ac:dyDescent="0.25">
      <c r="A8388" s="265">
        <v>41948</v>
      </c>
      <c r="B8388" s="268">
        <v>2076.9899999999998</v>
      </c>
    </row>
    <row r="8389" spans="1:2" ht="16.149999999999999" customHeight="1" x14ac:dyDescent="0.25">
      <c r="A8389" s="265">
        <v>41949</v>
      </c>
      <c r="B8389" s="266">
        <v>2081.2399999999998</v>
      </c>
    </row>
    <row r="8390" spans="1:2" ht="16.149999999999999" customHeight="1" x14ac:dyDescent="0.25">
      <c r="A8390" s="265">
        <v>41950</v>
      </c>
      <c r="B8390" s="268">
        <v>2086.86</v>
      </c>
    </row>
    <row r="8391" spans="1:2" ht="16.149999999999999" customHeight="1" x14ac:dyDescent="0.25">
      <c r="A8391" s="265">
        <v>41951</v>
      </c>
      <c r="B8391" s="266">
        <v>2103.25</v>
      </c>
    </row>
    <row r="8392" spans="1:2" ht="16.149999999999999" customHeight="1" x14ac:dyDescent="0.25">
      <c r="A8392" s="265">
        <v>41952</v>
      </c>
      <c r="B8392" s="268">
        <v>2103.25</v>
      </c>
    </row>
    <row r="8393" spans="1:2" ht="16.149999999999999" customHeight="1" x14ac:dyDescent="0.25">
      <c r="A8393" s="265">
        <v>41953</v>
      </c>
      <c r="B8393" s="266">
        <v>2103.25</v>
      </c>
    </row>
    <row r="8394" spans="1:2" ht="16.149999999999999" customHeight="1" x14ac:dyDescent="0.25">
      <c r="A8394" s="265">
        <v>41954</v>
      </c>
      <c r="B8394" s="268">
        <v>2103.12</v>
      </c>
    </row>
    <row r="8395" spans="1:2" ht="16.149999999999999" customHeight="1" x14ac:dyDescent="0.25">
      <c r="A8395" s="265">
        <v>41955</v>
      </c>
      <c r="B8395" s="266">
        <v>2103.12</v>
      </c>
    </row>
    <row r="8396" spans="1:2" ht="16.149999999999999" customHeight="1" x14ac:dyDescent="0.25">
      <c r="A8396" s="265">
        <v>41956</v>
      </c>
      <c r="B8396" s="268">
        <v>2115.59</v>
      </c>
    </row>
    <row r="8397" spans="1:2" ht="16.149999999999999" customHeight="1" x14ac:dyDescent="0.25">
      <c r="A8397" s="265">
        <v>41957</v>
      </c>
      <c r="B8397" s="266">
        <v>2133.0300000000002</v>
      </c>
    </row>
    <row r="8398" spans="1:2" ht="16.149999999999999" customHeight="1" x14ac:dyDescent="0.25">
      <c r="A8398" s="265">
        <v>41958</v>
      </c>
      <c r="B8398" s="268">
        <v>2160.4699999999998</v>
      </c>
    </row>
    <row r="8399" spans="1:2" ht="16.149999999999999" customHeight="1" x14ac:dyDescent="0.25">
      <c r="A8399" s="265">
        <v>41959</v>
      </c>
      <c r="B8399" s="266">
        <v>2160.4699999999998</v>
      </c>
    </row>
    <row r="8400" spans="1:2" ht="16.149999999999999" customHeight="1" x14ac:dyDescent="0.25">
      <c r="A8400" s="265">
        <v>41960</v>
      </c>
      <c r="B8400" s="268">
        <v>2160.4699999999998</v>
      </c>
    </row>
    <row r="8401" spans="1:2" ht="16.149999999999999" customHeight="1" x14ac:dyDescent="0.25">
      <c r="A8401" s="265">
        <v>41961</v>
      </c>
      <c r="B8401" s="266">
        <v>2160.4699999999998</v>
      </c>
    </row>
    <row r="8402" spans="1:2" ht="16.149999999999999" customHeight="1" x14ac:dyDescent="0.25">
      <c r="A8402" s="265">
        <v>41962</v>
      </c>
      <c r="B8402" s="268">
        <v>2158.58</v>
      </c>
    </row>
    <row r="8403" spans="1:2" ht="16.149999999999999" customHeight="1" x14ac:dyDescent="0.25">
      <c r="A8403" s="265">
        <v>41963</v>
      </c>
      <c r="B8403" s="266">
        <v>2156.73</v>
      </c>
    </row>
    <row r="8404" spans="1:2" ht="16.149999999999999" customHeight="1" x14ac:dyDescent="0.25">
      <c r="A8404" s="265">
        <v>41964</v>
      </c>
      <c r="B8404" s="268">
        <v>2156.9299999999998</v>
      </c>
    </row>
    <row r="8405" spans="1:2" ht="16.149999999999999" customHeight="1" x14ac:dyDescent="0.25">
      <c r="A8405" s="265">
        <v>41965</v>
      </c>
      <c r="B8405" s="266">
        <v>2142.02</v>
      </c>
    </row>
    <row r="8406" spans="1:2" ht="16.149999999999999" customHeight="1" x14ac:dyDescent="0.25">
      <c r="A8406" s="265">
        <v>41966</v>
      </c>
      <c r="B8406" s="268">
        <v>2142.02</v>
      </c>
    </row>
    <row r="8407" spans="1:2" ht="16.149999999999999" customHeight="1" x14ac:dyDescent="0.25">
      <c r="A8407" s="265">
        <v>41967</v>
      </c>
      <c r="B8407" s="266">
        <v>2142.02</v>
      </c>
    </row>
    <row r="8408" spans="1:2" ht="16.149999999999999" customHeight="1" x14ac:dyDescent="0.25">
      <c r="A8408" s="265">
        <v>41968</v>
      </c>
      <c r="B8408" s="268">
        <v>2158.12</v>
      </c>
    </row>
    <row r="8409" spans="1:2" ht="16.149999999999999" customHeight="1" x14ac:dyDescent="0.25">
      <c r="A8409" s="265">
        <v>41969</v>
      </c>
      <c r="B8409" s="266">
        <v>2162.15</v>
      </c>
    </row>
    <row r="8410" spans="1:2" ht="16.149999999999999" customHeight="1" x14ac:dyDescent="0.25">
      <c r="A8410" s="265">
        <v>41970</v>
      </c>
      <c r="B8410" s="268">
        <v>2165.15</v>
      </c>
    </row>
    <row r="8411" spans="1:2" ht="16.149999999999999" customHeight="1" x14ac:dyDescent="0.25">
      <c r="A8411" s="265">
        <v>41971</v>
      </c>
      <c r="B8411" s="266">
        <v>2165.15</v>
      </c>
    </row>
    <row r="8412" spans="1:2" ht="16.149999999999999" customHeight="1" x14ac:dyDescent="0.25">
      <c r="A8412" s="265">
        <v>41972</v>
      </c>
      <c r="B8412" s="268">
        <v>2206.19</v>
      </c>
    </row>
    <row r="8413" spans="1:2" ht="16.149999999999999" customHeight="1" x14ac:dyDescent="0.25">
      <c r="A8413" s="265">
        <v>41973</v>
      </c>
      <c r="B8413" s="266">
        <v>2206.19</v>
      </c>
    </row>
    <row r="8414" spans="1:2" ht="16.149999999999999" customHeight="1" x14ac:dyDescent="0.25">
      <c r="A8414" s="265">
        <v>41974</v>
      </c>
      <c r="B8414" s="268">
        <v>2206.19</v>
      </c>
    </row>
    <row r="8415" spans="1:2" ht="16.149999999999999" customHeight="1" x14ac:dyDescent="0.25">
      <c r="A8415" s="265">
        <v>41975</v>
      </c>
      <c r="B8415" s="266">
        <v>2252.36</v>
      </c>
    </row>
    <row r="8416" spans="1:2" ht="16.149999999999999" customHeight="1" x14ac:dyDescent="0.25">
      <c r="A8416" s="265">
        <v>41976</v>
      </c>
      <c r="B8416" s="268">
        <v>2293.4699999999998</v>
      </c>
    </row>
    <row r="8417" spans="1:2" ht="16.149999999999999" customHeight="1" x14ac:dyDescent="0.25">
      <c r="A8417" s="265">
        <v>41977</v>
      </c>
      <c r="B8417" s="266">
        <v>2286.0300000000002</v>
      </c>
    </row>
    <row r="8418" spans="1:2" ht="16.149999999999999" customHeight="1" x14ac:dyDescent="0.25">
      <c r="A8418" s="265">
        <v>41978</v>
      </c>
      <c r="B8418" s="268">
        <v>2284.2399999999998</v>
      </c>
    </row>
    <row r="8419" spans="1:2" ht="16.149999999999999" customHeight="1" x14ac:dyDescent="0.25">
      <c r="A8419" s="265">
        <v>41979</v>
      </c>
      <c r="B8419" s="266">
        <v>2304.12</v>
      </c>
    </row>
    <row r="8420" spans="1:2" ht="16.149999999999999" customHeight="1" x14ac:dyDescent="0.25">
      <c r="A8420" s="265">
        <v>41980</v>
      </c>
      <c r="B8420" s="268">
        <v>2304.12</v>
      </c>
    </row>
    <row r="8421" spans="1:2" ht="16.149999999999999" customHeight="1" x14ac:dyDescent="0.25">
      <c r="A8421" s="265">
        <v>41981</v>
      </c>
      <c r="B8421" s="266">
        <v>2304.12</v>
      </c>
    </row>
    <row r="8422" spans="1:2" ht="16.149999999999999" customHeight="1" x14ac:dyDescent="0.25">
      <c r="A8422" s="265">
        <v>41982</v>
      </c>
      <c r="B8422" s="268">
        <v>2304.12</v>
      </c>
    </row>
    <row r="8423" spans="1:2" ht="16.149999999999999" customHeight="1" x14ac:dyDescent="0.25">
      <c r="A8423" s="265">
        <v>41983</v>
      </c>
      <c r="B8423" s="266">
        <v>2350.0100000000002</v>
      </c>
    </row>
    <row r="8424" spans="1:2" ht="16.149999999999999" customHeight="1" x14ac:dyDescent="0.25">
      <c r="A8424" s="265">
        <v>41984</v>
      </c>
      <c r="B8424" s="268">
        <v>2381.96</v>
      </c>
    </row>
    <row r="8425" spans="1:2" ht="16.149999999999999" customHeight="1" x14ac:dyDescent="0.25">
      <c r="A8425" s="265">
        <v>41985</v>
      </c>
      <c r="B8425" s="266">
        <v>2423.56</v>
      </c>
    </row>
    <row r="8426" spans="1:2" ht="16.149999999999999" customHeight="1" x14ac:dyDescent="0.25">
      <c r="A8426" s="265">
        <v>41986</v>
      </c>
      <c r="B8426" s="268">
        <v>2405.31</v>
      </c>
    </row>
    <row r="8427" spans="1:2" ht="16.149999999999999" customHeight="1" x14ac:dyDescent="0.25">
      <c r="A8427" s="265">
        <v>41987</v>
      </c>
      <c r="B8427" s="266">
        <v>2405.31</v>
      </c>
    </row>
    <row r="8428" spans="1:2" ht="16.149999999999999" customHeight="1" x14ac:dyDescent="0.25">
      <c r="A8428" s="265">
        <v>41988</v>
      </c>
      <c r="B8428" s="268">
        <v>2405.31</v>
      </c>
    </row>
    <row r="8429" spans="1:2" ht="16.149999999999999" customHeight="1" x14ac:dyDescent="0.25">
      <c r="A8429" s="265">
        <v>41989</v>
      </c>
      <c r="B8429" s="266">
        <v>2414.39</v>
      </c>
    </row>
    <row r="8430" spans="1:2" ht="16.149999999999999" customHeight="1" x14ac:dyDescent="0.25">
      <c r="A8430" s="265">
        <v>41990</v>
      </c>
      <c r="B8430" s="268">
        <v>2446.35</v>
      </c>
    </row>
    <row r="8431" spans="1:2" ht="16.149999999999999" customHeight="1" x14ac:dyDescent="0.25">
      <c r="A8431" s="265">
        <v>41991</v>
      </c>
      <c r="B8431" s="266">
        <v>2412.79</v>
      </c>
    </row>
    <row r="8432" spans="1:2" ht="16.149999999999999" customHeight="1" x14ac:dyDescent="0.25">
      <c r="A8432" s="265">
        <v>41992</v>
      </c>
      <c r="B8432" s="268">
        <v>2334.98</v>
      </c>
    </row>
    <row r="8433" spans="1:2" ht="16.149999999999999" customHeight="1" x14ac:dyDescent="0.25">
      <c r="A8433" s="265">
        <v>41993</v>
      </c>
      <c r="B8433" s="266">
        <v>2297.14</v>
      </c>
    </row>
    <row r="8434" spans="1:2" ht="16.149999999999999" customHeight="1" x14ac:dyDescent="0.25">
      <c r="A8434" s="265">
        <v>41994</v>
      </c>
      <c r="B8434" s="268">
        <v>2297.14</v>
      </c>
    </row>
    <row r="8435" spans="1:2" ht="16.149999999999999" customHeight="1" x14ac:dyDescent="0.25">
      <c r="A8435" s="265">
        <v>41995</v>
      </c>
      <c r="B8435" s="266">
        <v>2297.14</v>
      </c>
    </row>
    <row r="8436" spans="1:2" ht="16.149999999999999" customHeight="1" x14ac:dyDescent="0.25">
      <c r="A8436" s="265">
        <v>41996</v>
      </c>
      <c r="B8436" s="268">
        <v>2316.9299999999998</v>
      </c>
    </row>
    <row r="8437" spans="1:2" ht="16.149999999999999" customHeight="1" x14ac:dyDescent="0.25">
      <c r="A8437" s="265">
        <v>41997</v>
      </c>
      <c r="B8437" s="266">
        <v>2342.5700000000002</v>
      </c>
    </row>
    <row r="8438" spans="1:2" ht="16.149999999999999" customHeight="1" x14ac:dyDescent="0.25">
      <c r="A8438" s="265">
        <v>41998</v>
      </c>
      <c r="B8438" s="268">
        <v>2346.9</v>
      </c>
    </row>
    <row r="8439" spans="1:2" ht="16.149999999999999" customHeight="1" x14ac:dyDescent="0.25">
      <c r="A8439" s="265">
        <v>41999</v>
      </c>
      <c r="B8439" s="266">
        <v>2346.9</v>
      </c>
    </row>
    <row r="8440" spans="1:2" ht="16.149999999999999" customHeight="1" x14ac:dyDescent="0.25">
      <c r="A8440" s="265">
        <v>42000</v>
      </c>
      <c r="B8440" s="268">
        <v>2358.46</v>
      </c>
    </row>
    <row r="8441" spans="1:2" ht="16.149999999999999" customHeight="1" x14ac:dyDescent="0.25">
      <c r="A8441" s="265">
        <v>42001</v>
      </c>
      <c r="B8441" s="266">
        <v>2358.46</v>
      </c>
    </row>
    <row r="8442" spans="1:2" ht="16.149999999999999" customHeight="1" x14ac:dyDescent="0.25">
      <c r="A8442" s="265">
        <v>42002</v>
      </c>
      <c r="B8442" s="268">
        <v>2358.46</v>
      </c>
    </row>
    <row r="8443" spans="1:2" ht="16.149999999999999" customHeight="1" x14ac:dyDescent="0.25">
      <c r="A8443" s="265">
        <v>42003</v>
      </c>
      <c r="B8443" s="266">
        <v>2378.56</v>
      </c>
    </row>
    <row r="8444" spans="1:2" ht="16.149999999999999" customHeight="1" x14ac:dyDescent="0.25">
      <c r="A8444" s="265">
        <v>42004</v>
      </c>
      <c r="B8444" s="268">
        <v>2392.46</v>
      </c>
    </row>
    <row r="8445" spans="1:2" ht="16.149999999999999" customHeight="1" x14ac:dyDescent="0.25">
      <c r="A8445" s="265">
        <v>42005</v>
      </c>
      <c r="B8445" s="266">
        <v>2392.46</v>
      </c>
    </row>
    <row r="8446" spans="1:2" ht="16.149999999999999" customHeight="1" x14ac:dyDescent="0.25">
      <c r="A8446" s="265">
        <v>42006</v>
      </c>
      <c r="B8446" s="268">
        <v>2392.46</v>
      </c>
    </row>
    <row r="8447" spans="1:2" ht="16.149999999999999" customHeight="1" x14ac:dyDescent="0.25">
      <c r="A8447" s="265">
        <v>42007</v>
      </c>
      <c r="B8447" s="266">
        <v>2383.37</v>
      </c>
    </row>
    <row r="8448" spans="1:2" ht="16.149999999999999" customHeight="1" x14ac:dyDescent="0.25">
      <c r="A8448" s="265">
        <v>42008</v>
      </c>
      <c r="B8448" s="268">
        <v>2383.37</v>
      </c>
    </row>
    <row r="8449" spans="1:2" ht="16.149999999999999" customHeight="1" x14ac:dyDescent="0.25">
      <c r="A8449" s="265">
        <v>42009</v>
      </c>
      <c r="B8449" s="266">
        <v>2383.37</v>
      </c>
    </row>
    <row r="8450" spans="1:2" ht="16.149999999999999" customHeight="1" x14ac:dyDescent="0.25">
      <c r="A8450" s="265">
        <v>42010</v>
      </c>
      <c r="B8450" s="268">
        <v>2412.8200000000002</v>
      </c>
    </row>
    <row r="8451" spans="1:2" ht="16.149999999999999" customHeight="1" x14ac:dyDescent="0.25">
      <c r="A8451" s="265">
        <v>42011</v>
      </c>
      <c r="B8451" s="266">
        <v>2452.11</v>
      </c>
    </row>
    <row r="8452" spans="1:2" ht="16.149999999999999" customHeight="1" x14ac:dyDescent="0.25">
      <c r="A8452" s="265">
        <v>42012</v>
      </c>
      <c r="B8452" s="268">
        <v>2434.31</v>
      </c>
    </row>
    <row r="8453" spans="1:2" ht="16.149999999999999" customHeight="1" x14ac:dyDescent="0.25">
      <c r="A8453" s="265">
        <v>42013</v>
      </c>
      <c r="B8453" s="266">
        <v>2405.0300000000002</v>
      </c>
    </row>
    <row r="8454" spans="1:2" ht="16.149999999999999" customHeight="1" x14ac:dyDescent="0.25">
      <c r="A8454" s="265">
        <v>42014</v>
      </c>
      <c r="B8454" s="268">
        <v>2406.71</v>
      </c>
    </row>
    <row r="8455" spans="1:2" ht="16.149999999999999" customHeight="1" x14ac:dyDescent="0.25">
      <c r="A8455" s="265">
        <v>42015</v>
      </c>
      <c r="B8455" s="266">
        <v>2406.71</v>
      </c>
    </row>
    <row r="8456" spans="1:2" ht="16.149999999999999" customHeight="1" x14ac:dyDescent="0.25">
      <c r="A8456" s="265">
        <v>42016</v>
      </c>
      <c r="B8456" s="268">
        <v>2406.71</v>
      </c>
    </row>
    <row r="8457" spans="1:2" ht="16.149999999999999" customHeight="1" x14ac:dyDescent="0.25">
      <c r="A8457" s="265">
        <v>42017</v>
      </c>
      <c r="B8457" s="266">
        <v>2406.71</v>
      </c>
    </row>
    <row r="8458" spans="1:2" ht="16.149999999999999" customHeight="1" x14ac:dyDescent="0.25">
      <c r="A8458" s="265">
        <v>42018</v>
      </c>
      <c r="B8458" s="268">
        <v>2442.0300000000002</v>
      </c>
    </row>
    <row r="8459" spans="1:2" ht="16.149999999999999" customHeight="1" x14ac:dyDescent="0.25">
      <c r="A8459" s="265">
        <v>42019</v>
      </c>
      <c r="B8459" s="266">
        <v>2438.79</v>
      </c>
    </row>
    <row r="8460" spans="1:2" ht="16.149999999999999" customHeight="1" x14ac:dyDescent="0.25">
      <c r="A8460" s="265">
        <v>42020</v>
      </c>
      <c r="B8460" s="268">
        <v>2398.91</v>
      </c>
    </row>
    <row r="8461" spans="1:2" ht="16.149999999999999" customHeight="1" x14ac:dyDescent="0.25">
      <c r="A8461" s="265">
        <v>42021</v>
      </c>
      <c r="B8461" s="266">
        <v>2383.91</v>
      </c>
    </row>
    <row r="8462" spans="1:2" ht="16.149999999999999" customHeight="1" x14ac:dyDescent="0.25">
      <c r="A8462" s="265">
        <v>42022</v>
      </c>
      <c r="B8462" s="268">
        <v>2383.91</v>
      </c>
    </row>
    <row r="8463" spans="1:2" ht="16.149999999999999" customHeight="1" x14ac:dyDescent="0.25">
      <c r="A8463" s="265">
        <v>42023</v>
      </c>
      <c r="B8463" s="266">
        <v>2383.91</v>
      </c>
    </row>
    <row r="8464" spans="1:2" ht="16.149999999999999" customHeight="1" x14ac:dyDescent="0.25">
      <c r="A8464" s="265">
        <v>42024</v>
      </c>
      <c r="B8464" s="268">
        <v>2383.91</v>
      </c>
    </row>
    <row r="8465" spans="1:2" ht="16.149999999999999" customHeight="1" x14ac:dyDescent="0.25">
      <c r="A8465" s="265">
        <v>42025</v>
      </c>
      <c r="B8465" s="266">
        <v>2373.44</v>
      </c>
    </row>
    <row r="8466" spans="1:2" ht="16.149999999999999" customHeight="1" x14ac:dyDescent="0.25">
      <c r="A8466" s="265">
        <v>42026</v>
      </c>
      <c r="B8466" s="268">
        <v>2361.54</v>
      </c>
    </row>
    <row r="8467" spans="1:2" ht="16.149999999999999" customHeight="1" x14ac:dyDescent="0.25">
      <c r="A8467" s="265">
        <v>42027</v>
      </c>
      <c r="B8467" s="266">
        <v>2370.75</v>
      </c>
    </row>
    <row r="8468" spans="1:2" ht="16.149999999999999" customHeight="1" x14ac:dyDescent="0.25">
      <c r="A8468" s="265">
        <v>42028</v>
      </c>
      <c r="B8468" s="268">
        <v>2386.5</v>
      </c>
    </row>
    <row r="8469" spans="1:2" ht="16.149999999999999" customHeight="1" x14ac:dyDescent="0.25">
      <c r="A8469" s="265">
        <v>42029</v>
      </c>
      <c r="B8469" s="266">
        <v>2386.5</v>
      </c>
    </row>
    <row r="8470" spans="1:2" ht="16.149999999999999" customHeight="1" x14ac:dyDescent="0.25">
      <c r="A8470" s="265">
        <v>42030</v>
      </c>
      <c r="B8470" s="268">
        <v>2386.5</v>
      </c>
    </row>
    <row r="8471" spans="1:2" ht="16.149999999999999" customHeight="1" x14ac:dyDescent="0.25">
      <c r="A8471" s="265">
        <v>42031</v>
      </c>
      <c r="B8471" s="266">
        <v>2386.2800000000002</v>
      </c>
    </row>
    <row r="8472" spans="1:2" ht="16.149999999999999" customHeight="1" x14ac:dyDescent="0.25">
      <c r="A8472" s="265">
        <v>42032</v>
      </c>
      <c r="B8472" s="268">
        <v>2381.11</v>
      </c>
    </row>
    <row r="8473" spans="1:2" ht="16.149999999999999" customHeight="1" x14ac:dyDescent="0.25">
      <c r="A8473" s="265">
        <v>42033</v>
      </c>
      <c r="B8473" s="266">
        <v>2362.42</v>
      </c>
    </row>
    <row r="8474" spans="1:2" ht="16.149999999999999" customHeight="1" x14ac:dyDescent="0.25">
      <c r="A8474" s="265">
        <v>42034</v>
      </c>
      <c r="B8474" s="268">
        <v>2397.35</v>
      </c>
    </row>
    <row r="8475" spans="1:2" ht="16.149999999999999" customHeight="1" x14ac:dyDescent="0.25">
      <c r="A8475" s="265">
        <v>42035</v>
      </c>
      <c r="B8475" s="266">
        <v>2441.1</v>
      </c>
    </row>
    <row r="8476" spans="1:2" ht="16.149999999999999" customHeight="1" x14ac:dyDescent="0.25">
      <c r="A8476" s="265">
        <v>42036</v>
      </c>
      <c r="B8476" s="268">
        <v>2441.1</v>
      </c>
    </row>
    <row r="8477" spans="1:2" ht="16.149999999999999" customHeight="1" x14ac:dyDescent="0.25">
      <c r="A8477" s="265">
        <v>42037</v>
      </c>
      <c r="B8477" s="266">
        <v>2441.1</v>
      </c>
    </row>
    <row r="8478" spans="1:2" ht="16.149999999999999" customHeight="1" x14ac:dyDescent="0.25">
      <c r="A8478" s="265">
        <v>42038</v>
      </c>
      <c r="B8478" s="268">
        <v>2407.29</v>
      </c>
    </row>
    <row r="8479" spans="1:2" ht="16.149999999999999" customHeight="1" x14ac:dyDescent="0.25">
      <c r="A8479" s="265">
        <v>42039</v>
      </c>
      <c r="B8479" s="266">
        <v>2374.7199999999998</v>
      </c>
    </row>
    <row r="8480" spans="1:2" ht="16.149999999999999" customHeight="1" x14ac:dyDescent="0.25">
      <c r="A8480" s="265">
        <v>42040</v>
      </c>
      <c r="B8480" s="268">
        <v>2381.91</v>
      </c>
    </row>
    <row r="8481" spans="1:2" ht="16.149999999999999" customHeight="1" x14ac:dyDescent="0.25">
      <c r="A8481" s="265">
        <v>42041</v>
      </c>
      <c r="B8481" s="266">
        <v>2384.5300000000002</v>
      </c>
    </row>
    <row r="8482" spans="1:2" ht="16.149999999999999" customHeight="1" x14ac:dyDescent="0.25">
      <c r="A8482" s="265">
        <v>42042</v>
      </c>
      <c r="B8482" s="268">
        <v>2384.7600000000002</v>
      </c>
    </row>
    <row r="8483" spans="1:2" ht="16.149999999999999" customHeight="1" x14ac:dyDescent="0.25">
      <c r="A8483" s="265">
        <v>42043</v>
      </c>
      <c r="B8483" s="266">
        <v>2384.7600000000002</v>
      </c>
    </row>
    <row r="8484" spans="1:2" ht="16.149999999999999" customHeight="1" x14ac:dyDescent="0.25">
      <c r="A8484" s="265">
        <v>42044</v>
      </c>
      <c r="B8484" s="268">
        <v>2384.7600000000002</v>
      </c>
    </row>
    <row r="8485" spans="1:2" ht="16.149999999999999" customHeight="1" x14ac:dyDescent="0.25">
      <c r="A8485" s="265">
        <v>42045</v>
      </c>
      <c r="B8485" s="266">
        <v>2371.31</v>
      </c>
    </row>
    <row r="8486" spans="1:2" ht="16.149999999999999" customHeight="1" x14ac:dyDescent="0.25">
      <c r="A8486" s="265">
        <v>42046</v>
      </c>
      <c r="B8486" s="268">
        <v>2380.79</v>
      </c>
    </row>
    <row r="8487" spans="1:2" ht="16.149999999999999" customHeight="1" x14ac:dyDescent="0.25">
      <c r="A8487" s="265">
        <v>42047</v>
      </c>
      <c r="B8487" s="266">
        <v>2416.61</v>
      </c>
    </row>
    <row r="8488" spans="1:2" ht="16.149999999999999" customHeight="1" x14ac:dyDescent="0.25">
      <c r="A8488" s="265">
        <v>42048</v>
      </c>
      <c r="B8488" s="268">
        <v>2401.0300000000002</v>
      </c>
    </row>
    <row r="8489" spans="1:2" ht="16.149999999999999" customHeight="1" x14ac:dyDescent="0.25">
      <c r="A8489" s="265">
        <v>42049</v>
      </c>
      <c r="B8489" s="266">
        <v>2376.23</v>
      </c>
    </row>
    <row r="8490" spans="1:2" ht="16.149999999999999" customHeight="1" x14ac:dyDescent="0.25">
      <c r="A8490" s="265">
        <v>42050</v>
      </c>
      <c r="B8490" s="268">
        <v>2376.23</v>
      </c>
    </row>
    <row r="8491" spans="1:2" ht="16.149999999999999" customHeight="1" x14ac:dyDescent="0.25">
      <c r="A8491" s="265">
        <v>42051</v>
      </c>
      <c r="B8491" s="266">
        <v>2376.23</v>
      </c>
    </row>
    <row r="8492" spans="1:2" ht="16.149999999999999" customHeight="1" x14ac:dyDescent="0.25">
      <c r="A8492" s="265">
        <v>42052</v>
      </c>
      <c r="B8492" s="268">
        <v>2376.23</v>
      </c>
    </row>
    <row r="8493" spans="1:2" ht="16.149999999999999" customHeight="1" x14ac:dyDescent="0.25">
      <c r="A8493" s="265">
        <v>42053</v>
      </c>
      <c r="B8493" s="266">
        <v>2416.37</v>
      </c>
    </row>
    <row r="8494" spans="1:2" ht="16.149999999999999" customHeight="1" x14ac:dyDescent="0.25">
      <c r="A8494" s="265">
        <v>42054</v>
      </c>
      <c r="B8494" s="268">
        <v>2429.71</v>
      </c>
    </row>
    <row r="8495" spans="1:2" ht="16.149999999999999" customHeight="1" x14ac:dyDescent="0.25">
      <c r="A8495" s="265">
        <v>42055</v>
      </c>
      <c r="B8495" s="266">
        <v>2445.16</v>
      </c>
    </row>
    <row r="8496" spans="1:2" ht="16.149999999999999" customHeight="1" x14ac:dyDescent="0.25">
      <c r="A8496" s="265">
        <v>42056</v>
      </c>
      <c r="B8496" s="268">
        <v>2455.54</v>
      </c>
    </row>
    <row r="8497" spans="1:2" ht="16.149999999999999" customHeight="1" x14ac:dyDescent="0.25">
      <c r="A8497" s="265">
        <v>42057</v>
      </c>
      <c r="B8497" s="266">
        <v>2455.54</v>
      </c>
    </row>
    <row r="8498" spans="1:2" ht="16.149999999999999" customHeight="1" x14ac:dyDescent="0.25">
      <c r="A8498" s="265">
        <v>42058</v>
      </c>
      <c r="B8498" s="268">
        <v>2455.54</v>
      </c>
    </row>
    <row r="8499" spans="1:2" ht="16.149999999999999" customHeight="1" x14ac:dyDescent="0.25">
      <c r="A8499" s="265">
        <v>42059</v>
      </c>
      <c r="B8499" s="266">
        <v>2489.81</v>
      </c>
    </row>
    <row r="8500" spans="1:2" ht="16.149999999999999" customHeight="1" x14ac:dyDescent="0.25">
      <c r="A8500" s="265">
        <v>42060</v>
      </c>
      <c r="B8500" s="268">
        <v>2500.59</v>
      </c>
    </row>
    <row r="8501" spans="1:2" ht="16.149999999999999" customHeight="1" x14ac:dyDescent="0.25">
      <c r="A8501" s="265">
        <v>42061</v>
      </c>
      <c r="B8501" s="266">
        <v>2489.41</v>
      </c>
    </row>
    <row r="8502" spans="1:2" ht="16.149999999999999" customHeight="1" x14ac:dyDescent="0.25">
      <c r="A8502" s="265">
        <v>42062</v>
      </c>
      <c r="B8502" s="268">
        <v>2484.58</v>
      </c>
    </row>
    <row r="8503" spans="1:2" ht="16.149999999999999" customHeight="1" x14ac:dyDescent="0.25">
      <c r="A8503" s="265">
        <v>42063</v>
      </c>
      <c r="B8503" s="266">
        <v>2496.9899999999998</v>
      </c>
    </row>
    <row r="8504" spans="1:2" ht="16.149999999999999" customHeight="1" x14ac:dyDescent="0.25">
      <c r="A8504" s="265">
        <v>42064</v>
      </c>
      <c r="B8504" s="268">
        <v>2496.9899999999998</v>
      </c>
    </row>
    <row r="8505" spans="1:2" ht="16.149999999999999" customHeight="1" x14ac:dyDescent="0.25">
      <c r="A8505" s="265">
        <v>42065</v>
      </c>
      <c r="B8505" s="266">
        <v>2496.9899999999998</v>
      </c>
    </row>
    <row r="8506" spans="1:2" ht="16.149999999999999" customHeight="1" x14ac:dyDescent="0.25">
      <c r="A8506" s="265">
        <v>42066</v>
      </c>
      <c r="B8506" s="268">
        <v>2522.0300000000002</v>
      </c>
    </row>
    <row r="8507" spans="1:2" ht="16.149999999999999" customHeight="1" x14ac:dyDescent="0.25">
      <c r="A8507" s="265">
        <v>42067</v>
      </c>
      <c r="B8507" s="266">
        <v>2555.08</v>
      </c>
    </row>
    <row r="8508" spans="1:2" ht="16.149999999999999" customHeight="1" x14ac:dyDescent="0.25">
      <c r="A8508" s="265">
        <v>42068</v>
      </c>
      <c r="B8508" s="268">
        <v>2565.9</v>
      </c>
    </row>
    <row r="8509" spans="1:2" ht="16.149999999999999" customHeight="1" x14ac:dyDescent="0.25">
      <c r="A8509" s="265">
        <v>42069</v>
      </c>
      <c r="B8509" s="266">
        <v>2543.4699999999998</v>
      </c>
    </row>
    <row r="8510" spans="1:2" ht="16.149999999999999" customHeight="1" x14ac:dyDescent="0.25">
      <c r="A8510" s="265">
        <v>42070</v>
      </c>
      <c r="B8510" s="268">
        <v>2565.61</v>
      </c>
    </row>
    <row r="8511" spans="1:2" ht="16.149999999999999" customHeight="1" x14ac:dyDescent="0.25">
      <c r="A8511" s="265">
        <v>42071</v>
      </c>
      <c r="B8511" s="266">
        <v>2565.61</v>
      </c>
    </row>
    <row r="8512" spans="1:2" ht="16.149999999999999" customHeight="1" x14ac:dyDescent="0.25">
      <c r="A8512" s="265">
        <v>42072</v>
      </c>
      <c r="B8512" s="268">
        <v>2565.61</v>
      </c>
    </row>
    <row r="8513" spans="1:2" ht="16.149999999999999" customHeight="1" x14ac:dyDescent="0.25">
      <c r="A8513" s="265">
        <v>42073</v>
      </c>
      <c r="B8513" s="266">
        <v>2592.86</v>
      </c>
    </row>
    <row r="8514" spans="1:2" ht="16.149999999999999" customHeight="1" x14ac:dyDescent="0.25">
      <c r="A8514" s="265">
        <v>42074</v>
      </c>
      <c r="B8514" s="268">
        <v>2618.79</v>
      </c>
    </row>
    <row r="8515" spans="1:2" ht="16.149999999999999" customHeight="1" x14ac:dyDescent="0.25">
      <c r="A8515" s="265">
        <v>42075</v>
      </c>
      <c r="B8515" s="266">
        <v>2633.65</v>
      </c>
    </row>
    <row r="8516" spans="1:2" ht="16.149999999999999" customHeight="1" x14ac:dyDescent="0.25">
      <c r="A8516" s="265">
        <v>42076</v>
      </c>
      <c r="B8516" s="268">
        <v>2610.08</v>
      </c>
    </row>
    <row r="8517" spans="1:2" ht="16.149999999999999" customHeight="1" x14ac:dyDescent="0.25">
      <c r="A8517" s="265">
        <v>42077</v>
      </c>
      <c r="B8517" s="266">
        <v>2661.52</v>
      </c>
    </row>
    <row r="8518" spans="1:2" ht="16.149999999999999" customHeight="1" x14ac:dyDescent="0.25">
      <c r="A8518" s="265">
        <v>42078</v>
      </c>
      <c r="B8518" s="268">
        <v>2661.52</v>
      </c>
    </row>
    <row r="8519" spans="1:2" ht="16.149999999999999" customHeight="1" x14ac:dyDescent="0.25">
      <c r="A8519" s="265">
        <v>42079</v>
      </c>
      <c r="B8519" s="266">
        <v>2661.52</v>
      </c>
    </row>
    <row r="8520" spans="1:2" ht="16.149999999999999" customHeight="1" x14ac:dyDescent="0.25">
      <c r="A8520" s="265">
        <v>42080</v>
      </c>
      <c r="B8520" s="268">
        <v>2675.08</v>
      </c>
    </row>
    <row r="8521" spans="1:2" ht="16.149999999999999" customHeight="1" x14ac:dyDescent="0.25">
      <c r="A8521" s="265">
        <v>42081</v>
      </c>
      <c r="B8521" s="266">
        <v>2677.97</v>
      </c>
    </row>
    <row r="8522" spans="1:2" ht="16.149999999999999" customHeight="1" x14ac:dyDescent="0.25">
      <c r="A8522" s="265">
        <v>42082</v>
      </c>
      <c r="B8522" s="268">
        <v>2651.49</v>
      </c>
    </row>
    <row r="8523" spans="1:2" ht="16.149999999999999" customHeight="1" x14ac:dyDescent="0.25">
      <c r="A8523" s="265">
        <v>42083</v>
      </c>
      <c r="B8523" s="266">
        <v>2613.38</v>
      </c>
    </row>
    <row r="8524" spans="1:2" ht="16.149999999999999" customHeight="1" x14ac:dyDescent="0.25">
      <c r="A8524" s="265">
        <v>42084</v>
      </c>
      <c r="B8524" s="268">
        <v>2587.71</v>
      </c>
    </row>
    <row r="8525" spans="1:2" ht="16.149999999999999" customHeight="1" x14ac:dyDescent="0.25">
      <c r="A8525" s="265">
        <v>42085</v>
      </c>
      <c r="B8525" s="266">
        <v>2587.71</v>
      </c>
    </row>
    <row r="8526" spans="1:2" ht="16.149999999999999" customHeight="1" x14ac:dyDescent="0.25">
      <c r="A8526" s="265">
        <v>42086</v>
      </c>
      <c r="B8526" s="268">
        <v>2587.71</v>
      </c>
    </row>
    <row r="8527" spans="1:2" ht="16.149999999999999" customHeight="1" x14ac:dyDescent="0.25">
      <c r="A8527" s="265">
        <v>42087</v>
      </c>
      <c r="B8527" s="266">
        <v>2587.71</v>
      </c>
    </row>
    <row r="8528" spans="1:2" ht="16.149999999999999" customHeight="1" x14ac:dyDescent="0.25">
      <c r="A8528" s="265">
        <v>42088</v>
      </c>
      <c r="B8528" s="268">
        <v>2526.79</v>
      </c>
    </row>
    <row r="8529" spans="1:2" ht="16.149999999999999" customHeight="1" x14ac:dyDescent="0.25">
      <c r="A8529" s="265">
        <v>42089</v>
      </c>
      <c r="B8529" s="266">
        <v>2535.5500000000002</v>
      </c>
    </row>
    <row r="8530" spans="1:2" ht="16.149999999999999" customHeight="1" x14ac:dyDescent="0.25">
      <c r="A8530" s="265">
        <v>42090</v>
      </c>
      <c r="B8530" s="268">
        <v>2551.3000000000002</v>
      </c>
    </row>
    <row r="8531" spans="1:2" ht="16.149999999999999" customHeight="1" x14ac:dyDescent="0.25">
      <c r="A8531" s="265">
        <v>42091</v>
      </c>
      <c r="B8531" s="266">
        <v>2556.85</v>
      </c>
    </row>
    <row r="8532" spans="1:2" ht="16.149999999999999" customHeight="1" x14ac:dyDescent="0.25">
      <c r="A8532" s="265">
        <v>42092</v>
      </c>
      <c r="B8532" s="268">
        <v>2556.85</v>
      </c>
    </row>
    <row r="8533" spans="1:2" ht="16.149999999999999" customHeight="1" x14ac:dyDescent="0.25">
      <c r="A8533" s="265">
        <v>42093</v>
      </c>
      <c r="B8533" s="266">
        <v>2556.85</v>
      </c>
    </row>
    <row r="8534" spans="1:2" ht="16.149999999999999" customHeight="1" x14ac:dyDescent="0.25">
      <c r="A8534" s="265">
        <v>42094</v>
      </c>
      <c r="B8534" s="268">
        <v>2576.0500000000002</v>
      </c>
    </row>
    <row r="8535" spans="1:2" ht="16.149999999999999" customHeight="1" x14ac:dyDescent="0.25">
      <c r="A8535" s="265">
        <v>42095</v>
      </c>
      <c r="B8535" s="266">
        <v>2598.36</v>
      </c>
    </row>
    <row r="8536" spans="1:2" ht="16.149999999999999" customHeight="1" x14ac:dyDescent="0.25">
      <c r="A8536" s="265">
        <v>42096</v>
      </c>
      <c r="B8536" s="268">
        <v>2576.41</v>
      </c>
    </row>
    <row r="8537" spans="1:2" ht="16.149999999999999" customHeight="1" x14ac:dyDescent="0.25">
      <c r="A8537" s="265">
        <v>42097</v>
      </c>
      <c r="B8537" s="266">
        <v>2576.41</v>
      </c>
    </row>
    <row r="8538" spans="1:2" ht="16.149999999999999" customHeight="1" x14ac:dyDescent="0.25">
      <c r="A8538" s="265">
        <v>42098</v>
      </c>
      <c r="B8538" s="268">
        <v>2576.41</v>
      </c>
    </row>
    <row r="8539" spans="1:2" ht="16.149999999999999" customHeight="1" x14ac:dyDescent="0.25">
      <c r="A8539" s="265">
        <v>42099</v>
      </c>
      <c r="B8539" s="266">
        <v>2576.41</v>
      </c>
    </row>
    <row r="8540" spans="1:2" ht="16.149999999999999" customHeight="1" x14ac:dyDescent="0.25">
      <c r="A8540" s="265">
        <v>42100</v>
      </c>
      <c r="B8540" s="268">
        <v>2576.41</v>
      </c>
    </row>
    <row r="8541" spans="1:2" ht="16.149999999999999" customHeight="1" x14ac:dyDescent="0.25">
      <c r="A8541" s="265">
        <v>42101</v>
      </c>
      <c r="B8541" s="266">
        <v>2522.71</v>
      </c>
    </row>
    <row r="8542" spans="1:2" ht="16.149999999999999" customHeight="1" x14ac:dyDescent="0.25">
      <c r="A8542" s="265">
        <v>42102</v>
      </c>
      <c r="B8542" s="268">
        <v>2518.0500000000002</v>
      </c>
    </row>
    <row r="8543" spans="1:2" ht="16.149999999999999" customHeight="1" x14ac:dyDescent="0.25">
      <c r="A8543" s="265">
        <v>42103</v>
      </c>
      <c r="B8543" s="266">
        <v>2490.9</v>
      </c>
    </row>
    <row r="8544" spans="1:2" ht="16.149999999999999" customHeight="1" x14ac:dyDescent="0.25">
      <c r="A8544" s="265">
        <v>42104</v>
      </c>
      <c r="B8544" s="268">
        <v>2494.77</v>
      </c>
    </row>
    <row r="8545" spans="1:2" ht="16.149999999999999" customHeight="1" x14ac:dyDescent="0.25">
      <c r="A8545" s="265">
        <v>42105</v>
      </c>
      <c r="B8545" s="266">
        <v>2516.08</v>
      </c>
    </row>
    <row r="8546" spans="1:2" ht="16.149999999999999" customHeight="1" x14ac:dyDescent="0.25">
      <c r="A8546" s="265">
        <v>42106</v>
      </c>
      <c r="B8546" s="268">
        <v>2516.08</v>
      </c>
    </row>
    <row r="8547" spans="1:2" ht="16.149999999999999" customHeight="1" x14ac:dyDescent="0.25">
      <c r="A8547" s="265">
        <v>42107</v>
      </c>
      <c r="B8547" s="266">
        <v>2516.08</v>
      </c>
    </row>
    <row r="8548" spans="1:2" ht="16.149999999999999" customHeight="1" x14ac:dyDescent="0.25">
      <c r="A8548" s="265">
        <v>42108</v>
      </c>
      <c r="B8548" s="268">
        <v>2537.33</v>
      </c>
    </row>
    <row r="8549" spans="1:2" ht="16.149999999999999" customHeight="1" x14ac:dyDescent="0.25">
      <c r="A8549" s="265">
        <v>42109</v>
      </c>
      <c r="B8549" s="266">
        <v>2550.83</v>
      </c>
    </row>
    <row r="8550" spans="1:2" ht="16.149999999999999" customHeight="1" x14ac:dyDescent="0.25">
      <c r="A8550" s="265">
        <v>42110</v>
      </c>
      <c r="B8550" s="268">
        <v>2534.63</v>
      </c>
    </row>
    <row r="8551" spans="1:2" ht="16.149999999999999" customHeight="1" x14ac:dyDescent="0.25">
      <c r="A8551" s="265">
        <v>42111</v>
      </c>
      <c r="B8551" s="266">
        <v>2493.9299999999998</v>
      </c>
    </row>
    <row r="8552" spans="1:2" ht="16.149999999999999" customHeight="1" x14ac:dyDescent="0.25">
      <c r="A8552" s="265">
        <v>42112</v>
      </c>
      <c r="B8552" s="268">
        <v>2495.0100000000002</v>
      </c>
    </row>
    <row r="8553" spans="1:2" ht="16.149999999999999" customHeight="1" x14ac:dyDescent="0.25">
      <c r="A8553" s="265">
        <v>42113</v>
      </c>
      <c r="B8553" s="266">
        <v>2495.0100000000002</v>
      </c>
    </row>
    <row r="8554" spans="1:2" ht="16.149999999999999" customHeight="1" x14ac:dyDescent="0.25">
      <c r="A8554" s="265">
        <v>42114</v>
      </c>
      <c r="B8554" s="268">
        <v>2495.0100000000002</v>
      </c>
    </row>
    <row r="8555" spans="1:2" ht="16.149999999999999" customHeight="1" x14ac:dyDescent="0.25">
      <c r="A8555" s="265">
        <v>42115</v>
      </c>
      <c r="B8555" s="266">
        <v>2487.0700000000002</v>
      </c>
    </row>
    <row r="8556" spans="1:2" ht="16.149999999999999" customHeight="1" x14ac:dyDescent="0.25">
      <c r="A8556" s="265">
        <v>42116</v>
      </c>
      <c r="B8556" s="268">
        <v>2469.0300000000002</v>
      </c>
    </row>
    <row r="8557" spans="1:2" ht="16.149999999999999" customHeight="1" x14ac:dyDescent="0.25">
      <c r="A8557" s="265">
        <v>42117</v>
      </c>
      <c r="B8557" s="266">
        <v>2488.5</v>
      </c>
    </row>
    <row r="8558" spans="1:2" ht="16.149999999999999" customHeight="1" x14ac:dyDescent="0.25">
      <c r="A8558" s="265">
        <v>42118</v>
      </c>
      <c r="B8558" s="268">
        <v>2471.21</v>
      </c>
    </row>
    <row r="8559" spans="1:2" ht="16.149999999999999" customHeight="1" x14ac:dyDescent="0.25">
      <c r="A8559" s="265">
        <v>42119</v>
      </c>
      <c r="B8559" s="266">
        <v>2461.17</v>
      </c>
    </row>
    <row r="8560" spans="1:2" ht="16.149999999999999" customHeight="1" x14ac:dyDescent="0.25">
      <c r="A8560" s="265">
        <v>42120</v>
      </c>
      <c r="B8560" s="268">
        <v>2461.17</v>
      </c>
    </row>
    <row r="8561" spans="1:2" ht="16.149999999999999" customHeight="1" x14ac:dyDescent="0.25">
      <c r="A8561" s="265">
        <v>42121</v>
      </c>
      <c r="B8561" s="266">
        <v>2461.17</v>
      </c>
    </row>
    <row r="8562" spans="1:2" ht="16.149999999999999" customHeight="1" x14ac:dyDescent="0.25">
      <c r="A8562" s="265">
        <v>42122</v>
      </c>
      <c r="B8562" s="268">
        <v>2419.81</v>
      </c>
    </row>
    <row r="8563" spans="1:2" ht="16.149999999999999" customHeight="1" x14ac:dyDescent="0.25">
      <c r="A8563" s="265">
        <v>42123</v>
      </c>
      <c r="B8563" s="266">
        <v>2393.42</v>
      </c>
    </row>
    <row r="8564" spans="1:2" ht="16.149999999999999" customHeight="1" x14ac:dyDescent="0.25">
      <c r="A8564" s="265">
        <v>42124</v>
      </c>
      <c r="B8564" s="268">
        <v>2388.06</v>
      </c>
    </row>
    <row r="8565" spans="1:2" ht="16.149999999999999" customHeight="1" x14ac:dyDescent="0.25">
      <c r="A8565" s="265">
        <v>42125</v>
      </c>
      <c r="B8565" s="266">
        <v>2393.58</v>
      </c>
    </row>
    <row r="8566" spans="1:2" ht="16.149999999999999" customHeight="1" x14ac:dyDescent="0.25">
      <c r="A8566" s="265">
        <v>42126</v>
      </c>
      <c r="B8566" s="268">
        <v>2393.58</v>
      </c>
    </row>
    <row r="8567" spans="1:2" ht="16.149999999999999" customHeight="1" x14ac:dyDescent="0.25">
      <c r="A8567" s="265">
        <v>42127</v>
      </c>
      <c r="B8567" s="266">
        <v>2393.58</v>
      </c>
    </row>
    <row r="8568" spans="1:2" ht="16.149999999999999" customHeight="1" x14ac:dyDescent="0.25">
      <c r="A8568" s="265">
        <v>42128</v>
      </c>
      <c r="B8568" s="268">
        <v>2393.58</v>
      </c>
    </row>
    <row r="8569" spans="1:2" ht="16.149999999999999" customHeight="1" x14ac:dyDescent="0.25">
      <c r="A8569" s="265">
        <v>42129</v>
      </c>
      <c r="B8569" s="266">
        <v>2408.17</v>
      </c>
    </row>
    <row r="8570" spans="1:2" ht="16.149999999999999" customHeight="1" x14ac:dyDescent="0.25">
      <c r="A8570" s="265">
        <v>42130</v>
      </c>
      <c r="B8570" s="268">
        <v>2386.7199999999998</v>
      </c>
    </row>
    <row r="8571" spans="1:2" ht="16.149999999999999" customHeight="1" x14ac:dyDescent="0.25">
      <c r="A8571" s="265">
        <v>42131</v>
      </c>
      <c r="B8571" s="266">
        <v>2362.41</v>
      </c>
    </row>
    <row r="8572" spans="1:2" ht="16.149999999999999" customHeight="1" x14ac:dyDescent="0.25">
      <c r="A8572" s="265">
        <v>42132</v>
      </c>
      <c r="B8572" s="268">
        <v>2369.23</v>
      </c>
    </row>
    <row r="8573" spans="1:2" ht="16.149999999999999" customHeight="1" x14ac:dyDescent="0.25">
      <c r="A8573" s="265">
        <v>42133</v>
      </c>
      <c r="B8573" s="266">
        <v>2360.58</v>
      </c>
    </row>
    <row r="8574" spans="1:2" ht="16.149999999999999" customHeight="1" x14ac:dyDescent="0.25">
      <c r="A8574" s="265">
        <v>42134</v>
      </c>
      <c r="B8574" s="268">
        <v>2360.58</v>
      </c>
    </row>
    <row r="8575" spans="1:2" ht="16.149999999999999" customHeight="1" x14ac:dyDescent="0.25">
      <c r="A8575" s="265">
        <v>42135</v>
      </c>
      <c r="B8575" s="266">
        <v>2360.58</v>
      </c>
    </row>
    <row r="8576" spans="1:2" ht="16.149999999999999" customHeight="1" x14ac:dyDescent="0.25">
      <c r="A8576" s="265">
        <v>42136</v>
      </c>
      <c r="B8576" s="268">
        <v>2381.5300000000002</v>
      </c>
    </row>
    <row r="8577" spans="1:2" ht="16.149999999999999" customHeight="1" x14ac:dyDescent="0.25">
      <c r="A8577" s="265">
        <v>42137</v>
      </c>
      <c r="B8577" s="266">
        <v>2386.77</v>
      </c>
    </row>
    <row r="8578" spans="1:2" ht="16.149999999999999" customHeight="1" x14ac:dyDescent="0.25">
      <c r="A8578" s="265">
        <v>42138</v>
      </c>
      <c r="B8578" s="268">
        <v>2377.87</v>
      </c>
    </row>
    <row r="8579" spans="1:2" ht="16.149999999999999" customHeight="1" x14ac:dyDescent="0.25">
      <c r="A8579" s="265">
        <v>42139</v>
      </c>
      <c r="B8579" s="266">
        <v>2389.4899999999998</v>
      </c>
    </row>
    <row r="8580" spans="1:2" ht="16.149999999999999" customHeight="1" x14ac:dyDescent="0.25">
      <c r="A8580" s="265">
        <v>42140</v>
      </c>
      <c r="B8580" s="268">
        <v>2417.0100000000002</v>
      </c>
    </row>
    <row r="8581" spans="1:2" ht="16.149999999999999" customHeight="1" x14ac:dyDescent="0.25">
      <c r="A8581" s="265">
        <v>42141</v>
      </c>
      <c r="B8581" s="266">
        <v>2417.0100000000002</v>
      </c>
    </row>
    <row r="8582" spans="1:2" ht="16.149999999999999" customHeight="1" x14ac:dyDescent="0.25">
      <c r="A8582" s="265">
        <v>42142</v>
      </c>
      <c r="B8582" s="268">
        <v>2417.0100000000002</v>
      </c>
    </row>
    <row r="8583" spans="1:2" ht="16.149999999999999" customHeight="1" x14ac:dyDescent="0.25">
      <c r="A8583" s="265">
        <v>42143</v>
      </c>
      <c r="B8583" s="266">
        <v>2417.0100000000002</v>
      </c>
    </row>
    <row r="8584" spans="1:2" ht="16.149999999999999" customHeight="1" x14ac:dyDescent="0.25">
      <c r="A8584" s="265">
        <v>42144</v>
      </c>
      <c r="B8584" s="268">
        <v>2475.4499999999998</v>
      </c>
    </row>
    <row r="8585" spans="1:2" ht="16.149999999999999" customHeight="1" x14ac:dyDescent="0.25">
      <c r="A8585" s="265">
        <v>42145</v>
      </c>
      <c r="B8585" s="266">
        <v>2503.37</v>
      </c>
    </row>
    <row r="8586" spans="1:2" ht="16.149999999999999" customHeight="1" x14ac:dyDescent="0.25">
      <c r="A8586" s="265">
        <v>42146</v>
      </c>
      <c r="B8586" s="268">
        <v>2489.39</v>
      </c>
    </row>
    <row r="8587" spans="1:2" ht="16.149999999999999" customHeight="1" x14ac:dyDescent="0.25">
      <c r="A8587" s="265">
        <v>42147</v>
      </c>
      <c r="B8587" s="266">
        <v>2500.2199999999998</v>
      </c>
    </row>
    <row r="8588" spans="1:2" ht="16.149999999999999" customHeight="1" x14ac:dyDescent="0.25">
      <c r="A8588" s="265">
        <v>42148</v>
      </c>
      <c r="B8588" s="268">
        <v>2500.2199999999998</v>
      </c>
    </row>
    <row r="8589" spans="1:2" ht="16.149999999999999" customHeight="1" x14ac:dyDescent="0.25">
      <c r="A8589" s="265">
        <v>42149</v>
      </c>
      <c r="B8589" s="266">
        <v>2500.2199999999998</v>
      </c>
    </row>
    <row r="8590" spans="1:2" ht="16.149999999999999" customHeight="1" x14ac:dyDescent="0.25">
      <c r="A8590" s="265">
        <v>42150</v>
      </c>
      <c r="B8590" s="268">
        <v>2500.2199999999998</v>
      </c>
    </row>
    <row r="8591" spans="1:2" ht="16.149999999999999" customHeight="1" x14ac:dyDescent="0.25">
      <c r="A8591" s="265">
        <v>42151</v>
      </c>
      <c r="B8591" s="266">
        <v>2542.5300000000002</v>
      </c>
    </row>
    <row r="8592" spans="1:2" ht="16.149999999999999" customHeight="1" x14ac:dyDescent="0.25">
      <c r="A8592" s="265">
        <v>42152</v>
      </c>
      <c r="B8592" s="268">
        <v>2548.13</v>
      </c>
    </row>
    <row r="8593" spans="1:2" ht="16.149999999999999" customHeight="1" x14ac:dyDescent="0.25">
      <c r="A8593" s="265">
        <v>42153</v>
      </c>
      <c r="B8593" s="266">
        <v>2549.9699999999998</v>
      </c>
    </row>
    <row r="8594" spans="1:2" ht="16.149999999999999" customHeight="1" x14ac:dyDescent="0.25">
      <c r="A8594" s="265">
        <v>42154</v>
      </c>
      <c r="B8594" s="268">
        <v>2533.79</v>
      </c>
    </row>
    <row r="8595" spans="1:2" ht="16.149999999999999" customHeight="1" x14ac:dyDescent="0.25">
      <c r="A8595" s="265">
        <v>42155</v>
      </c>
      <c r="B8595" s="266">
        <v>2533.79</v>
      </c>
    </row>
    <row r="8596" spans="1:2" ht="16.149999999999999" customHeight="1" x14ac:dyDescent="0.25">
      <c r="A8596" s="265">
        <v>42156</v>
      </c>
      <c r="B8596" s="268">
        <v>2533.79</v>
      </c>
    </row>
    <row r="8597" spans="1:2" ht="16.149999999999999" customHeight="1" x14ac:dyDescent="0.25">
      <c r="A8597" s="265">
        <v>42157</v>
      </c>
      <c r="B8597" s="266">
        <v>2549.29</v>
      </c>
    </row>
    <row r="8598" spans="1:2" ht="16.149999999999999" customHeight="1" x14ac:dyDescent="0.25">
      <c r="A8598" s="265">
        <v>42158</v>
      </c>
      <c r="B8598" s="268">
        <v>2554.44</v>
      </c>
    </row>
    <row r="8599" spans="1:2" ht="16.149999999999999" customHeight="1" x14ac:dyDescent="0.25">
      <c r="A8599" s="265">
        <v>42159</v>
      </c>
      <c r="B8599" s="266">
        <v>2571.92</v>
      </c>
    </row>
    <row r="8600" spans="1:2" ht="16.149999999999999" customHeight="1" x14ac:dyDescent="0.25">
      <c r="A8600" s="265">
        <v>42160</v>
      </c>
      <c r="B8600" s="268">
        <v>2588.56</v>
      </c>
    </row>
    <row r="8601" spans="1:2" ht="16.149999999999999" customHeight="1" x14ac:dyDescent="0.25">
      <c r="A8601" s="265">
        <v>42161</v>
      </c>
      <c r="B8601" s="266">
        <v>2623.66</v>
      </c>
    </row>
    <row r="8602" spans="1:2" ht="16.149999999999999" customHeight="1" x14ac:dyDescent="0.25">
      <c r="A8602" s="265">
        <v>42162</v>
      </c>
      <c r="B8602" s="268">
        <v>2623.66</v>
      </c>
    </row>
    <row r="8603" spans="1:2" ht="16.149999999999999" customHeight="1" x14ac:dyDescent="0.25">
      <c r="A8603" s="265">
        <v>42163</v>
      </c>
      <c r="B8603" s="266">
        <v>2623.66</v>
      </c>
    </row>
    <row r="8604" spans="1:2" ht="16.149999999999999" customHeight="1" x14ac:dyDescent="0.25">
      <c r="A8604" s="265">
        <v>42164</v>
      </c>
      <c r="B8604" s="268">
        <v>2623.66</v>
      </c>
    </row>
    <row r="8605" spans="1:2" ht="16.149999999999999" customHeight="1" x14ac:dyDescent="0.25">
      <c r="A8605" s="265">
        <v>42165</v>
      </c>
      <c r="B8605" s="266">
        <v>2569.17</v>
      </c>
    </row>
    <row r="8606" spans="1:2" ht="16.149999999999999" customHeight="1" x14ac:dyDescent="0.25">
      <c r="A8606" s="265">
        <v>42166</v>
      </c>
      <c r="B8606" s="268">
        <v>2523</v>
      </c>
    </row>
    <row r="8607" spans="1:2" ht="16.149999999999999" customHeight="1" x14ac:dyDescent="0.25">
      <c r="A8607" s="265">
        <v>42167</v>
      </c>
      <c r="B8607" s="266">
        <v>2538.5500000000002</v>
      </c>
    </row>
    <row r="8608" spans="1:2" ht="16.149999999999999" customHeight="1" x14ac:dyDescent="0.25">
      <c r="A8608" s="265">
        <v>42168</v>
      </c>
      <c r="B8608" s="268">
        <v>2535.91</v>
      </c>
    </row>
    <row r="8609" spans="1:2" ht="16.149999999999999" customHeight="1" x14ac:dyDescent="0.25">
      <c r="A8609" s="265">
        <v>42169</v>
      </c>
      <c r="B8609" s="266">
        <v>2535.91</v>
      </c>
    </row>
    <row r="8610" spans="1:2" ht="16.149999999999999" customHeight="1" x14ac:dyDescent="0.25">
      <c r="A8610" s="265">
        <v>42170</v>
      </c>
      <c r="B8610" s="268">
        <v>2535.91</v>
      </c>
    </row>
    <row r="8611" spans="1:2" ht="16.149999999999999" customHeight="1" x14ac:dyDescent="0.25">
      <c r="A8611" s="265">
        <v>42171</v>
      </c>
      <c r="B8611" s="266">
        <v>2535.91</v>
      </c>
    </row>
    <row r="8612" spans="1:2" ht="16.149999999999999" customHeight="1" x14ac:dyDescent="0.25">
      <c r="A8612" s="265">
        <v>42172</v>
      </c>
      <c r="B8612" s="268">
        <v>2531.7199999999998</v>
      </c>
    </row>
    <row r="8613" spans="1:2" ht="16.149999999999999" customHeight="1" x14ac:dyDescent="0.25">
      <c r="A8613" s="265">
        <v>42173</v>
      </c>
      <c r="B8613" s="266">
        <v>2550.4299999999998</v>
      </c>
    </row>
    <row r="8614" spans="1:2" ht="16.149999999999999" customHeight="1" x14ac:dyDescent="0.25">
      <c r="A8614" s="265">
        <v>42174</v>
      </c>
      <c r="B8614" s="268">
        <v>2528.85</v>
      </c>
    </row>
    <row r="8615" spans="1:2" ht="16.149999999999999" customHeight="1" x14ac:dyDescent="0.25">
      <c r="A8615" s="265">
        <v>42175</v>
      </c>
      <c r="B8615" s="266">
        <v>2548.1999999999998</v>
      </c>
    </row>
    <row r="8616" spans="1:2" ht="16.149999999999999" customHeight="1" x14ac:dyDescent="0.25">
      <c r="A8616" s="265">
        <v>42176</v>
      </c>
      <c r="B8616" s="268">
        <v>2548.1999999999998</v>
      </c>
    </row>
    <row r="8617" spans="1:2" ht="16.149999999999999" customHeight="1" x14ac:dyDescent="0.25">
      <c r="A8617" s="265">
        <v>42177</v>
      </c>
      <c r="B8617" s="266">
        <v>2548.1999999999998</v>
      </c>
    </row>
    <row r="8618" spans="1:2" ht="16.149999999999999" customHeight="1" x14ac:dyDescent="0.25">
      <c r="A8618" s="265">
        <v>42178</v>
      </c>
      <c r="B8618" s="268">
        <v>2537.6799999999998</v>
      </c>
    </row>
    <row r="8619" spans="1:2" ht="16.149999999999999" customHeight="1" x14ac:dyDescent="0.25">
      <c r="A8619" s="265">
        <v>42179</v>
      </c>
      <c r="B8619" s="266">
        <v>2550.7399999999998</v>
      </c>
    </row>
    <row r="8620" spans="1:2" ht="16.149999999999999" customHeight="1" x14ac:dyDescent="0.25">
      <c r="A8620" s="265">
        <v>42180</v>
      </c>
      <c r="B8620" s="268">
        <v>2566.66</v>
      </c>
    </row>
    <row r="8621" spans="1:2" ht="16.149999999999999" customHeight="1" x14ac:dyDescent="0.25">
      <c r="A8621" s="265">
        <v>42181</v>
      </c>
      <c r="B8621" s="266">
        <v>2556.21</v>
      </c>
    </row>
    <row r="8622" spans="1:2" ht="16.149999999999999" customHeight="1" x14ac:dyDescent="0.25">
      <c r="A8622" s="265">
        <v>42182</v>
      </c>
      <c r="B8622" s="268">
        <v>2585.11</v>
      </c>
    </row>
    <row r="8623" spans="1:2" ht="16.149999999999999" customHeight="1" x14ac:dyDescent="0.25">
      <c r="A8623" s="265">
        <v>42183</v>
      </c>
      <c r="B8623" s="266">
        <v>2585.11</v>
      </c>
    </row>
    <row r="8624" spans="1:2" ht="16.149999999999999" customHeight="1" x14ac:dyDescent="0.25">
      <c r="A8624" s="265">
        <v>42184</v>
      </c>
      <c r="B8624" s="268">
        <v>2585.11</v>
      </c>
    </row>
    <row r="8625" spans="1:2" ht="16.149999999999999" customHeight="1" x14ac:dyDescent="0.25">
      <c r="A8625" s="265">
        <v>42185</v>
      </c>
      <c r="B8625" s="266">
        <v>2585.11</v>
      </c>
    </row>
    <row r="8626" spans="1:2" ht="16.149999999999999" customHeight="1" x14ac:dyDescent="0.25">
      <c r="A8626" s="265">
        <v>42186</v>
      </c>
      <c r="B8626" s="268">
        <v>2598.6799999999998</v>
      </c>
    </row>
    <row r="8627" spans="1:2" ht="16.149999999999999" customHeight="1" x14ac:dyDescent="0.25">
      <c r="A8627" s="265">
        <v>42187</v>
      </c>
      <c r="B8627" s="266">
        <v>2626.8</v>
      </c>
    </row>
    <row r="8628" spans="1:2" ht="16.149999999999999" customHeight="1" x14ac:dyDescent="0.25">
      <c r="A8628" s="265">
        <v>42188</v>
      </c>
      <c r="B8628" s="268">
        <v>2623.91</v>
      </c>
    </row>
    <row r="8629" spans="1:2" ht="16.149999999999999" customHeight="1" x14ac:dyDescent="0.25">
      <c r="A8629" s="265">
        <v>42189</v>
      </c>
      <c r="B8629" s="266">
        <v>2642.97</v>
      </c>
    </row>
    <row r="8630" spans="1:2" ht="16.149999999999999" customHeight="1" x14ac:dyDescent="0.25">
      <c r="A8630" s="265">
        <v>42190</v>
      </c>
      <c r="B8630" s="268">
        <v>2642.97</v>
      </c>
    </row>
    <row r="8631" spans="1:2" ht="16.149999999999999" customHeight="1" x14ac:dyDescent="0.25">
      <c r="A8631" s="265">
        <v>42191</v>
      </c>
      <c r="B8631" s="266">
        <v>2642.97</v>
      </c>
    </row>
    <row r="8632" spans="1:2" ht="16.149999999999999" customHeight="1" x14ac:dyDescent="0.25">
      <c r="A8632" s="265">
        <v>42192</v>
      </c>
      <c r="B8632" s="268">
        <v>2665.41</v>
      </c>
    </row>
    <row r="8633" spans="1:2" ht="16.149999999999999" customHeight="1" x14ac:dyDescent="0.25">
      <c r="A8633" s="265">
        <v>42193</v>
      </c>
      <c r="B8633" s="266">
        <v>2690.15</v>
      </c>
    </row>
    <row r="8634" spans="1:2" ht="16.149999999999999" customHeight="1" x14ac:dyDescent="0.25">
      <c r="A8634" s="265">
        <v>42194</v>
      </c>
      <c r="B8634" s="268">
        <v>2690.79</v>
      </c>
    </row>
    <row r="8635" spans="1:2" ht="16.149999999999999" customHeight="1" x14ac:dyDescent="0.25">
      <c r="A8635" s="265">
        <v>42195</v>
      </c>
      <c r="B8635" s="266">
        <v>2670.79</v>
      </c>
    </row>
    <row r="8636" spans="1:2" ht="16.149999999999999" customHeight="1" x14ac:dyDescent="0.25">
      <c r="A8636" s="265">
        <v>42196</v>
      </c>
      <c r="B8636" s="268">
        <v>2667.37</v>
      </c>
    </row>
    <row r="8637" spans="1:2" ht="16.149999999999999" customHeight="1" x14ac:dyDescent="0.25">
      <c r="A8637" s="265">
        <v>42197</v>
      </c>
      <c r="B8637" s="266">
        <v>2667.37</v>
      </c>
    </row>
    <row r="8638" spans="1:2" ht="16.149999999999999" customHeight="1" x14ac:dyDescent="0.25">
      <c r="A8638" s="265">
        <v>42198</v>
      </c>
      <c r="B8638" s="268">
        <v>2667.37</v>
      </c>
    </row>
    <row r="8639" spans="1:2" ht="16.149999999999999" customHeight="1" x14ac:dyDescent="0.25">
      <c r="A8639" s="265">
        <v>42199</v>
      </c>
      <c r="B8639" s="266">
        <v>2693.54</v>
      </c>
    </row>
    <row r="8640" spans="1:2" ht="16.149999999999999" customHeight="1" x14ac:dyDescent="0.25">
      <c r="A8640" s="265">
        <v>42200</v>
      </c>
      <c r="B8640" s="268">
        <v>2688.2</v>
      </c>
    </row>
    <row r="8641" spans="1:2" ht="16.149999999999999" customHeight="1" x14ac:dyDescent="0.25">
      <c r="A8641" s="265">
        <v>42201</v>
      </c>
      <c r="B8641" s="266">
        <v>2713.04</v>
      </c>
    </row>
    <row r="8642" spans="1:2" ht="16.149999999999999" customHeight="1" x14ac:dyDescent="0.25">
      <c r="A8642" s="265">
        <v>42202</v>
      </c>
      <c r="B8642" s="268">
        <v>2727.23</v>
      </c>
    </row>
    <row r="8643" spans="1:2" ht="16.149999999999999" customHeight="1" x14ac:dyDescent="0.25">
      <c r="A8643" s="265">
        <v>42203</v>
      </c>
      <c r="B8643" s="266">
        <v>2751.88</v>
      </c>
    </row>
    <row r="8644" spans="1:2" ht="16.149999999999999" customHeight="1" x14ac:dyDescent="0.25">
      <c r="A8644" s="265">
        <v>42204</v>
      </c>
      <c r="B8644" s="268">
        <v>2751.88</v>
      </c>
    </row>
    <row r="8645" spans="1:2" ht="16.149999999999999" customHeight="1" x14ac:dyDescent="0.25">
      <c r="A8645" s="265">
        <v>42205</v>
      </c>
      <c r="B8645" s="266">
        <v>2751.88</v>
      </c>
    </row>
    <row r="8646" spans="1:2" ht="16.149999999999999" customHeight="1" x14ac:dyDescent="0.25">
      <c r="A8646" s="265">
        <v>42206</v>
      </c>
      <c r="B8646" s="268">
        <v>2751.88</v>
      </c>
    </row>
    <row r="8647" spans="1:2" ht="16.149999999999999" customHeight="1" x14ac:dyDescent="0.25">
      <c r="A8647" s="265">
        <v>42207</v>
      </c>
      <c r="B8647" s="266">
        <v>2765.1</v>
      </c>
    </row>
    <row r="8648" spans="1:2" ht="16.149999999999999" customHeight="1" x14ac:dyDescent="0.25">
      <c r="A8648" s="265">
        <v>42208</v>
      </c>
      <c r="B8648" s="268">
        <v>2790.26</v>
      </c>
    </row>
    <row r="8649" spans="1:2" ht="16.149999999999999" customHeight="1" x14ac:dyDescent="0.25">
      <c r="A8649" s="265">
        <v>42209</v>
      </c>
      <c r="B8649" s="266">
        <v>2807.36</v>
      </c>
    </row>
    <row r="8650" spans="1:2" ht="16.149999999999999" customHeight="1" x14ac:dyDescent="0.25">
      <c r="A8650" s="265">
        <v>42210</v>
      </c>
      <c r="B8650" s="268">
        <v>2857.46</v>
      </c>
    </row>
    <row r="8651" spans="1:2" ht="16.149999999999999" customHeight="1" x14ac:dyDescent="0.25">
      <c r="A8651" s="265">
        <v>42211</v>
      </c>
      <c r="B8651" s="266">
        <v>2857.46</v>
      </c>
    </row>
    <row r="8652" spans="1:2" ht="16.149999999999999" customHeight="1" x14ac:dyDescent="0.25">
      <c r="A8652" s="265">
        <v>42212</v>
      </c>
      <c r="B8652" s="268">
        <v>2857.46</v>
      </c>
    </row>
    <row r="8653" spans="1:2" ht="16.149999999999999" customHeight="1" x14ac:dyDescent="0.25">
      <c r="A8653" s="265">
        <v>42213</v>
      </c>
      <c r="B8653" s="266">
        <v>2854.13</v>
      </c>
    </row>
    <row r="8654" spans="1:2" ht="16.149999999999999" customHeight="1" x14ac:dyDescent="0.25">
      <c r="A8654" s="265">
        <v>42214</v>
      </c>
      <c r="B8654" s="268">
        <v>2855.44</v>
      </c>
    </row>
    <row r="8655" spans="1:2" ht="16.149999999999999" customHeight="1" x14ac:dyDescent="0.25">
      <c r="A8655" s="265">
        <v>42215</v>
      </c>
      <c r="B8655" s="266">
        <v>2855.32</v>
      </c>
    </row>
    <row r="8656" spans="1:2" ht="16.149999999999999" customHeight="1" x14ac:dyDescent="0.25">
      <c r="A8656" s="265">
        <v>42216</v>
      </c>
      <c r="B8656" s="268">
        <v>2866.04</v>
      </c>
    </row>
    <row r="8657" spans="1:2" ht="16.149999999999999" customHeight="1" x14ac:dyDescent="0.25">
      <c r="A8657" s="265">
        <v>42217</v>
      </c>
      <c r="B8657" s="266">
        <v>2862.51</v>
      </c>
    </row>
    <row r="8658" spans="1:2" ht="16.149999999999999" customHeight="1" x14ac:dyDescent="0.25">
      <c r="A8658" s="265">
        <v>42218</v>
      </c>
      <c r="B8658" s="268">
        <v>2862.51</v>
      </c>
    </row>
    <row r="8659" spans="1:2" ht="16.149999999999999" customHeight="1" x14ac:dyDescent="0.25">
      <c r="A8659" s="265">
        <v>42219</v>
      </c>
      <c r="B8659" s="266">
        <v>2862.51</v>
      </c>
    </row>
    <row r="8660" spans="1:2" ht="16.149999999999999" customHeight="1" x14ac:dyDescent="0.25">
      <c r="A8660" s="265">
        <v>42220</v>
      </c>
      <c r="B8660" s="268">
        <v>2902.98</v>
      </c>
    </row>
    <row r="8661" spans="1:2" ht="16.149999999999999" customHeight="1" x14ac:dyDescent="0.25">
      <c r="A8661" s="265">
        <v>42221</v>
      </c>
      <c r="B8661" s="266">
        <v>2906.95</v>
      </c>
    </row>
    <row r="8662" spans="1:2" ht="16.149999999999999" customHeight="1" x14ac:dyDescent="0.25">
      <c r="A8662" s="265">
        <v>42222</v>
      </c>
      <c r="B8662" s="268">
        <v>2945.97</v>
      </c>
    </row>
    <row r="8663" spans="1:2" ht="16.149999999999999" customHeight="1" x14ac:dyDescent="0.25">
      <c r="A8663" s="265">
        <v>42223</v>
      </c>
      <c r="B8663" s="266">
        <v>2955.31</v>
      </c>
    </row>
    <row r="8664" spans="1:2" ht="16.149999999999999" customHeight="1" x14ac:dyDescent="0.25">
      <c r="A8664" s="265">
        <v>42224</v>
      </c>
      <c r="B8664" s="268">
        <v>2955.31</v>
      </c>
    </row>
    <row r="8665" spans="1:2" ht="16.149999999999999" customHeight="1" x14ac:dyDescent="0.25">
      <c r="A8665" s="265">
        <v>42225</v>
      </c>
      <c r="B8665" s="266">
        <v>2955.31</v>
      </c>
    </row>
    <row r="8666" spans="1:2" ht="16.149999999999999" customHeight="1" x14ac:dyDescent="0.25">
      <c r="A8666" s="265">
        <v>42226</v>
      </c>
      <c r="B8666" s="268">
        <v>2955.31</v>
      </c>
    </row>
    <row r="8667" spans="1:2" ht="16.149999999999999" customHeight="1" x14ac:dyDescent="0.25">
      <c r="A8667" s="265">
        <v>42227</v>
      </c>
      <c r="B8667" s="266">
        <v>2913.45</v>
      </c>
    </row>
    <row r="8668" spans="1:2" ht="16.149999999999999" customHeight="1" x14ac:dyDescent="0.25">
      <c r="A8668" s="265">
        <v>42228</v>
      </c>
      <c r="B8668" s="268">
        <v>2943.97</v>
      </c>
    </row>
    <row r="8669" spans="1:2" ht="16.149999999999999" customHeight="1" x14ac:dyDescent="0.25">
      <c r="A8669" s="265">
        <v>42229</v>
      </c>
      <c r="B8669" s="266">
        <v>2937.63</v>
      </c>
    </row>
    <row r="8670" spans="1:2" ht="16.149999999999999" customHeight="1" x14ac:dyDescent="0.25">
      <c r="A8670" s="265">
        <v>42230</v>
      </c>
      <c r="B8670" s="268">
        <v>2966.12</v>
      </c>
    </row>
    <row r="8671" spans="1:2" ht="16.149999999999999" customHeight="1" x14ac:dyDescent="0.25">
      <c r="A8671" s="265">
        <v>42231</v>
      </c>
      <c r="B8671" s="266">
        <v>2983.12</v>
      </c>
    </row>
    <row r="8672" spans="1:2" ht="16.149999999999999" customHeight="1" x14ac:dyDescent="0.25">
      <c r="A8672" s="265">
        <v>42232</v>
      </c>
      <c r="B8672" s="268">
        <v>2983.12</v>
      </c>
    </row>
    <row r="8673" spans="1:2" ht="16.149999999999999" customHeight="1" x14ac:dyDescent="0.25">
      <c r="A8673" s="265">
        <v>42233</v>
      </c>
      <c r="B8673" s="266">
        <v>2983.12</v>
      </c>
    </row>
    <row r="8674" spans="1:2" ht="16.149999999999999" customHeight="1" x14ac:dyDescent="0.25">
      <c r="A8674" s="265">
        <v>42234</v>
      </c>
      <c r="B8674" s="268">
        <v>2983.12</v>
      </c>
    </row>
    <row r="8675" spans="1:2" ht="16.149999999999999" customHeight="1" x14ac:dyDescent="0.25">
      <c r="A8675" s="265">
        <v>42235</v>
      </c>
      <c r="B8675" s="266">
        <v>3003.35</v>
      </c>
    </row>
    <row r="8676" spans="1:2" ht="16.149999999999999" customHeight="1" x14ac:dyDescent="0.25">
      <c r="A8676" s="265">
        <v>42236</v>
      </c>
      <c r="B8676" s="268">
        <v>3027.2</v>
      </c>
    </row>
    <row r="8677" spans="1:2" ht="16.149999999999999" customHeight="1" x14ac:dyDescent="0.25">
      <c r="A8677" s="265">
        <v>42237</v>
      </c>
      <c r="B8677" s="266">
        <v>3053.65</v>
      </c>
    </row>
    <row r="8678" spans="1:2" ht="16.149999999999999" customHeight="1" x14ac:dyDescent="0.25">
      <c r="A8678" s="265">
        <v>42238</v>
      </c>
      <c r="B8678" s="268">
        <v>3102.6</v>
      </c>
    </row>
    <row r="8679" spans="1:2" ht="16.149999999999999" customHeight="1" x14ac:dyDescent="0.25">
      <c r="A8679" s="265">
        <v>42239</v>
      </c>
      <c r="B8679" s="266">
        <v>3102.6</v>
      </c>
    </row>
    <row r="8680" spans="1:2" ht="16.149999999999999" customHeight="1" x14ac:dyDescent="0.25">
      <c r="A8680" s="265">
        <v>42240</v>
      </c>
      <c r="B8680" s="268">
        <v>3102.6</v>
      </c>
    </row>
    <row r="8681" spans="1:2" ht="16.149999999999999" customHeight="1" x14ac:dyDescent="0.25">
      <c r="A8681" s="265">
        <v>42241</v>
      </c>
      <c r="B8681" s="266">
        <v>3208.37</v>
      </c>
    </row>
    <row r="8682" spans="1:2" ht="16.149999999999999" customHeight="1" x14ac:dyDescent="0.25">
      <c r="A8682" s="265">
        <v>42242</v>
      </c>
      <c r="B8682" s="268">
        <v>3194.24</v>
      </c>
    </row>
    <row r="8683" spans="1:2" ht="16.149999999999999" customHeight="1" x14ac:dyDescent="0.25">
      <c r="A8683" s="265">
        <v>42243</v>
      </c>
      <c r="B8683" s="266">
        <v>3238.51</v>
      </c>
    </row>
    <row r="8684" spans="1:2" ht="16.149999999999999" customHeight="1" x14ac:dyDescent="0.25">
      <c r="A8684" s="265">
        <v>42244</v>
      </c>
      <c r="B8684" s="268">
        <v>3195.47</v>
      </c>
    </row>
    <row r="8685" spans="1:2" ht="16.149999999999999" customHeight="1" x14ac:dyDescent="0.25">
      <c r="A8685" s="265">
        <v>42245</v>
      </c>
      <c r="B8685" s="266">
        <v>3101.1</v>
      </c>
    </row>
    <row r="8686" spans="1:2" ht="16.149999999999999" customHeight="1" x14ac:dyDescent="0.25">
      <c r="A8686" s="265">
        <v>42246</v>
      </c>
      <c r="B8686" s="268">
        <v>3101.1</v>
      </c>
    </row>
    <row r="8687" spans="1:2" ht="16.149999999999999" customHeight="1" x14ac:dyDescent="0.25">
      <c r="A8687" s="265">
        <v>42247</v>
      </c>
      <c r="B8687" s="266">
        <v>3101.1</v>
      </c>
    </row>
    <row r="8688" spans="1:2" ht="16.149999999999999" customHeight="1" x14ac:dyDescent="0.25">
      <c r="A8688" s="265">
        <v>42248</v>
      </c>
      <c r="B8688" s="268">
        <v>3079.97</v>
      </c>
    </row>
    <row r="8689" spans="1:2" ht="16.149999999999999" customHeight="1" x14ac:dyDescent="0.25">
      <c r="A8689" s="265">
        <v>42249</v>
      </c>
      <c r="B8689" s="266">
        <v>3093.64</v>
      </c>
    </row>
    <row r="8690" spans="1:2" ht="16.149999999999999" customHeight="1" x14ac:dyDescent="0.25">
      <c r="A8690" s="265">
        <v>42250</v>
      </c>
      <c r="B8690" s="268">
        <v>3142.34</v>
      </c>
    </row>
    <row r="8691" spans="1:2" ht="16.149999999999999" customHeight="1" x14ac:dyDescent="0.25">
      <c r="A8691" s="265">
        <v>42251</v>
      </c>
      <c r="B8691" s="266">
        <v>3119.93</v>
      </c>
    </row>
    <row r="8692" spans="1:2" ht="16.149999999999999" customHeight="1" x14ac:dyDescent="0.25">
      <c r="A8692" s="265">
        <v>42252</v>
      </c>
      <c r="B8692" s="268">
        <v>3113.55</v>
      </c>
    </row>
    <row r="8693" spans="1:2" ht="16.149999999999999" customHeight="1" x14ac:dyDescent="0.25">
      <c r="A8693" s="265">
        <v>42253</v>
      </c>
      <c r="B8693" s="266">
        <v>3113.55</v>
      </c>
    </row>
    <row r="8694" spans="1:2" ht="16.149999999999999" customHeight="1" x14ac:dyDescent="0.25">
      <c r="A8694" s="265">
        <v>42254</v>
      </c>
      <c r="B8694" s="268">
        <v>3113.55</v>
      </c>
    </row>
    <row r="8695" spans="1:2" ht="16.149999999999999" customHeight="1" x14ac:dyDescent="0.25">
      <c r="A8695" s="265">
        <v>42255</v>
      </c>
      <c r="B8695" s="266">
        <v>3113.55</v>
      </c>
    </row>
    <row r="8696" spans="1:2" ht="16.149999999999999" customHeight="1" x14ac:dyDescent="0.25">
      <c r="A8696" s="265">
        <v>42256</v>
      </c>
      <c r="B8696" s="268">
        <v>3138.46</v>
      </c>
    </row>
    <row r="8697" spans="1:2" ht="16.149999999999999" customHeight="1" x14ac:dyDescent="0.25">
      <c r="A8697" s="265">
        <v>42257</v>
      </c>
      <c r="B8697" s="266">
        <v>3105.4</v>
      </c>
    </row>
    <row r="8698" spans="1:2" ht="16.149999999999999" customHeight="1" x14ac:dyDescent="0.25">
      <c r="A8698" s="265">
        <v>42258</v>
      </c>
      <c r="B8698" s="268">
        <v>3080.57</v>
      </c>
    </row>
    <row r="8699" spans="1:2" ht="16.149999999999999" customHeight="1" x14ac:dyDescent="0.25">
      <c r="A8699" s="265">
        <v>42259</v>
      </c>
      <c r="B8699" s="266">
        <v>3012.96</v>
      </c>
    </row>
    <row r="8700" spans="1:2" ht="16.149999999999999" customHeight="1" x14ac:dyDescent="0.25">
      <c r="A8700" s="265">
        <v>42260</v>
      </c>
      <c r="B8700" s="268">
        <v>3012.96</v>
      </c>
    </row>
    <row r="8701" spans="1:2" ht="16.149999999999999" customHeight="1" x14ac:dyDescent="0.25">
      <c r="A8701" s="265">
        <v>42261</v>
      </c>
      <c r="B8701" s="266">
        <v>3012.96</v>
      </c>
    </row>
    <row r="8702" spans="1:2" ht="16.149999999999999" customHeight="1" x14ac:dyDescent="0.25">
      <c r="A8702" s="265">
        <v>42262</v>
      </c>
      <c r="B8702" s="268">
        <v>3032.59</v>
      </c>
    </row>
    <row r="8703" spans="1:2" ht="16.149999999999999" customHeight="1" x14ac:dyDescent="0.25">
      <c r="A8703" s="265">
        <v>42263</v>
      </c>
      <c r="B8703" s="266">
        <v>3025.28</v>
      </c>
    </row>
    <row r="8704" spans="1:2" ht="16.149999999999999" customHeight="1" x14ac:dyDescent="0.25">
      <c r="A8704" s="265">
        <v>42264</v>
      </c>
      <c r="B8704" s="268">
        <v>2989.04</v>
      </c>
    </row>
    <row r="8705" spans="1:2" ht="16.149999999999999" customHeight="1" x14ac:dyDescent="0.25">
      <c r="A8705" s="265">
        <v>42265</v>
      </c>
      <c r="B8705" s="266">
        <v>2975.13</v>
      </c>
    </row>
    <row r="8706" spans="1:2" ht="16.149999999999999" customHeight="1" x14ac:dyDescent="0.25">
      <c r="A8706" s="265">
        <v>42266</v>
      </c>
      <c r="B8706" s="268">
        <v>2984.9</v>
      </c>
    </row>
    <row r="8707" spans="1:2" ht="16.149999999999999" customHeight="1" x14ac:dyDescent="0.25">
      <c r="A8707" s="265">
        <v>42267</v>
      </c>
      <c r="B8707" s="266">
        <v>2984.9</v>
      </c>
    </row>
    <row r="8708" spans="1:2" ht="16.149999999999999" customHeight="1" x14ac:dyDescent="0.25">
      <c r="A8708" s="265">
        <v>42268</v>
      </c>
      <c r="B8708" s="268">
        <v>2984.9</v>
      </c>
    </row>
    <row r="8709" spans="1:2" ht="16.149999999999999" customHeight="1" x14ac:dyDescent="0.25">
      <c r="A8709" s="265">
        <v>42269</v>
      </c>
      <c r="B8709" s="266">
        <v>3001.68</v>
      </c>
    </row>
    <row r="8710" spans="1:2" ht="16.149999999999999" customHeight="1" x14ac:dyDescent="0.25">
      <c r="A8710" s="265">
        <v>42270</v>
      </c>
      <c r="B8710" s="268">
        <v>3065.74</v>
      </c>
    </row>
    <row r="8711" spans="1:2" ht="16.149999999999999" customHeight="1" x14ac:dyDescent="0.25">
      <c r="A8711" s="265">
        <v>42271</v>
      </c>
      <c r="B8711" s="266">
        <v>3099.28</v>
      </c>
    </row>
    <row r="8712" spans="1:2" ht="16.149999999999999" customHeight="1" x14ac:dyDescent="0.25">
      <c r="A8712" s="265">
        <v>42272</v>
      </c>
      <c r="B8712" s="268">
        <v>3135.17</v>
      </c>
    </row>
    <row r="8713" spans="1:2" ht="16.149999999999999" customHeight="1" x14ac:dyDescent="0.25">
      <c r="A8713" s="265">
        <v>42273</v>
      </c>
      <c r="B8713" s="266">
        <v>3080.44</v>
      </c>
    </row>
    <row r="8714" spans="1:2" ht="16.149999999999999" customHeight="1" x14ac:dyDescent="0.25">
      <c r="A8714" s="265">
        <v>42274</v>
      </c>
      <c r="B8714" s="268">
        <v>3080.44</v>
      </c>
    </row>
    <row r="8715" spans="1:2" ht="16.149999999999999" customHeight="1" x14ac:dyDescent="0.25">
      <c r="A8715" s="265">
        <v>42275</v>
      </c>
      <c r="B8715" s="266">
        <v>3080.44</v>
      </c>
    </row>
    <row r="8716" spans="1:2" ht="16.149999999999999" customHeight="1" x14ac:dyDescent="0.25">
      <c r="A8716" s="265">
        <v>42276</v>
      </c>
      <c r="B8716" s="268">
        <v>3096.98</v>
      </c>
    </row>
    <row r="8717" spans="1:2" ht="16.149999999999999" customHeight="1" x14ac:dyDescent="0.25">
      <c r="A8717" s="265">
        <v>42277</v>
      </c>
      <c r="B8717" s="266">
        <v>3121.94</v>
      </c>
    </row>
    <row r="8718" spans="1:2" ht="16.149999999999999" customHeight="1" x14ac:dyDescent="0.25">
      <c r="A8718" s="265">
        <v>42278</v>
      </c>
      <c r="B8718" s="268">
        <v>3086.75</v>
      </c>
    </row>
    <row r="8719" spans="1:2" ht="16.149999999999999" customHeight="1" x14ac:dyDescent="0.25">
      <c r="A8719" s="265">
        <v>42279</v>
      </c>
      <c r="B8719" s="266">
        <v>3061.85</v>
      </c>
    </row>
    <row r="8720" spans="1:2" ht="16.149999999999999" customHeight="1" x14ac:dyDescent="0.25">
      <c r="A8720" s="265">
        <v>42280</v>
      </c>
      <c r="B8720" s="268">
        <v>3034.9</v>
      </c>
    </row>
    <row r="8721" spans="1:2" ht="16.149999999999999" customHeight="1" x14ac:dyDescent="0.25">
      <c r="A8721" s="265">
        <v>42281</v>
      </c>
      <c r="B8721" s="266">
        <v>3034.9</v>
      </c>
    </row>
    <row r="8722" spans="1:2" ht="16.149999999999999" customHeight="1" x14ac:dyDescent="0.25">
      <c r="A8722" s="265">
        <v>42282</v>
      </c>
      <c r="B8722" s="268">
        <v>3034.9</v>
      </c>
    </row>
    <row r="8723" spans="1:2" ht="16.149999999999999" customHeight="1" x14ac:dyDescent="0.25">
      <c r="A8723" s="265">
        <v>42283</v>
      </c>
      <c r="B8723" s="266">
        <v>2971.15</v>
      </c>
    </row>
    <row r="8724" spans="1:2" ht="16.149999999999999" customHeight="1" x14ac:dyDescent="0.25">
      <c r="A8724" s="265">
        <v>42284</v>
      </c>
      <c r="B8724" s="268">
        <v>2913.74</v>
      </c>
    </row>
    <row r="8725" spans="1:2" ht="16.149999999999999" customHeight="1" x14ac:dyDescent="0.25">
      <c r="A8725" s="265">
        <v>42285</v>
      </c>
      <c r="B8725" s="266">
        <v>2891.91</v>
      </c>
    </row>
    <row r="8726" spans="1:2" ht="16.149999999999999" customHeight="1" x14ac:dyDescent="0.25">
      <c r="A8726" s="265">
        <v>42286</v>
      </c>
      <c r="B8726" s="268">
        <v>2887.21</v>
      </c>
    </row>
    <row r="8727" spans="1:2" ht="16.149999999999999" customHeight="1" x14ac:dyDescent="0.25">
      <c r="A8727" s="265">
        <v>42287</v>
      </c>
      <c r="B8727" s="266">
        <v>2855.74</v>
      </c>
    </row>
    <row r="8728" spans="1:2" ht="16.149999999999999" customHeight="1" x14ac:dyDescent="0.25">
      <c r="A8728" s="265">
        <v>42288</v>
      </c>
      <c r="B8728" s="268">
        <v>2855.74</v>
      </c>
    </row>
    <row r="8729" spans="1:2" ht="16.149999999999999" customHeight="1" x14ac:dyDescent="0.25">
      <c r="A8729" s="265">
        <v>42289</v>
      </c>
      <c r="B8729" s="266">
        <v>2855.74</v>
      </c>
    </row>
    <row r="8730" spans="1:2" ht="16.149999999999999" customHeight="1" x14ac:dyDescent="0.25">
      <c r="A8730" s="265">
        <v>42290</v>
      </c>
      <c r="B8730" s="268">
        <v>2855.74</v>
      </c>
    </row>
    <row r="8731" spans="1:2" ht="16.149999999999999" customHeight="1" x14ac:dyDescent="0.25">
      <c r="A8731" s="265">
        <v>42291</v>
      </c>
      <c r="B8731" s="266">
        <v>2910.7</v>
      </c>
    </row>
    <row r="8732" spans="1:2" ht="16.149999999999999" customHeight="1" x14ac:dyDescent="0.25">
      <c r="A8732" s="265">
        <v>42292</v>
      </c>
      <c r="B8732" s="268">
        <v>2928.69</v>
      </c>
    </row>
    <row r="8733" spans="1:2" ht="16.149999999999999" customHeight="1" x14ac:dyDescent="0.25">
      <c r="A8733" s="265">
        <v>42293</v>
      </c>
      <c r="B8733" s="266">
        <v>2908.87</v>
      </c>
    </row>
    <row r="8734" spans="1:2" ht="16.149999999999999" customHeight="1" x14ac:dyDescent="0.25">
      <c r="A8734" s="265">
        <v>42294</v>
      </c>
      <c r="B8734" s="268">
        <v>2879.89</v>
      </c>
    </row>
    <row r="8735" spans="1:2" ht="16.149999999999999" customHeight="1" x14ac:dyDescent="0.25">
      <c r="A8735" s="265">
        <v>42295</v>
      </c>
      <c r="B8735" s="266">
        <v>2879.89</v>
      </c>
    </row>
    <row r="8736" spans="1:2" ht="16.149999999999999" customHeight="1" x14ac:dyDescent="0.25">
      <c r="A8736" s="265">
        <v>42296</v>
      </c>
      <c r="B8736" s="268">
        <v>2879.89</v>
      </c>
    </row>
    <row r="8737" spans="1:2" ht="16.149999999999999" customHeight="1" x14ac:dyDescent="0.25">
      <c r="A8737" s="265">
        <v>42297</v>
      </c>
      <c r="B8737" s="266">
        <v>2912.99</v>
      </c>
    </row>
    <row r="8738" spans="1:2" ht="16.149999999999999" customHeight="1" x14ac:dyDescent="0.25">
      <c r="A8738" s="265">
        <v>42298</v>
      </c>
      <c r="B8738" s="268">
        <v>2929.19</v>
      </c>
    </row>
    <row r="8739" spans="1:2" ht="16.149999999999999" customHeight="1" x14ac:dyDescent="0.25">
      <c r="A8739" s="265">
        <v>42299</v>
      </c>
      <c r="B8739" s="266">
        <v>2966.68</v>
      </c>
    </row>
    <row r="8740" spans="1:2" ht="16.149999999999999" customHeight="1" x14ac:dyDescent="0.25">
      <c r="A8740" s="265">
        <v>42300</v>
      </c>
      <c r="B8740" s="268">
        <v>2925.36</v>
      </c>
    </row>
    <row r="8741" spans="1:2" ht="16.149999999999999" customHeight="1" x14ac:dyDescent="0.25">
      <c r="A8741" s="265">
        <v>42301</v>
      </c>
      <c r="B8741" s="266">
        <v>2912.08</v>
      </c>
    </row>
    <row r="8742" spans="1:2" ht="16.149999999999999" customHeight="1" x14ac:dyDescent="0.25">
      <c r="A8742" s="265">
        <v>42302</v>
      </c>
      <c r="B8742" s="268">
        <v>2912.08</v>
      </c>
    </row>
    <row r="8743" spans="1:2" ht="16.149999999999999" customHeight="1" x14ac:dyDescent="0.25">
      <c r="A8743" s="265">
        <v>42303</v>
      </c>
      <c r="B8743" s="266">
        <v>2912.08</v>
      </c>
    </row>
    <row r="8744" spans="1:2" ht="16.149999999999999" customHeight="1" x14ac:dyDescent="0.25">
      <c r="A8744" s="265">
        <v>42304</v>
      </c>
      <c r="B8744" s="268">
        <v>2918.21</v>
      </c>
    </row>
    <row r="8745" spans="1:2" ht="16.149999999999999" customHeight="1" x14ac:dyDescent="0.25">
      <c r="A8745" s="265">
        <v>42305</v>
      </c>
      <c r="B8745" s="266">
        <v>2950.87</v>
      </c>
    </row>
    <row r="8746" spans="1:2" ht="16.149999999999999" customHeight="1" x14ac:dyDescent="0.25">
      <c r="A8746" s="265">
        <v>42306</v>
      </c>
      <c r="B8746" s="268">
        <v>2926.75</v>
      </c>
    </row>
    <row r="8747" spans="1:2" ht="16.149999999999999" customHeight="1" x14ac:dyDescent="0.25">
      <c r="A8747" s="265">
        <v>42307</v>
      </c>
      <c r="B8747" s="266">
        <v>2921.32</v>
      </c>
    </row>
    <row r="8748" spans="1:2" ht="16.149999999999999" customHeight="1" x14ac:dyDescent="0.25">
      <c r="A8748" s="265">
        <v>42308</v>
      </c>
      <c r="B8748" s="268">
        <v>2897.83</v>
      </c>
    </row>
    <row r="8749" spans="1:2" ht="16.149999999999999" customHeight="1" x14ac:dyDescent="0.25">
      <c r="A8749" s="265">
        <v>42309</v>
      </c>
      <c r="B8749" s="266">
        <v>2897.83</v>
      </c>
    </row>
    <row r="8750" spans="1:2" ht="16.149999999999999" customHeight="1" x14ac:dyDescent="0.25">
      <c r="A8750" s="265">
        <v>42310</v>
      </c>
      <c r="B8750" s="268">
        <v>2897.83</v>
      </c>
    </row>
    <row r="8751" spans="1:2" ht="16.149999999999999" customHeight="1" x14ac:dyDescent="0.25">
      <c r="A8751" s="265">
        <v>42311</v>
      </c>
      <c r="B8751" s="266">
        <v>2897.83</v>
      </c>
    </row>
    <row r="8752" spans="1:2" ht="16.149999999999999" customHeight="1" x14ac:dyDescent="0.25">
      <c r="A8752" s="265">
        <v>42312</v>
      </c>
      <c r="B8752" s="268">
        <v>2825.25</v>
      </c>
    </row>
    <row r="8753" spans="1:2" ht="16.149999999999999" customHeight="1" x14ac:dyDescent="0.25">
      <c r="A8753" s="265">
        <v>42313</v>
      </c>
      <c r="B8753" s="266">
        <v>2819.63</v>
      </c>
    </row>
    <row r="8754" spans="1:2" ht="16.149999999999999" customHeight="1" x14ac:dyDescent="0.25">
      <c r="A8754" s="265">
        <v>42314</v>
      </c>
      <c r="B8754" s="268">
        <v>2853.32</v>
      </c>
    </row>
    <row r="8755" spans="1:2" ht="16.149999999999999" customHeight="1" x14ac:dyDescent="0.25">
      <c r="A8755" s="265">
        <v>42315</v>
      </c>
      <c r="B8755" s="266">
        <v>2896.19</v>
      </c>
    </row>
    <row r="8756" spans="1:2" ht="16.149999999999999" customHeight="1" x14ac:dyDescent="0.25">
      <c r="A8756" s="265">
        <v>42316</v>
      </c>
      <c r="B8756" s="268">
        <v>2896.19</v>
      </c>
    </row>
    <row r="8757" spans="1:2" ht="16.149999999999999" customHeight="1" x14ac:dyDescent="0.25">
      <c r="A8757" s="265">
        <v>42317</v>
      </c>
      <c r="B8757" s="266">
        <v>2896.19</v>
      </c>
    </row>
    <row r="8758" spans="1:2" ht="16.149999999999999" customHeight="1" x14ac:dyDescent="0.25">
      <c r="A8758" s="265">
        <v>42318</v>
      </c>
      <c r="B8758" s="268">
        <v>2921.15</v>
      </c>
    </row>
    <row r="8759" spans="1:2" ht="16.149999999999999" customHeight="1" x14ac:dyDescent="0.25">
      <c r="A8759" s="265">
        <v>42319</v>
      </c>
      <c r="B8759" s="266">
        <v>2935.86</v>
      </c>
    </row>
    <row r="8760" spans="1:2" ht="16.149999999999999" customHeight="1" x14ac:dyDescent="0.25">
      <c r="A8760" s="265">
        <v>42320</v>
      </c>
      <c r="B8760" s="268">
        <v>2935.86</v>
      </c>
    </row>
    <row r="8761" spans="1:2" ht="16.149999999999999" customHeight="1" x14ac:dyDescent="0.25">
      <c r="A8761" s="265">
        <v>42321</v>
      </c>
      <c r="B8761" s="266">
        <v>3009.36</v>
      </c>
    </row>
    <row r="8762" spans="1:2" ht="16.149999999999999" customHeight="1" x14ac:dyDescent="0.25">
      <c r="A8762" s="265">
        <v>42322</v>
      </c>
      <c r="B8762" s="268">
        <v>3073.23</v>
      </c>
    </row>
    <row r="8763" spans="1:2" ht="16.149999999999999" customHeight="1" x14ac:dyDescent="0.25">
      <c r="A8763" s="265">
        <v>42323</v>
      </c>
      <c r="B8763" s="266">
        <v>3073.23</v>
      </c>
    </row>
    <row r="8764" spans="1:2" ht="16.149999999999999" customHeight="1" x14ac:dyDescent="0.25">
      <c r="A8764" s="265">
        <v>42324</v>
      </c>
      <c r="B8764" s="268">
        <v>3073.23</v>
      </c>
    </row>
    <row r="8765" spans="1:2" ht="16.149999999999999" customHeight="1" x14ac:dyDescent="0.25">
      <c r="A8765" s="265">
        <v>42325</v>
      </c>
      <c r="B8765" s="266">
        <v>3073.23</v>
      </c>
    </row>
    <row r="8766" spans="1:2" ht="16.149999999999999" customHeight="1" x14ac:dyDescent="0.25">
      <c r="A8766" s="265">
        <v>42326</v>
      </c>
      <c r="B8766" s="268">
        <v>3069.24</v>
      </c>
    </row>
    <row r="8767" spans="1:2" ht="16.149999999999999" customHeight="1" x14ac:dyDescent="0.25">
      <c r="A8767" s="265">
        <v>42327</v>
      </c>
      <c r="B8767" s="266">
        <v>3108.7</v>
      </c>
    </row>
    <row r="8768" spans="1:2" ht="16.149999999999999" customHeight="1" x14ac:dyDescent="0.25">
      <c r="A8768" s="265">
        <v>42328</v>
      </c>
      <c r="B8768" s="268">
        <v>3082.04</v>
      </c>
    </row>
    <row r="8769" spans="1:2" ht="16.149999999999999" customHeight="1" x14ac:dyDescent="0.25">
      <c r="A8769" s="265">
        <v>42329</v>
      </c>
      <c r="B8769" s="266">
        <v>3047.31</v>
      </c>
    </row>
    <row r="8770" spans="1:2" ht="16.149999999999999" customHeight="1" x14ac:dyDescent="0.25">
      <c r="A8770" s="265">
        <v>42330</v>
      </c>
      <c r="B8770" s="268">
        <v>3047.31</v>
      </c>
    </row>
    <row r="8771" spans="1:2" ht="16.149999999999999" customHeight="1" x14ac:dyDescent="0.25">
      <c r="A8771" s="265">
        <v>42331</v>
      </c>
      <c r="B8771" s="266">
        <v>3047.31</v>
      </c>
    </row>
    <row r="8772" spans="1:2" ht="16.149999999999999" customHeight="1" x14ac:dyDescent="0.25">
      <c r="A8772" s="265">
        <v>42332</v>
      </c>
      <c r="B8772" s="268">
        <v>3086.82</v>
      </c>
    </row>
    <row r="8773" spans="1:2" ht="16.149999999999999" customHeight="1" x14ac:dyDescent="0.25">
      <c r="A8773" s="265">
        <v>42333</v>
      </c>
      <c r="B8773" s="266">
        <v>3074.35</v>
      </c>
    </row>
    <row r="8774" spans="1:2" ht="16.149999999999999" customHeight="1" x14ac:dyDescent="0.25">
      <c r="A8774" s="265">
        <v>42334</v>
      </c>
      <c r="B8774" s="268">
        <v>3099.75</v>
      </c>
    </row>
    <row r="8775" spans="1:2" ht="16.149999999999999" customHeight="1" x14ac:dyDescent="0.25">
      <c r="A8775" s="265">
        <v>42335</v>
      </c>
      <c r="B8775" s="266">
        <v>3099.75</v>
      </c>
    </row>
    <row r="8776" spans="1:2" ht="16.149999999999999" customHeight="1" x14ac:dyDescent="0.25">
      <c r="A8776" s="265">
        <v>42336</v>
      </c>
      <c r="B8776" s="268">
        <v>3101.1</v>
      </c>
    </row>
    <row r="8777" spans="1:2" ht="16.149999999999999" customHeight="1" x14ac:dyDescent="0.25">
      <c r="A8777" s="265">
        <v>42337</v>
      </c>
      <c r="B8777" s="266">
        <v>3101.1</v>
      </c>
    </row>
    <row r="8778" spans="1:2" ht="16.149999999999999" customHeight="1" x14ac:dyDescent="0.25">
      <c r="A8778" s="265">
        <v>42338</v>
      </c>
      <c r="B8778" s="268">
        <v>3101.1</v>
      </c>
    </row>
    <row r="8779" spans="1:2" ht="16.149999999999999" customHeight="1" x14ac:dyDescent="0.25">
      <c r="A8779" s="265">
        <v>42339</v>
      </c>
      <c r="B8779" s="266">
        <v>3142.11</v>
      </c>
    </row>
    <row r="8780" spans="1:2" ht="16.149999999999999" customHeight="1" x14ac:dyDescent="0.25">
      <c r="A8780" s="265">
        <v>42340</v>
      </c>
      <c r="B8780" s="268">
        <v>3131.95</v>
      </c>
    </row>
    <row r="8781" spans="1:2" ht="16.149999999999999" customHeight="1" x14ac:dyDescent="0.25">
      <c r="A8781" s="265">
        <v>42341</v>
      </c>
      <c r="B8781" s="266">
        <v>3166.67</v>
      </c>
    </row>
    <row r="8782" spans="1:2" ht="16.149999999999999" customHeight="1" x14ac:dyDescent="0.25">
      <c r="A8782" s="265">
        <v>42342</v>
      </c>
      <c r="B8782" s="268">
        <v>3149.12</v>
      </c>
    </row>
    <row r="8783" spans="1:2" ht="16.149999999999999" customHeight="1" x14ac:dyDescent="0.25">
      <c r="A8783" s="265">
        <v>42343</v>
      </c>
      <c r="B8783" s="266">
        <v>3179.22</v>
      </c>
    </row>
    <row r="8784" spans="1:2" ht="16.149999999999999" customHeight="1" x14ac:dyDescent="0.25">
      <c r="A8784" s="265">
        <v>42344</v>
      </c>
      <c r="B8784" s="268">
        <v>3179.22</v>
      </c>
    </row>
    <row r="8785" spans="1:2" ht="16.149999999999999" customHeight="1" x14ac:dyDescent="0.25">
      <c r="A8785" s="265">
        <v>42345</v>
      </c>
      <c r="B8785" s="266">
        <v>3179.22</v>
      </c>
    </row>
    <row r="8786" spans="1:2" ht="16.149999999999999" customHeight="1" x14ac:dyDescent="0.25">
      <c r="A8786" s="265">
        <v>42346</v>
      </c>
      <c r="B8786" s="268">
        <v>3287.03</v>
      </c>
    </row>
    <row r="8787" spans="1:2" ht="16.149999999999999" customHeight="1" x14ac:dyDescent="0.25">
      <c r="A8787" s="265">
        <v>42347</v>
      </c>
      <c r="B8787" s="266">
        <v>3287.03</v>
      </c>
    </row>
    <row r="8788" spans="1:2" ht="16.149999999999999" customHeight="1" x14ac:dyDescent="0.25">
      <c r="A8788" s="265">
        <v>42348</v>
      </c>
      <c r="B8788" s="268">
        <v>3294.02</v>
      </c>
    </row>
    <row r="8789" spans="1:2" ht="16.149999999999999" customHeight="1" x14ac:dyDescent="0.25">
      <c r="A8789" s="265">
        <v>42349</v>
      </c>
      <c r="B8789" s="266">
        <v>3259.56</v>
      </c>
    </row>
    <row r="8790" spans="1:2" ht="16.149999999999999" customHeight="1" x14ac:dyDescent="0.25">
      <c r="A8790" s="265">
        <v>42350</v>
      </c>
      <c r="B8790" s="268">
        <v>3299.36</v>
      </c>
    </row>
    <row r="8791" spans="1:2" ht="16.149999999999999" customHeight="1" x14ac:dyDescent="0.25">
      <c r="A8791" s="265">
        <v>42351</v>
      </c>
      <c r="B8791" s="266">
        <v>3299.36</v>
      </c>
    </row>
    <row r="8792" spans="1:2" ht="16.149999999999999" customHeight="1" x14ac:dyDescent="0.25">
      <c r="A8792" s="265">
        <v>42352</v>
      </c>
      <c r="B8792" s="268">
        <v>3299.36</v>
      </c>
    </row>
    <row r="8793" spans="1:2" ht="16.149999999999999" customHeight="1" x14ac:dyDescent="0.25">
      <c r="A8793" s="265">
        <v>42353</v>
      </c>
      <c r="B8793" s="266">
        <v>3356</v>
      </c>
    </row>
    <row r="8794" spans="1:2" ht="16.149999999999999" customHeight="1" x14ac:dyDescent="0.25">
      <c r="A8794" s="265">
        <v>42354</v>
      </c>
      <c r="B8794" s="268">
        <v>3328.08</v>
      </c>
    </row>
    <row r="8795" spans="1:2" ht="16.149999999999999" customHeight="1" x14ac:dyDescent="0.25">
      <c r="A8795" s="265">
        <v>42355</v>
      </c>
      <c r="B8795" s="266">
        <v>3317.72</v>
      </c>
    </row>
    <row r="8796" spans="1:2" ht="16.149999999999999" customHeight="1" x14ac:dyDescent="0.25">
      <c r="A8796" s="265">
        <v>42356</v>
      </c>
      <c r="B8796" s="268">
        <v>3333.37</v>
      </c>
    </row>
    <row r="8797" spans="1:2" ht="16.149999999999999" customHeight="1" x14ac:dyDescent="0.25">
      <c r="A8797" s="265">
        <v>42357</v>
      </c>
      <c r="B8797" s="266">
        <v>3337.68</v>
      </c>
    </row>
    <row r="8798" spans="1:2" ht="16.149999999999999" customHeight="1" x14ac:dyDescent="0.25">
      <c r="A8798" s="265">
        <v>42358</v>
      </c>
      <c r="B8798" s="268">
        <v>3337.68</v>
      </c>
    </row>
    <row r="8799" spans="1:2" ht="16.149999999999999" customHeight="1" x14ac:dyDescent="0.25">
      <c r="A8799" s="265">
        <v>42359</v>
      </c>
      <c r="B8799" s="266">
        <v>3337.68</v>
      </c>
    </row>
    <row r="8800" spans="1:2" ht="16.149999999999999" customHeight="1" x14ac:dyDescent="0.25">
      <c r="A8800" s="265">
        <v>42360</v>
      </c>
      <c r="B8800" s="268">
        <v>3332.7</v>
      </c>
    </row>
    <row r="8801" spans="1:2" ht="16.149999999999999" customHeight="1" x14ac:dyDescent="0.25">
      <c r="A8801" s="265">
        <v>42361</v>
      </c>
      <c r="B8801" s="266">
        <v>3307.24</v>
      </c>
    </row>
    <row r="8802" spans="1:2" ht="16.149999999999999" customHeight="1" x14ac:dyDescent="0.25">
      <c r="A8802" s="265">
        <v>42362</v>
      </c>
      <c r="B8802" s="268">
        <v>3255.19</v>
      </c>
    </row>
    <row r="8803" spans="1:2" ht="16.149999999999999" customHeight="1" x14ac:dyDescent="0.25">
      <c r="A8803" s="265">
        <v>42363</v>
      </c>
      <c r="B8803" s="266">
        <v>3172.03</v>
      </c>
    </row>
    <row r="8804" spans="1:2" ht="16.149999999999999" customHeight="1" x14ac:dyDescent="0.25">
      <c r="A8804" s="265">
        <v>42364</v>
      </c>
      <c r="B8804" s="268">
        <v>3172.03</v>
      </c>
    </row>
    <row r="8805" spans="1:2" ht="16.149999999999999" customHeight="1" x14ac:dyDescent="0.25">
      <c r="A8805" s="265">
        <v>42365</v>
      </c>
      <c r="B8805" s="266">
        <v>3172.03</v>
      </c>
    </row>
    <row r="8806" spans="1:2" ht="16.149999999999999" customHeight="1" x14ac:dyDescent="0.25">
      <c r="A8806" s="265">
        <v>42366</v>
      </c>
      <c r="B8806" s="268">
        <v>3172.03</v>
      </c>
    </row>
    <row r="8807" spans="1:2" ht="16.149999999999999" customHeight="1" x14ac:dyDescent="0.25">
      <c r="A8807" s="265">
        <v>42367</v>
      </c>
      <c r="B8807" s="266">
        <v>3180.87</v>
      </c>
    </row>
    <row r="8808" spans="1:2" ht="16.149999999999999" customHeight="1" x14ac:dyDescent="0.25">
      <c r="A8808" s="265">
        <v>42368</v>
      </c>
      <c r="B8808" s="268">
        <v>3155.22</v>
      </c>
    </row>
    <row r="8809" spans="1:2" ht="16.149999999999999" customHeight="1" x14ac:dyDescent="0.25">
      <c r="A8809" s="265">
        <v>42369</v>
      </c>
      <c r="B8809" s="266">
        <v>3149.47</v>
      </c>
    </row>
    <row r="8810" spans="1:2" ht="16.149999999999999" customHeight="1" x14ac:dyDescent="0.25">
      <c r="A8810" s="265">
        <v>42370</v>
      </c>
      <c r="B8810" s="268">
        <v>3149.47</v>
      </c>
    </row>
    <row r="8811" spans="1:2" ht="16.149999999999999" customHeight="1" x14ac:dyDescent="0.25">
      <c r="A8811" s="265">
        <v>42371</v>
      </c>
      <c r="B8811" s="266">
        <v>3149.47</v>
      </c>
    </row>
    <row r="8812" spans="1:2" ht="16.149999999999999" customHeight="1" x14ac:dyDescent="0.25">
      <c r="A8812" s="265">
        <v>42372</v>
      </c>
      <c r="B8812" s="268">
        <v>3149.47</v>
      </c>
    </row>
    <row r="8813" spans="1:2" ht="16.149999999999999" customHeight="1" x14ac:dyDescent="0.25">
      <c r="A8813" s="265">
        <v>42373</v>
      </c>
      <c r="B8813" s="266">
        <v>3149.47</v>
      </c>
    </row>
    <row r="8814" spans="1:2" ht="16.149999999999999" customHeight="1" x14ac:dyDescent="0.25">
      <c r="A8814" s="265">
        <v>42374</v>
      </c>
      <c r="B8814" s="268">
        <v>3213.24</v>
      </c>
    </row>
    <row r="8815" spans="1:2" ht="16.149999999999999" customHeight="1" x14ac:dyDescent="0.25">
      <c r="A8815" s="265">
        <v>42375</v>
      </c>
      <c r="B8815" s="266">
        <v>3203.86</v>
      </c>
    </row>
    <row r="8816" spans="1:2" ht="16.149999999999999" customHeight="1" x14ac:dyDescent="0.25">
      <c r="A8816" s="265">
        <v>42376</v>
      </c>
      <c r="B8816" s="268">
        <v>3250.69</v>
      </c>
    </row>
    <row r="8817" spans="1:2" ht="16.149999999999999" customHeight="1" x14ac:dyDescent="0.25">
      <c r="A8817" s="265">
        <v>42377</v>
      </c>
      <c r="B8817" s="266">
        <v>3287.28</v>
      </c>
    </row>
    <row r="8818" spans="1:2" ht="16.149999999999999" customHeight="1" x14ac:dyDescent="0.25">
      <c r="A8818" s="265">
        <v>42378</v>
      </c>
      <c r="B8818" s="268">
        <v>3268.37</v>
      </c>
    </row>
    <row r="8819" spans="1:2" ht="16.149999999999999" customHeight="1" x14ac:dyDescent="0.25">
      <c r="A8819" s="265">
        <v>42379</v>
      </c>
      <c r="B8819" s="266">
        <v>3268.37</v>
      </c>
    </row>
    <row r="8820" spans="1:2" ht="16.149999999999999" customHeight="1" x14ac:dyDescent="0.25">
      <c r="A8820" s="265">
        <v>42380</v>
      </c>
      <c r="B8820" s="268">
        <v>3268.37</v>
      </c>
    </row>
    <row r="8821" spans="1:2" ht="16.149999999999999" customHeight="1" x14ac:dyDescent="0.25">
      <c r="A8821" s="265">
        <v>42381</v>
      </c>
      <c r="B8821" s="266">
        <v>3268.37</v>
      </c>
    </row>
    <row r="8822" spans="1:2" ht="16.149999999999999" customHeight="1" x14ac:dyDescent="0.25">
      <c r="A8822" s="265">
        <v>42382</v>
      </c>
      <c r="B8822" s="268">
        <v>3246.51</v>
      </c>
    </row>
    <row r="8823" spans="1:2" ht="16.149999999999999" customHeight="1" x14ac:dyDescent="0.25">
      <c r="A8823" s="265">
        <v>42383</v>
      </c>
      <c r="B8823" s="266">
        <v>3235.45</v>
      </c>
    </row>
    <row r="8824" spans="1:2" ht="16.149999999999999" customHeight="1" x14ac:dyDescent="0.25">
      <c r="A8824" s="265">
        <v>42384</v>
      </c>
      <c r="B8824" s="268">
        <v>3240.71</v>
      </c>
    </row>
    <row r="8825" spans="1:2" ht="16.149999999999999" customHeight="1" x14ac:dyDescent="0.25">
      <c r="A8825" s="265">
        <v>42385</v>
      </c>
      <c r="B8825" s="266">
        <v>3293.94</v>
      </c>
    </row>
    <row r="8826" spans="1:2" ht="16.149999999999999" customHeight="1" x14ac:dyDescent="0.25">
      <c r="A8826" s="265">
        <v>42386</v>
      </c>
      <c r="B8826" s="268">
        <v>3293.94</v>
      </c>
    </row>
    <row r="8827" spans="1:2" ht="16.149999999999999" customHeight="1" x14ac:dyDescent="0.25">
      <c r="A8827" s="265">
        <v>42387</v>
      </c>
      <c r="B8827" s="266">
        <v>3293.94</v>
      </c>
    </row>
    <row r="8828" spans="1:2" ht="16.149999999999999" customHeight="1" x14ac:dyDescent="0.25">
      <c r="A8828" s="265">
        <v>42388</v>
      </c>
      <c r="B8828" s="268">
        <v>3293.94</v>
      </c>
    </row>
    <row r="8829" spans="1:2" ht="16.149999999999999" customHeight="1" x14ac:dyDescent="0.25">
      <c r="A8829" s="265">
        <v>42389</v>
      </c>
      <c r="B8829" s="266">
        <v>3297.46</v>
      </c>
    </row>
    <row r="8830" spans="1:2" ht="16.149999999999999" customHeight="1" x14ac:dyDescent="0.25">
      <c r="A8830" s="265">
        <v>42390</v>
      </c>
      <c r="B8830" s="268">
        <v>3357.67</v>
      </c>
    </row>
    <row r="8831" spans="1:2" ht="16.149999999999999" customHeight="1" x14ac:dyDescent="0.25">
      <c r="A8831" s="265">
        <v>42391</v>
      </c>
      <c r="B8831" s="266">
        <v>3368.49</v>
      </c>
    </row>
    <row r="8832" spans="1:2" ht="16.149999999999999" customHeight="1" x14ac:dyDescent="0.25">
      <c r="A8832" s="265">
        <v>42392</v>
      </c>
      <c r="B8832" s="268">
        <v>3281.74</v>
      </c>
    </row>
    <row r="8833" spans="1:2" ht="16.149999999999999" customHeight="1" x14ac:dyDescent="0.25">
      <c r="A8833" s="265">
        <v>42393</v>
      </c>
      <c r="B8833" s="266">
        <v>3281.74</v>
      </c>
    </row>
    <row r="8834" spans="1:2" ht="16.149999999999999" customHeight="1" x14ac:dyDescent="0.25">
      <c r="A8834" s="265">
        <v>42394</v>
      </c>
      <c r="B8834" s="268">
        <v>3281.74</v>
      </c>
    </row>
    <row r="8835" spans="1:2" ht="16.149999999999999" customHeight="1" x14ac:dyDescent="0.25">
      <c r="A8835" s="265">
        <v>42395</v>
      </c>
      <c r="B8835" s="266">
        <v>3362.38</v>
      </c>
    </row>
    <row r="8836" spans="1:2" ht="16.149999999999999" customHeight="1" x14ac:dyDescent="0.25">
      <c r="A8836" s="265">
        <v>42396</v>
      </c>
      <c r="B8836" s="268">
        <v>3375.8</v>
      </c>
    </row>
    <row r="8837" spans="1:2" ht="16.149999999999999" customHeight="1" x14ac:dyDescent="0.25">
      <c r="A8837" s="265">
        <v>42397</v>
      </c>
      <c r="B8837" s="266">
        <v>3366.63</v>
      </c>
    </row>
    <row r="8838" spans="1:2" ht="16.149999999999999" customHeight="1" x14ac:dyDescent="0.25">
      <c r="A8838" s="265">
        <v>42398</v>
      </c>
      <c r="B8838" s="268">
        <v>3302.92</v>
      </c>
    </row>
    <row r="8839" spans="1:2" ht="16.149999999999999" customHeight="1" x14ac:dyDescent="0.25">
      <c r="A8839" s="265">
        <v>42399</v>
      </c>
      <c r="B8839" s="266">
        <v>3287.31</v>
      </c>
    </row>
    <row r="8840" spans="1:2" ht="16.149999999999999" customHeight="1" x14ac:dyDescent="0.25">
      <c r="A8840" s="265">
        <v>42400</v>
      </c>
      <c r="B8840" s="268">
        <v>3287.31</v>
      </c>
    </row>
    <row r="8841" spans="1:2" ht="16.149999999999999" customHeight="1" x14ac:dyDescent="0.25">
      <c r="A8841" s="265">
        <v>42401</v>
      </c>
      <c r="B8841" s="266">
        <v>3287.31</v>
      </c>
    </row>
    <row r="8842" spans="1:2" ht="16.149999999999999" customHeight="1" x14ac:dyDescent="0.25">
      <c r="A8842" s="265">
        <v>42402</v>
      </c>
      <c r="B8842" s="268">
        <v>3326.82</v>
      </c>
    </row>
    <row r="8843" spans="1:2" ht="16.149999999999999" customHeight="1" x14ac:dyDescent="0.25">
      <c r="A8843" s="265">
        <v>42403</v>
      </c>
      <c r="B8843" s="266">
        <v>3387.69</v>
      </c>
    </row>
    <row r="8844" spans="1:2" ht="16.149999999999999" customHeight="1" x14ac:dyDescent="0.25">
      <c r="A8844" s="265">
        <v>42404</v>
      </c>
      <c r="B8844" s="268">
        <v>3382.2</v>
      </c>
    </row>
    <row r="8845" spans="1:2" ht="16.149999999999999" customHeight="1" x14ac:dyDescent="0.25">
      <c r="A8845" s="265">
        <v>42405</v>
      </c>
      <c r="B8845" s="266">
        <v>3315.75</v>
      </c>
    </row>
    <row r="8846" spans="1:2" ht="16.149999999999999" customHeight="1" x14ac:dyDescent="0.25">
      <c r="A8846" s="265">
        <v>42406</v>
      </c>
      <c r="B8846" s="268">
        <v>3320.49</v>
      </c>
    </row>
    <row r="8847" spans="1:2" ht="16.149999999999999" customHeight="1" x14ac:dyDescent="0.25">
      <c r="A8847" s="265">
        <v>42407</v>
      </c>
      <c r="B8847" s="266">
        <v>3320.49</v>
      </c>
    </row>
    <row r="8848" spans="1:2" ht="16.149999999999999" customHeight="1" x14ac:dyDescent="0.25">
      <c r="A8848" s="265">
        <v>42408</v>
      </c>
      <c r="B8848" s="268">
        <v>3320.49</v>
      </c>
    </row>
    <row r="8849" spans="1:2" ht="16.149999999999999" customHeight="1" x14ac:dyDescent="0.25">
      <c r="A8849" s="265">
        <v>42409</v>
      </c>
      <c r="B8849" s="266">
        <v>3367.02</v>
      </c>
    </row>
    <row r="8850" spans="1:2" ht="16.149999999999999" customHeight="1" x14ac:dyDescent="0.25">
      <c r="A8850" s="265">
        <v>42410</v>
      </c>
      <c r="B8850" s="268">
        <v>3391.93</v>
      </c>
    </row>
    <row r="8851" spans="1:2" ht="16.149999999999999" customHeight="1" x14ac:dyDescent="0.25">
      <c r="A8851" s="265">
        <v>42411</v>
      </c>
      <c r="B8851" s="266">
        <v>3385.65</v>
      </c>
    </row>
    <row r="8852" spans="1:2" ht="16.149999999999999" customHeight="1" x14ac:dyDescent="0.25">
      <c r="A8852" s="265">
        <v>42412</v>
      </c>
      <c r="B8852" s="268">
        <v>3434.89</v>
      </c>
    </row>
    <row r="8853" spans="1:2" ht="16.149999999999999" customHeight="1" x14ac:dyDescent="0.25">
      <c r="A8853" s="265">
        <v>42413</v>
      </c>
      <c r="B8853" s="266">
        <v>3409.82</v>
      </c>
    </row>
    <row r="8854" spans="1:2" ht="16.149999999999999" customHeight="1" x14ac:dyDescent="0.25">
      <c r="A8854" s="265">
        <v>42414</v>
      </c>
      <c r="B8854" s="268">
        <v>3409.82</v>
      </c>
    </row>
    <row r="8855" spans="1:2" ht="16.149999999999999" customHeight="1" x14ac:dyDescent="0.25">
      <c r="A8855" s="265">
        <v>42415</v>
      </c>
      <c r="B8855" s="266">
        <v>3409.82</v>
      </c>
    </row>
    <row r="8856" spans="1:2" ht="16.149999999999999" customHeight="1" x14ac:dyDescent="0.25">
      <c r="A8856" s="265">
        <v>42416</v>
      </c>
      <c r="B8856" s="268">
        <v>3409.82</v>
      </c>
    </row>
    <row r="8857" spans="1:2" ht="16.149999999999999" customHeight="1" x14ac:dyDescent="0.25">
      <c r="A8857" s="265">
        <v>42417</v>
      </c>
      <c r="B8857" s="266">
        <v>3406.87</v>
      </c>
    </row>
    <row r="8858" spans="1:2" ht="16.149999999999999" customHeight="1" x14ac:dyDescent="0.25">
      <c r="A8858" s="265">
        <v>42418</v>
      </c>
      <c r="B8858" s="268">
        <v>3391.87</v>
      </c>
    </row>
    <row r="8859" spans="1:2" ht="16.149999999999999" customHeight="1" x14ac:dyDescent="0.25">
      <c r="A8859" s="265">
        <v>42419</v>
      </c>
      <c r="B8859" s="266">
        <v>3338.03</v>
      </c>
    </row>
    <row r="8860" spans="1:2" ht="16.149999999999999" customHeight="1" x14ac:dyDescent="0.25">
      <c r="A8860" s="265">
        <v>42420</v>
      </c>
      <c r="B8860" s="268">
        <v>3356.78</v>
      </c>
    </row>
    <row r="8861" spans="1:2" ht="16.149999999999999" customHeight="1" x14ac:dyDescent="0.25">
      <c r="A8861" s="265">
        <v>42421</v>
      </c>
      <c r="B8861" s="266">
        <v>3356.78</v>
      </c>
    </row>
    <row r="8862" spans="1:2" ht="16.149999999999999" customHeight="1" x14ac:dyDescent="0.25">
      <c r="A8862" s="265">
        <v>42422</v>
      </c>
      <c r="B8862" s="268">
        <v>3356.78</v>
      </c>
    </row>
    <row r="8863" spans="1:2" ht="16.149999999999999" customHeight="1" x14ac:dyDescent="0.25">
      <c r="A8863" s="265">
        <v>42423</v>
      </c>
      <c r="B8863" s="266">
        <v>3314.24</v>
      </c>
    </row>
    <row r="8864" spans="1:2" ht="16.149999999999999" customHeight="1" x14ac:dyDescent="0.25">
      <c r="A8864" s="265">
        <v>42424</v>
      </c>
      <c r="B8864" s="268">
        <v>3322.54</v>
      </c>
    </row>
    <row r="8865" spans="1:2" ht="16.149999999999999" customHeight="1" x14ac:dyDescent="0.25">
      <c r="A8865" s="265">
        <v>42425</v>
      </c>
      <c r="B8865" s="266">
        <v>3341.69</v>
      </c>
    </row>
    <row r="8866" spans="1:2" ht="16.149999999999999" customHeight="1" x14ac:dyDescent="0.25">
      <c r="A8866" s="265">
        <v>42426</v>
      </c>
      <c r="B8866" s="268">
        <v>3310.16</v>
      </c>
    </row>
    <row r="8867" spans="1:2" ht="16.149999999999999" customHeight="1" x14ac:dyDescent="0.25">
      <c r="A8867" s="265">
        <v>42427</v>
      </c>
      <c r="B8867" s="266">
        <v>3306</v>
      </c>
    </row>
    <row r="8868" spans="1:2" ht="16.149999999999999" customHeight="1" x14ac:dyDescent="0.25">
      <c r="A8868" s="265">
        <v>42428</v>
      </c>
      <c r="B8868" s="268">
        <v>3306</v>
      </c>
    </row>
    <row r="8869" spans="1:2" ht="16.149999999999999" customHeight="1" x14ac:dyDescent="0.25">
      <c r="A8869" s="265">
        <v>42429</v>
      </c>
      <c r="B8869" s="266">
        <v>3306</v>
      </c>
    </row>
    <row r="8870" spans="1:2" ht="16.149999999999999" customHeight="1" x14ac:dyDescent="0.25">
      <c r="A8870" s="265">
        <v>42430</v>
      </c>
      <c r="B8870" s="268">
        <v>3319.8</v>
      </c>
    </row>
    <row r="8871" spans="1:2" ht="16.149999999999999" customHeight="1" x14ac:dyDescent="0.25">
      <c r="A8871" s="265">
        <v>42431</v>
      </c>
      <c r="B8871" s="266">
        <v>3268.86</v>
      </c>
    </row>
    <row r="8872" spans="1:2" ht="16.149999999999999" customHeight="1" x14ac:dyDescent="0.25">
      <c r="A8872" s="265">
        <v>42432</v>
      </c>
      <c r="B8872" s="268">
        <v>3205.6</v>
      </c>
    </row>
    <row r="8873" spans="1:2" ht="16.149999999999999" customHeight="1" x14ac:dyDescent="0.25">
      <c r="A8873" s="265">
        <v>42433</v>
      </c>
      <c r="B8873" s="266">
        <v>3203.03</v>
      </c>
    </row>
    <row r="8874" spans="1:2" ht="16.149999999999999" customHeight="1" x14ac:dyDescent="0.25">
      <c r="A8874" s="265">
        <v>42434</v>
      </c>
      <c r="B8874" s="268">
        <v>3163.25</v>
      </c>
    </row>
    <row r="8875" spans="1:2" ht="16.149999999999999" customHeight="1" x14ac:dyDescent="0.25">
      <c r="A8875" s="265">
        <v>42435</v>
      </c>
      <c r="B8875" s="266">
        <v>3163.25</v>
      </c>
    </row>
    <row r="8876" spans="1:2" ht="16.149999999999999" customHeight="1" x14ac:dyDescent="0.25">
      <c r="A8876" s="265">
        <v>42436</v>
      </c>
      <c r="B8876" s="268">
        <v>3163.25</v>
      </c>
    </row>
    <row r="8877" spans="1:2" ht="16.149999999999999" customHeight="1" x14ac:dyDescent="0.25">
      <c r="A8877" s="265">
        <v>42437</v>
      </c>
      <c r="B8877" s="266">
        <v>3135.28</v>
      </c>
    </row>
    <row r="8878" spans="1:2" ht="16.149999999999999" customHeight="1" x14ac:dyDescent="0.25">
      <c r="A8878" s="265">
        <v>42438</v>
      </c>
      <c r="B8878" s="268">
        <v>3155.9</v>
      </c>
    </row>
    <row r="8879" spans="1:2" ht="16.149999999999999" customHeight="1" x14ac:dyDescent="0.25">
      <c r="A8879" s="265">
        <v>42439</v>
      </c>
      <c r="B8879" s="266">
        <v>3192.49</v>
      </c>
    </row>
    <row r="8880" spans="1:2" ht="16.149999999999999" customHeight="1" x14ac:dyDescent="0.25">
      <c r="A8880" s="265">
        <v>42440</v>
      </c>
      <c r="B8880" s="268">
        <v>3204.27</v>
      </c>
    </row>
    <row r="8881" spans="1:2" ht="16.149999999999999" customHeight="1" x14ac:dyDescent="0.25">
      <c r="A8881" s="265">
        <v>42441</v>
      </c>
      <c r="B8881" s="266">
        <v>3164.12</v>
      </c>
    </row>
    <row r="8882" spans="1:2" ht="16.149999999999999" customHeight="1" x14ac:dyDescent="0.25">
      <c r="A8882" s="265">
        <v>42442</v>
      </c>
      <c r="B8882" s="268">
        <v>3164.12</v>
      </c>
    </row>
    <row r="8883" spans="1:2" ht="16.149999999999999" customHeight="1" x14ac:dyDescent="0.25">
      <c r="A8883" s="265">
        <v>42443</v>
      </c>
      <c r="B8883" s="266">
        <v>3164.12</v>
      </c>
    </row>
    <row r="8884" spans="1:2" ht="16.149999999999999" customHeight="1" x14ac:dyDescent="0.25">
      <c r="A8884" s="265">
        <v>42444</v>
      </c>
      <c r="B8884" s="268">
        <v>3175.95</v>
      </c>
    </row>
    <row r="8885" spans="1:2" ht="16.149999999999999" customHeight="1" x14ac:dyDescent="0.25">
      <c r="A8885" s="265">
        <v>42445</v>
      </c>
      <c r="B8885" s="266">
        <v>3175.88</v>
      </c>
    </row>
    <row r="8886" spans="1:2" ht="16.149999999999999" customHeight="1" x14ac:dyDescent="0.25">
      <c r="A8886" s="265">
        <v>42446</v>
      </c>
      <c r="B8886" s="268">
        <v>3155.9</v>
      </c>
    </row>
    <row r="8887" spans="1:2" ht="16.149999999999999" customHeight="1" x14ac:dyDescent="0.25">
      <c r="A8887" s="265">
        <v>42447</v>
      </c>
      <c r="B8887" s="266">
        <v>3087.39</v>
      </c>
    </row>
    <row r="8888" spans="1:2" ht="16.149999999999999" customHeight="1" x14ac:dyDescent="0.25">
      <c r="A8888" s="265">
        <v>42448</v>
      </c>
      <c r="B8888" s="268">
        <v>3065.79</v>
      </c>
    </row>
    <row r="8889" spans="1:2" ht="16.149999999999999" customHeight="1" x14ac:dyDescent="0.25">
      <c r="A8889" s="265">
        <v>42449</v>
      </c>
      <c r="B8889" s="266">
        <v>3065.79</v>
      </c>
    </row>
    <row r="8890" spans="1:2" ht="16.149999999999999" customHeight="1" x14ac:dyDescent="0.25">
      <c r="A8890" s="265">
        <v>42450</v>
      </c>
      <c r="B8890" s="268">
        <v>3065.79</v>
      </c>
    </row>
    <row r="8891" spans="1:2" ht="16.149999999999999" customHeight="1" x14ac:dyDescent="0.25">
      <c r="A8891" s="265">
        <v>42451</v>
      </c>
      <c r="B8891" s="266">
        <v>3065.79</v>
      </c>
    </row>
    <row r="8892" spans="1:2" ht="16.149999999999999" customHeight="1" x14ac:dyDescent="0.25">
      <c r="A8892" s="265">
        <v>42452</v>
      </c>
      <c r="B8892" s="268">
        <v>3050.31</v>
      </c>
    </row>
    <row r="8893" spans="1:2" ht="16.149999999999999" customHeight="1" x14ac:dyDescent="0.25">
      <c r="A8893" s="265">
        <v>42453</v>
      </c>
      <c r="B8893" s="266">
        <v>3058.8</v>
      </c>
    </row>
    <row r="8894" spans="1:2" ht="16.149999999999999" customHeight="1" x14ac:dyDescent="0.25">
      <c r="A8894" s="265">
        <v>42454</v>
      </c>
      <c r="B8894" s="268">
        <v>3058.8</v>
      </c>
    </row>
    <row r="8895" spans="1:2" ht="16.149999999999999" customHeight="1" x14ac:dyDescent="0.25">
      <c r="A8895" s="265">
        <v>42455</v>
      </c>
      <c r="B8895" s="266">
        <v>3058.8</v>
      </c>
    </row>
    <row r="8896" spans="1:2" ht="16.149999999999999" customHeight="1" x14ac:dyDescent="0.25">
      <c r="A8896" s="265">
        <v>42456</v>
      </c>
      <c r="B8896" s="268">
        <v>3058.8</v>
      </c>
    </row>
    <row r="8897" spans="1:2" ht="16.149999999999999" customHeight="1" x14ac:dyDescent="0.25">
      <c r="A8897" s="265">
        <v>42457</v>
      </c>
      <c r="B8897" s="266">
        <v>3058.8</v>
      </c>
    </row>
    <row r="8898" spans="1:2" ht="16.149999999999999" customHeight="1" x14ac:dyDescent="0.25">
      <c r="A8898" s="265">
        <v>42458</v>
      </c>
      <c r="B8898" s="268">
        <v>3047.85</v>
      </c>
    </row>
    <row r="8899" spans="1:2" ht="16.149999999999999" customHeight="1" x14ac:dyDescent="0.25">
      <c r="A8899" s="265">
        <v>42459</v>
      </c>
      <c r="B8899" s="266">
        <v>3052.33</v>
      </c>
    </row>
    <row r="8900" spans="1:2" ht="16.149999999999999" customHeight="1" x14ac:dyDescent="0.25">
      <c r="A8900" s="265">
        <v>42460</v>
      </c>
      <c r="B8900" s="268">
        <v>3022.35</v>
      </c>
    </row>
    <row r="8901" spans="1:2" ht="16.149999999999999" customHeight="1" x14ac:dyDescent="0.25">
      <c r="A8901" s="265">
        <v>42461</v>
      </c>
      <c r="B8901" s="266">
        <v>3000.63</v>
      </c>
    </row>
    <row r="8902" spans="1:2" ht="16.149999999999999" customHeight="1" x14ac:dyDescent="0.25">
      <c r="A8902" s="265">
        <v>42462</v>
      </c>
      <c r="B8902" s="268">
        <v>3038.48</v>
      </c>
    </row>
    <row r="8903" spans="1:2" ht="16.149999999999999" customHeight="1" x14ac:dyDescent="0.25">
      <c r="A8903" s="265">
        <v>42463</v>
      </c>
      <c r="B8903" s="266">
        <v>3038.48</v>
      </c>
    </row>
    <row r="8904" spans="1:2" ht="16.149999999999999" customHeight="1" x14ac:dyDescent="0.25">
      <c r="A8904" s="265">
        <v>42464</v>
      </c>
      <c r="B8904" s="268">
        <v>3038.48</v>
      </c>
    </row>
    <row r="8905" spans="1:2" ht="16.149999999999999" customHeight="1" x14ac:dyDescent="0.25">
      <c r="A8905" s="265">
        <v>42465</v>
      </c>
      <c r="B8905" s="266">
        <v>3066.94</v>
      </c>
    </row>
    <row r="8906" spans="1:2" ht="16.149999999999999" customHeight="1" x14ac:dyDescent="0.25">
      <c r="A8906" s="265">
        <v>42466</v>
      </c>
      <c r="B8906" s="268">
        <v>3085.82</v>
      </c>
    </row>
    <row r="8907" spans="1:2" ht="16.149999999999999" customHeight="1" x14ac:dyDescent="0.25">
      <c r="A8907" s="265">
        <v>42467</v>
      </c>
      <c r="B8907" s="266">
        <v>3081.39</v>
      </c>
    </row>
    <row r="8908" spans="1:2" ht="16.149999999999999" customHeight="1" x14ac:dyDescent="0.25">
      <c r="A8908" s="265">
        <v>42468</v>
      </c>
      <c r="B8908" s="268">
        <v>3109.6</v>
      </c>
    </row>
    <row r="8909" spans="1:2" ht="16.149999999999999" customHeight="1" x14ac:dyDescent="0.25">
      <c r="A8909" s="265">
        <v>42469</v>
      </c>
      <c r="B8909" s="266">
        <v>3076.29</v>
      </c>
    </row>
    <row r="8910" spans="1:2" ht="16.149999999999999" customHeight="1" x14ac:dyDescent="0.25">
      <c r="A8910" s="265">
        <v>42470</v>
      </c>
      <c r="B8910" s="268">
        <v>3076.29</v>
      </c>
    </row>
    <row r="8911" spans="1:2" ht="16.149999999999999" customHeight="1" x14ac:dyDescent="0.25">
      <c r="A8911" s="265">
        <v>42471</v>
      </c>
      <c r="B8911" s="266">
        <v>3076.29</v>
      </c>
    </row>
    <row r="8912" spans="1:2" ht="16.7" customHeight="1" x14ac:dyDescent="0.25">
      <c r="A8912" s="269">
        <v>42472</v>
      </c>
      <c r="B8912" s="270">
        <v>3057.96</v>
      </c>
    </row>
    <row r="8913" spans="1:4" x14ac:dyDescent="0.25">
      <c r="A8913" s="262" t="s">
        <v>120</v>
      </c>
    </row>
    <row r="8914" spans="1:4" x14ac:dyDescent="0.25">
      <c r="A8914" s="1060" t="s">
        <v>126</v>
      </c>
      <c r="B8914" s="1060"/>
      <c r="C8914" s="1060"/>
      <c r="D8914" s="1060"/>
    </row>
    <row r="8915" spans="1:4" x14ac:dyDescent="0.25">
      <c r="A8915" s="1060" t="s">
        <v>120</v>
      </c>
      <c r="B8915" s="1060"/>
      <c r="C8915" s="1060"/>
      <c r="D8915" s="1060"/>
    </row>
    <row r="8916" spans="1:4" x14ac:dyDescent="0.25">
      <c r="A8916" s="1060" t="s">
        <v>124</v>
      </c>
      <c r="B8916" s="1060"/>
      <c r="C8916" s="1060"/>
      <c r="D8916" s="1060"/>
    </row>
    <row r="8917" spans="1:4" x14ac:dyDescent="0.25">
      <c r="A8917" s="262" t="s">
        <v>120</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62" bestFit="1" customWidth="1"/>
    <col min="2" max="2" width="8.5" style="262" bestFit="1" customWidth="1"/>
    <col min="3" max="3" width="9.25" style="262" bestFit="1" customWidth="1"/>
    <col min="4" max="4" width="83.375" style="261" customWidth="1"/>
    <col min="5" max="16384" width="8" style="261"/>
  </cols>
  <sheetData>
    <row r="1" spans="1:4" x14ac:dyDescent="0.25">
      <c r="A1" s="1061" t="s">
        <v>127</v>
      </c>
      <c r="B1" s="1061"/>
      <c r="C1" s="1061"/>
      <c r="D1" s="1061"/>
    </row>
    <row r="2" spans="1:4" ht="15.75" thickBot="1" x14ac:dyDescent="0.3">
      <c r="A2" s="1062" t="s">
        <v>128</v>
      </c>
      <c r="B2" s="1062"/>
      <c r="C2" s="1062"/>
      <c r="D2" s="1062"/>
    </row>
    <row r="3" spans="1:4" ht="15.75" thickTop="1" x14ac:dyDescent="0.25">
      <c r="A3" s="262" t="s">
        <v>120</v>
      </c>
    </row>
    <row r="4" spans="1:4" x14ac:dyDescent="0.25">
      <c r="A4" s="1063" t="s">
        <v>129</v>
      </c>
      <c r="B4" s="1063"/>
      <c r="C4" s="1063"/>
      <c r="D4" s="1063"/>
    </row>
    <row r="5" spans="1:4" x14ac:dyDescent="0.25">
      <c r="A5" s="1063" t="s">
        <v>120</v>
      </c>
      <c r="B5" s="1063"/>
      <c r="C5" s="1063"/>
      <c r="D5" s="1063"/>
    </row>
    <row r="6" spans="1:4" x14ac:dyDescent="0.25">
      <c r="A6" s="1063" t="s">
        <v>130</v>
      </c>
      <c r="B6" s="1063"/>
      <c r="C6" s="1063"/>
      <c r="D6" s="1063"/>
    </row>
    <row r="7" spans="1:4" x14ac:dyDescent="0.25">
      <c r="A7" s="262" t="s">
        <v>120</v>
      </c>
    </row>
    <row r="8" spans="1:4" ht="16.149999999999999" customHeight="1" x14ac:dyDescent="0.25">
      <c r="A8" s="263" t="s">
        <v>131</v>
      </c>
      <c r="B8" s="263" t="s">
        <v>132</v>
      </c>
      <c r="C8" s="264" t="s">
        <v>133</v>
      </c>
    </row>
    <row r="9" spans="1:4" ht="16.149999999999999" customHeight="1" x14ac:dyDescent="0.25">
      <c r="A9" s="271">
        <v>195001</v>
      </c>
      <c r="B9" s="272">
        <v>1.96</v>
      </c>
      <c r="C9" s="268">
        <v>1.96</v>
      </c>
    </row>
    <row r="10" spans="1:4" ht="16.149999999999999" customHeight="1" x14ac:dyDescent="0.25">
      <c r="A10" s="273">
        <v>195002</v>
      </c>
      <c r="B10" s="274">
        <v>1.96</v>
      </c>
      <c r="C10" s="266">
        <v>1.96</v>
      </c>
    </row>
    <row r="11" spans="1:4" ht="16.149999999999999" customHeight="1" x14ac:dyDescent="0.25">
      <c r="A11" s="271">
        <v>195003</v>
      </c>
      <c r="B11" s="272">
        <v>1.96</v>
      </c>
      <c r="C11" s="268">
        <v>1.96</v>
      </c>
    </row>
    <row r="12" spans="1:4" ht="16.149999999999999" customHeight="1" x14ac:dyDescent="0.25">
      <c r="A12" s="273">
        <v>195004</v>
      </c>
      <c r="B12" s="274">
        <v>1.96</v>
      </c>
      <c r="C12" s="266">
        <v>1.96</v>
      </c>
    </row>
    <row r="13" spans="1:4" ht="16.149999999999999" customHeight="1" x14ac:dyDescent="0.25">
      <c r="A13" s="271">
        <v>195005</v>
      </c>
      <c r="B13" s="272">
        <v>1.96</v>
      </c>
      <c r="C13" s="268">
        <v>1.96</v>
      </c>
    </row>
    <row r="14" spans="1:4" ht="16.149999999999999" customHeight="1" x14ac:dyDescent="0.25">
      <c r="A14" s="273">
        <v>195006</v>
      </c>
      <c r="B14" s="274">
        <v>1.96</v>
      </c>
      <c r="C14" s="266">
        <v>1.96</v>
      </c>
    </row>
    <row r="15" spans="1:4" ht="16.149999999999999" customHeight="1" x14ac:dyDescent="0.25">
      <c r="A15" s="271">
        <v>195007</v>
      </c>
      <c r="B15" s="272">
        <v>1.96</v>
      </c>
      <c r="C15" s="268">
        <v>1.96</v>
      </c>
    </row>
    <row r="16" spans="1:4" ht="16.149999999999999" customHeight="1" x14ac:dyDescent="0.25">
      <c r="A16" s="273">
        <v>195008</v>
      </c>
      <c r="B16" s="274">
        <v>1.96</v>
      </c>
      <c r="C16" s="266">
        <v>1.96</v>
      </c>
    </row>
    <row r="17" spans="1:3" ht="16.149999999999999" customHeight="1" x14ac:dyDescent="0.25">
      <c r="A17" s="271">
        <v>195009</v>
      </c>
      <c r="B17" s="272">
        <v>1.96</v>
      </c>
      <c r="C17" s="268">
        <v>1.96</v>
      </c>
    </row>
    <row r="18" spans="1:3" ht="16.149999999999999" customHeight="1" x14ac:dyDescent="0.25">
      <c r="A18" s="273">
        <v>195010</v>
      </c>
      <c r="B18" s="274">
        <v>1.96</v>
      </c>
      <c r="C18" s="266">
        <v>1.96</v>
      </c>
    </row>
    <row r="19" spans="1:3" ht="16.149999999999999" customHeight="1" x14ac:dyDescent="0.25">
      <c r="A19" s="271">
        <v>195011</v>
      </c>
      <c r="B19" s="272">
        <v>1.96</v>
      </c>
      <c r="C19" s="268">
        <v>1.96</v>
      </c>
    </row>
    <row r="20" spans="1:3" ht="16.149999999999999" customHeight="1" x14ac:dyDescent="0.25">
      <c r="A20" s="273">
        <v>195012</v>
      </c>
      <c r="B20" s="274">
        <v>1.96</v>
      </c>
      <c r="C20" s="266">
        <v>1.96</v>
      </c>
    </row>
    <row r="21" spans="1:3" ht="16.149999999999999" customHeight="1" x14ac:dyDescent="0.25">
      <c r="A21" s="271">
        <v>195101</v>
      </c>
      <c r="B21" s="272">
        <v>1.96</v>
      </c>
      <c r="C21" s="268">
        <v>1.96</v>
      </c>
    </row>
    <row r="22" spans="1:3" ht="16.149999999999999" customHeight="1" x14ac:dyDescent="0.25">
      <c r="A22" s="273">
        <v>195102</v>
      </c>
      <c r="B22" s="274">
        <v>1.96</v>
      </c>
      <c r="C22" s="266">
        <v>1.96</v>
      </c>
    </row>
    <row r="23" spans="1:3" ht="16.149999999999999" customHeight="1" x14ac:dyDescent="0.25">
      <c r="A23" s="271">
        <v>195103</v>
      </c>
      <c r="B23" s="272">
        <v>2.15</v>
      </c>
      <c r="C23" s="268">
        <v>2.15</v>
      </c>
    </row>
    <row r="24" spans="1:3" ht="16.149999999999999" customHeight="1" x14ac:dyDescent="0.25">
      <c r="A24" s="273">
        <v>195104</v>
      </c>
      <c r="B24" s="274">
        <v>2.5099999999999998</v>
      </c>
      <c r="C24" s="266">
        <v>2.5099999999999998</v>
      </c>
    </row>
    <row r="25" spans="1:3" ht="16.149999999999999" customHeight="1" x14ac:dyDescent="0.25">
      <c r="A25" s="271">
        <v>195105</v>
      </c>
      <c r="B25" s="272">
        <v>2.5099999999999998</v>
      </c>
      <c r="C25" s="268">
        <v>2.5099999999999998</v>
      </c>
    </row>
    <row r="26" spans="1:3" ht="16.149999999999999" customHeight="1" x14ac:dyDescent="0.25">
      <c r="A26" s="273">
        <v>195106</v>
      </c>
      <c r="B26" s="274">
        <v>2.5099999999999998</v>
      </c>
      <c r="C26" s="266">
        <v>2.5099999999999998</v>
      </c>
    </row>
    <row r="27" spans="1:3" ht="16.149999999999999" customHeight="1" x14ac:dyDescent="0.25">
      <c r="A27" s="271">
        <v>195107</v>
      </c>
      <c r="B27" s="272">
        <v>2.5099999999999998</v>
      </c>
      <c r="C27" s="268">
        <v>2.5099999999999998</v>
      </c>
    </row>
    <row r="28" spans="1:3" ht="16.149999999999999" customHeight="1" x14ac:dyDescent="0.25">
      <c r="A28" s="273">
        <v>195108</v>
      </c>
      <c r="B28" s="274">
        <v>2.5099999999999998</v>
      </c>
      <c r="C28" s="266">
        <v>2.5099999999999998</v>
      </c>
    </row>
    <row r="29" spans="1:3" ht="16.149999999999999" customHeight="1" x14ac:dyDescent="0.25">
      <c r="A29" s="271">
        <v>195109</v>
      </c>
      <c r="B29" s="272">
        <v>2.5099999999999998</v>
      </c>
      <c r="C29" s="268">
        <v>2.5099999999999998</v>
      </c>
    </row>
    <row r="30" spans="1:3" ht="16.149999999999999" customHeight="1" x14ac:dyDescent="0.25">
      <c r="A30" s="273">
        <v>195110</v>
      </c>
      <c r="B30" s="274">
        <v>2.5099999999999998</v>
      </c>
      <c r="C30" s="266">
        <v>2.5099999999999998</v>
      </c>
    </row>
    <row r="31" spans="1:3" ht="16.149999999999999" customHeight="1" x14ac:dyDescent="0.25">
      <c r="A31" s="271">
        <v>195111</v>
      </c>
      <c r="B31" s="272">
        <v>2.5099999999999998</v>
      </c>
      <c r="C31" s="268">
        <v>2.5099999999999998</v>
      </c>
    </row>
    <row r="32" spans="1:3" ht="16.149999999999999" customHeight="1" x14ac:dyDescent="0.25">
      <c r="A32" s="273">
        <v>195112</v>
      </c>
      <c r="B32" s="274">
        <v>2.5099999999999998</v>
      </c>
      <c r="C32" s="266">
        <v>2.5099999999999998</v>
      </c>
    </row>
    <row r="33" spans="1:3" ht="16.149999999999999" customHeight="1" x14ac:dyDescent="0.25">
      <c r="A33" s="271">
        <v>195201</v>
      </c>
      <c r="B33" s="272">
        <v>2.5099999999999998</v>
      </c>
      <c r="C33" s="268">
        <v>2.5099999999999998</v>
      </c>
    </row>
    <row r="34" spans="1:3" ht="16.149999999999999" customHeight="1" x14ac:dyDescent="0.25">
      <c r="A34" s="273">
        <v>195202</v>
      </c>
      <c r="B34" s="274">
        <v>2.5099999999999998</v>
      </c>
      <c r="C34" s="266">
        <v>2.5099999999999998</v>
      </c>
    </row>
    <row r="35" spans="1:3" ht="16.149999999999999" customHeight="1" x14ac:dyDescent="0.25">
      <c r="A35" s="271">
        <v>195203</v>
      </c>
      <c r="B35" s="272">
        <v>2.5099999999999998</v>
      </c>
      <c r="C35" s="268">
        <v>2.5099999999999998</v>
      </c>
    </row>
    <row r="36" spans="1:3" ht="16.149999999999999" customHeight="1" x14ac:dyDescent="0.25">
      <c r="A36" s="273">
        <v>195204</v>
      </c>
      <c r="B36" s="274">
        <v>2.5099999999999998</v>
      </c>
      <c r="C36" s="266">
        <v>2.5099999999999998</v>
      </c>
    </row>
    <row r="37" spans="1:3" ht="16.149999999999999" customHeight="1" x14ac:dyDescent="0.25">
      <c r="A37" s="271">
        <v>195205</v>
      </c>
      <c r="B37" s="272">
        <v>2.5099999999999998</v>
      </c>
      <c r="C37" s="268">
        <v>2.5099999999999998</v>
      </c>
    </row>
    <row r="38" spans="1:3" ht="16.149999999999999" customHeight="1" x14ac:dyDescent="0.25">
      <c r="A38" s="273">
        <v>195206</v>
      </c>
      <c r="B38" s="274">
        <v>2.5099999999999998</v>
      </c>
      <c r="C38" s="266">
        <v>2.5099999999999998</v>
      </c>
    </row>
    <row r="39" spans="1:3" ht="16.149999999999999" customHeight="1" x14ac:dyDescent="0.25">
      <c r="A39" s="271">
        <v>195207</v>
      </c>
      <c r="B39" s="272">
        <v>2.5099999999999998</v>
      </c>
      <c r="C39" s="268">
        <v>2.5099999999999998</v>
      </c>
    </row>
    <row r="40" spans="1:3" ht="16.149999999999999" customHeight="1" x14ac:dyDescent="0.25">
      <c r="A40" s="273">
        <v>195208</v>
      </c>
      <c r="B40" s="274">
        <v>2.5099999999999998</v>
      </c>
      <c r="C40" s="266">
        <v>2.5099999999999998</v>
      </c>
    </row>
    <row r="41" spans="1:3" ht="16.149999999999999" customHeight="1" x14ac:dyDescent="0.25">
      <c r="A41" s="271">
        <v>195209</v>
      </c>
      <c r="B41" s="272">
        <v>2.5099999999999998</v>
      </c>
      <c r="C41" s="268">
        <v>2.5099999999999998</v>
      </c>
    </row>
    <row r="42" spans="1:3" ht="16.149999999999999" customHeight="1" x14ac:dyDescent="0.25">
      <c r="A42" s="273">
        <v>195210</v>
      </c>
      <c r="B42" s="274">
        <v>2.5099999999999998</v>
      </c>
      <c r="C42" s="266">
        <v>2.5099999999999998</v>
      </c>
    </row>
    <row r="43" spans="1:3" ht="16.149999999999999" customHeight="1" x14ac:dyDescent="0.25">
      <c r="A43" s="271">
        <v>195211</v>
      </c>
      <c r="B43" s="272">
        <v>2.5099999999999998</v>
      </c>
      <c r="C43" s="268">
        <v>2.5099999999999998</v>
      </c>
    </row>
    <row r="44" spans="1:3" ht="16.149999999999999" customHeight="1" x14ac:dyDescent="0.25">
      <c r="A44" s="273">
        <v>195212</v>
      </c>
      <c r="B44" s="274">
        <v>2.5099999999999998</v>
      </c>
      <c r="C44" s="266">
        <v>2.5099999999999998</v>
      </c>
    </row>
    <row r="45" spans="1:3" ht="16.149999999999999" customHeight="1" x14ac:dyDescent="0.25">
      <c r="A45" s="271">
        <v>195301</v>
      </c>
      <c r="B45" s="272">
        <v>2.5099999999999998</v>
      </c>
      <c r="C45" s="268">
        <v>2.5099999999999998</v>
      </c>
    </row>
    <row r="46" spans="1:3" ht="16.149999999999999" customHeight="1" x14ac:dyDescent="0.25">
      <c r="A46" s="273">
        <v>195302</v>
      </c>
      <c r="B46" s="274">
        <v>2.5099999999999998</v>
      </c>
      <c r="C46" s="266">
        <v>2.5099999999999998</v>
      </c>
    </row>
    <row r="47" spans="1:3" ht="16.149999999999999" customHeight="1" x14ac:dyDescent="0.25">
      <c r="A47" s="271">
        <v>195303</v>
      </c>
      <c r="B47" s="272">
        <v>2.5099999999999998</v>
      </c>
      <c r="C47" s="268">
        <v>2.5099999999999998</v>
      </c>
    </row>
    <row r="48" spans="1:3" ht="16.149999999999999" customHeight="1" x14ac:dyDescent="0.25">
      <c r="A48" s="273">
        <v>195304</v>
      </c>
      <c r="B48" s="274">
        <v>2.5099999999999998</v>
      </c>
      <c r="C48" s="266">
        <v>2.5099999999999998</v>
      </c>
    </row>
    <row r="49" spans="1:3" ht="16.149999999999999" customHeight="1" x14ac:dyDescent="0.25">
      <c r="A49" s="271">
        <v>195305</v>
      </c>
      <c r="B49" s="272">
        <v>2.5099999999999998</v>
      </c>
      <c r="C49" s="268">
        <v>2.5099999999999998</v>
      </c>
    </row>
    <row r="50" spans="1:3" ht="16.149999999999999" customHeight="1" x14ac:dyDescent="0.25">
      <c r="A50" s="273">
        <v>195306</v>
      </c>
      <c r="B50" s="274">
        <v>2.5099999999999998</v>
      </c>
      <c r="C50" s="266">
        <v>2.5099999999999998</v>
      </c>
    </row>
    <row r="51" spans="1:3" ht="16.149999999999999" customHeight="1" x14ac:dyDescent="0.25">
      <c r="A51" s="271">
        <v>195307</v>
      </c>
      <c r="B51" s="272">
        <v>2.5099999999999998</v>
      </c>
      <c r="C51" s="268">
        <v>2.5099999999999998</v>
      </c>
    </row>
    <row r="52" spans="1:3" ht="16.149999999999999" customHeight="1" x14ac:dyDescent="0.25">
      <c r="A52" s="273">
        <v>195308</v>
      </c>
      <c r="B52" s="274">
        <v>2.5099999999999998</v>
      </c>
      <c r="C52" s="266">
        <v>2.5099999999999998</v>
      </c>
    </row>
    <row r="53" spans="1:3" ht="16.149999999999999" customHeight="1" x14ac:dyDescent="0.25">
      <c r="A53" s="271">
        <v>195309</v>
      </c>
      <c r="B53" s="272">
        <v>2.5099999999999998</v>
      </c>
      <c r="C53" s="268">
        <v>2.5099999999999998</v>
      </c>
    </row>
    <row r="54" spans="1:3" ht="16.149999999999999" customHeight="1" x14ac:dyDescent="0.25">
      <c r="A54" s="273">
        <v>195310</v>
      </c>
      <c r="B54" s="274">
        <v>2.5099999999999998</v>
      </c>
      <c r="C54" s="266">
        <v>2.5099999999999998</v>
      </c>
    </row>
    <row r="55" spans="1:3" ht="16.149999999999999" customHeight="1" x14ac:dyDescent="0.25">
      <c r="A55" s="271">
        <v>195311</v>
      </c>
      <c r="B55" s="272">
        <v>2.5099999999999998</v>
      </c>
      <c r="C55" s="268">
        <v>2.5099999999999998</v>
      </c>
    </row>
    <row r="56" spans="1:3" ht="16.149999999999999" customHeight="1" x14ac:dyDescent="0.25">
      <c r="A56" s="273">
        <v>195312</v>
      </c>
      <c r="B56" s="274">
        <v>2.5099999999999998</v>
      </c>
      <c r="C56" s="266">
        <v>2.5099999999999998</v>
      </c>
    </row>
    <row r="57" spans="1:3" ht="16.149999999999999" customHeight="1" x14ac:dyDescent="0.25">
      <c r="A57" s="271">
        <v>195401</v>
      </c>
      <c r="B57" s="272">
        <v>2.5099999999999998</v>
      </c>
      <c r="C57" s="268">
        <v>2.5099999999999998</v>
      </c>
    </row>
    <row r="58" spans="1:3" ht="16.149999999999999" customHeight="1" x14ac:dyDescent="0.25">
      <c r="A58" s="273">
        <v>195402</v>
      </c>
      <c r="B58" s="274">
        <v>2.5099999999999998</v>
      </c>
      <c r="C58" s="266">
        <v>2.5099999999999998</v>
      </c>
    </row>
    <row r="59" spans="1:3" ht="16.149999999999999" customHeight="1" x14ac:dyDescent="0.25">
      <c r="A59" s="271">
        <v>195403</v>
      </c>
      <c r="B59" s="272">
        <v>2.5099999999999998</v>
      </c>
      <c r="C59" s="268">
        <v>2.5099999999999998</v>
      </c>
    </row>
    <row r="60" spans="1:3" ht="16.149999999999999" customHeight="1" x14ac:dyDescent="0.25">
      <c r="A60" s="273">
        <v>195404</v>
      </c>
      <c r="B60" s="274">
        <v>2.5099999999999998</v>
      </c>
      <c r="C60" s="266">
        <v>2.5099999999999998</v>
      </c>
    </row>
    <row r="61" spans="1:3" ht="16.149999999999999" customHeight="1" x14ac:dyDescent="0.25">
      <c r="A61" s="271">
        <v>195405</v>
      </c>
      <c r="B61" s="272">
        <v>2.5099999999999998</v>
      </c>
      <c r="C61" s="268">
        <v>2.5099999999999998</v>
      </c>
    </row>
    <row r="62" spans="1:3" ht="16.149999999999999" customHeight="1" x14ac:dyDescent="0.25">
      <c r="A62" s="273">
        <v>195406</v>
      </c>
      <c r="B62" s="274">
        <v>2.5099999999999998</v>
      </c>
      <c r="C62" s="266">
        <v>2.5099999999999998</v>
      </c>
    </row>
    <row r="63" spans="1:3" ht="16.149999999999999" customHeight="1" x14ac:dyDescent="0.25">
      <c r="A63" s="271">
        <v>195407</v>
      </c>
      <c r="B63" s="272">
        <v>2.5099999999999998</v>
      </c>
      <c r="C63" s="268">
        <v>2.5099999999999998</v>
      </c>
    </row>
    <row r="64" spans="1:3" ht="16.149999999999999" customHeight="1" x14ac:dyDescent="0.25">
      <c r="A64" s="273">
        <v>195408</v>
      </c>
      <c r="B64" s="274">
        <v>2.5099999999999998</v>
      </c>
      <c r="C64" s="266">
        <v>2.5099999999999998</v>
      </c>
    </row>
    <row r="65" spans="1:3" ht="16.149999999999999" customHeight="1" x14ac:dyDescent="0.25">
      <c r="A65" s="271">
        <v>195409</v>
      </c>
      <c r="B65" s="272">
        <v>2.5099999999999998</v>
      </c>
      <c r="C65" s="268">
        <v>2.5099999999999998</v>
      </c>
    </row>
    <row r="66" spans="1:3" ht="16.149999999999999" customHeight="1" x14ac:dyDescent="0.25">
      <c r="A66" s="273">
        <v>195410</v>
      </c>
      <c r="B66" s="274">
        <v>2.5099999999999998</v>
      </c>
      <c r="C66" s="266">
        <v>2.5099999999999998</v>
      </c>
    </row>
    <row r="67" spans="1:3" ht="16.149999999999999" customHeight="1" x14ac:dyDescent="0.25">
      <c r="A67" s="271">
        <v>195411</v>
      </c>
      <c r="B67" s="272">
        <v>2.5099999999999998</v>
      </c>
      <c r="C67" s="268">
        <v>2.5099999999999998</v>
      </c>
    </row>
    <row r="68" spans="1:3" ht="16.149999999999999" customHeight="1" x14ac:dyDescent="0.25">
      <c r="A68" s="273">
        <v>195412</v>
      </c>
      <c r="B68" s="274">
        <v>2.5099999999999998</v>
      </c>
      <c r="C68" s="266">
        <v>2.5099999999999998</v>
      </c>
    </row>
    <row r="69" spans="1:3" ht="16.149999999999999" customHeight="1" x14ac:dyDescent="0.25">
      <c r="A69" s="271">
        <v>195501</v>
      </c>
      <c r="B69" s="272">
        <v>2.5099999999999998</v>
      </c>
      <c r="C69" s="268">
        <v>2.5099999999999998</v>
      </c>
    </row>
    <row r="70" spans="1:3" ht="16.149999999999999" customHeight="1" x14ac:dyDescent="0.25">
      <c r="A70" s="273">
        <v>195502</v>
      </c>
      <c r="B70" s="274">
        <v>2.5099999999999998</v>
      </c>
      <c r="C70" s="266">
        <v>2.5099999999999998</v>
      </c>
    </row>
    <row r="71" spans="1:3" ht="16.149999999999999" customHeight="1" x14ac:dyDescent="0.25">
      <c r="A71" s="271">
        <v>195503</v>
      </c>
      <c r="B71" s="272">
        <v>2.5099999999999998</v>
      </c>
      <c r="C71" s="268">
        <v>2.5099999999999998</v>
      </c>
    </row>
    <row r="72" spans="1:3" ht="16.149999999999999" customHeight="1" x14ac:dyDescent="0.25">
      <c r="A72" s="273">
        <v>195504</v>
      </c>
      <c r="B72" s="274">
        <v>2.5099999999999998</v>
      </c>
      <c r="C72" s="266">
        <v>2.5099999999999998</v>
      </c>
    </row>
    <row r="73" spans="1:3" ht="16.149999999999999" customHeight="1" x14ac:dyDescent="0.25">
      <c r="A73" s="271">
        <v>195505</v>
      </c>
      <c r="B73" s="272">
        <v>2.5099999999999998</v>
      </c>
      <c r="C73" s="268">
        <v>2.5099999999999998</v>
      </c>
    </row>
    <row r="74" spans="1:3" ht="16.149999999999999" customHeight="1" x14ac:dyDescent="0.25">
      <c r="A74" s="273">
        <v>195506</v>
      </c>
      <c r="B74" s="274">
        <v>2.5099999999999998</v>
      </c>
      <c r="C74" s="266">
        <v>2.5099999999999998</v>
      </c>
    </row>
    <row r="75" spans="1:3" ht="16.149999999999999" customHeight="1" x14ac:dyDescent="0.25">
      <c r="A75" s="271">
        <v>195507</v>
      </c>
      <c r="B75" s="272">
        <v>2.5099999999999998</v>
      </c>
      <c r="C75" s="268">
        <v>2.5099999999999998</v>
      </c>
    </row>
    <row r="76" spans="1:3" ht="16.149999999999999" customHeight="1" x14ac:dyDescent="0.25">
      <c r="A76" s="273">
        <v>195508</v>
      </c>
      <c r="B76" s="274">
        <v>2.5099999999999998</v>
      </c>
      <c r="C76" s="266">
        <v>2.5099999999999998</v>
      </c>
    </row>
    <row r="77" spans="1:3" ht="16.149999999999999" customHeight="1" x14ac:dyDescent="0.25">
      <c r="A77" s="271">
        <v>195509</v>
      </c>
      <c r="B77" s="272">
        <v>2.5099999999999998</v>
      </c>
      <c r="C77" s="268">
        <v>2.5099999999999998</v>
      </c>
    </row>
    <row r="78" spans="1:3" ht="16.149999999999999" customHeight="1" x14ac:dyDescent="0.25">
      <c r="A78" s="273">
        <v>195510</v>
      </c>
      <c r="B78" s="274">
        <v>2.5099999999999998</v>
      </c>
      <c r="C78" s="266">
        <v>2.5099999999999998</v>
      </c>
    </row>
    <row r="79" spans="1:3" ht="16.149999999999999" customHeight="1" x14ac:dyDescent="0.25">
      <c r="A79" s="271">
        <v>195511</v>
      </c>
      <c r="B79" s="272">
        <v>2.5099999999999998</v>
      </c>
      <c r="C79" s="268">
        <v>2.5099999999999998</v>
      </c>
    </row>
    <row r="80" spans="1:3" ht="16.149999999999999" customHeight="1" x14ac:dyDescent="0.25">
      <c r="A80" s="273">
        <v>195512</v>
      </c>
      <c r="B80" s="274">
        <v>2.5099999999999998</v>
      </c>
      <c r="C80" s="266">
        <v>2.5099999999999998</v>
      </c>
    </row>
    <row r="81" spans="1:3" ht="16.149999999999999" customHeight="1" x14ac:dyDescent="0.25">
      <c r="A81" s="271">
        <v>195601</v>
      </c>
      <c r="B81" s="272">
        <v>2.5099999999999998</v>
      </c>
      <c r="C81" s="268">
        <v>2.5099999999999998</v>
      </c>
    </row>
    <row r="82" spans="1:3" ht="16.149999999999999" customHeight="1" x14ac:dyDescent="0.25">
      <c r="A82" s="273">
        <v>195602</v>
      </c>
      <c r="B82" s="274">
        <v>2.5099999999999998</v>
      </c>
      <c r="C82" s="266">
        <v>2.5099999999999998</v>
      </c>
    </row>
    <row r="83" spans="1:3" ht="16.149999999999999" customHeight="1" x14ac:dyDescent="0.25">
      <c r="A83" s="271">
        <v>195603</v>
      </c>
      <c r="B83" s="272">
        <v>2.5099999999999998</v>
      </c>
      <c r="C83" s="268">
        <v>2.5099999999999998</v>
      </c>
    </row>
    <row r="84" spans="1:3" ht="16.149999999999999" customHeight="1" x14ac:dyDescent="0.25">
      <c r="A84" s="273">
        <v>195604</v>
      </c>
      <c r="B84" s="274">
        <v>2.5099999999999998</v>
      </c>
      <c r="C84" s="266">
        <v>2.5099999999999998</v>
      </c>
    </row>
    <row r="85" spans="1:3" ht="16.149999999999999" customHeight="1" x14ac:dyDescent="0.25">
      <c r="A85" s="271">
        <v>195605</v>
      </c>
      <c r="B85" s="272">
        <v>2.5099999999999998</v>
      </c>
      <c r="C85" s="268">
        <v>2.5099999999999998</v>
      </c>
    </row>
    <row r="86" spans="1:3" ht="16.149999999999999" customHeight="1" x14ac:dyDescent="0.25">
      <c r="A86" s="273">
        <v>195606</v>
      </c>
      <c r="B86" s="274">
        <v>2.5099999999999998</v>
      </c>
      <c r="C86" s="266">
        <v>2.5099999999999998</v>
      </c>
    </row>
    <row r="87" spans="1:3" ht="16.149999999999999" customHeight="1" x14ac:dyDescent="0.25">
      <c r="A87" s="271">
        <v>195607</v>
      </c>
      <c r="B87" s="272">
        <v>2.5099999999999998</v>
      </c>
      <c r="C87" s="268">
        <v>2.5099999999999998</v>
      </c>
    </row>
    <row r="88" spans="1:3" ht="16.149999999999999" customHeight="1" x14ac:dyDescent="0.25">
      <c r="A88" s="273">
        <v>195608</v>
      </c>
      <c r="B88" s="274">
        <v>2.5099999999999998</v>
      </c>
      <c r="C88" s="266">
        <v>2.5099999999999998</v>
      </c>
    </row>
    <row r="89" spans="1:3" ht="16.149999999999999" customHeight="1" x14ac:dyDescent="0.25">
      <c r="A89" s="271">
        <v>195609</v>
      </c>
      <c r="B89" s="272">
        <v>2.5099999999999998</v>
      </c>
      <c r="C89" s="268">
        <v>2.5099999999999998</v>
      </c>
    </row>
    <row r="90" spans="1:3" ht="16.149999999999999" customHeight="1" x14ac:dyDescent="0.25">
      <c r="A90" s="273">
        <v>195610</v>
      </c>
      <c r="B90" s="274">
        <v>2.5099999999999998</v>
      </c>
      <c r="C90" s="266">
        <v>2.5099999999999998</v>
      </c>
    </row>
    <row r="91" spans="1:3" ht="16.149999999999999" customHeight="1" x14ac:dyDescent="0.25">
      <c r="A91" s="271">
        <v>195611</v>
      </c>
      <c r="B91" s="272">
        <v>2.5099999999999998</v>
      </c>
      <c r="C91" s="268">
        <v>2.5099999999999998</v>
      </c>
    </row>
    <row r="92" spans="1:3" ht="16.149999999999999" customHeight="1" x14ac:dyDescent="0.25">
      <c r="A92" s="273">
        <v>195612</v>
      </c>
      <c r="B92" s="274">
        <v>2.5099999999999998</v>
      </c>
      <c r="C92" s="266">
        <v>2.5099999999999998</v>
      </c>
    </row>
    <row r="93" spans="1:3" ht="16.149999999999999" customHeight="1" x14ac:dyDescent="0.25">
      <c r="A93" s="271">
        <v>195701</v>
      </c>
      <c r="B93" s="272">
        <v>2.5099999999999998</v>
      </c>
      <c r="C93" s="268">
        <v>2.5099999999999998</v>
      </c>
    </row>
    <row r="94" spans="1:3" ht="16.149999999999999" customHeight="1" x14ac:dyDescent="0.25">
      <c r="A94" s="273">
        <v>195702</v>
      </c>
      <c r="B94" s="274">
        <v>2.5099999999999998</v>
      </c>
      <c r="C94" s="266">
        <v>2.5099999999999998</v>
      </c>
    </row>
    <row r="95" spans="1:3" ht="16.149999999999999" customHeight="1" x14ac:dyDescent="0.25">
      <c r="A95" s="271">
        <v>195703</v>
      </c>
      <c r="B95" s="272">
        <v>2.5099999999999998</v>
      </c>
      <c r="C95" s="268">
        <v>2.5099999999999998</v>
      </c>
    </row>
    <row r="96" spans="1:3" ht="16.149999999999999" customHeight="1" x14ac:dyDescent="0.25">
      <c r="A96" s="273">
        <v>195704</v>
      </c>
      <c r="B96" s="274">
        <v>2.5099999999999998</v>
      </c>
      <c r="C96" s="266">
        <v>2.5099999999999998</v>
      </c>
    </row>
    <row r="97" spans="1:3" ht="16.149999999999999" customHeight="1" x14ac:dyDescent="0.25">
      <c r="A97" s="271">
        <v>195705</v>
      </c>
      <c r="B97" s="272">
        <v>2.5099999999999998</v>
      </c>
      <c r="C97" s="268">
        <v>2.5099999999999998</v>
      </c>
    </row>
    <row r="98" spans="1:3" ht="16.149999999999999" customHeight="1" x14ac:dyDescent="0.25">
      <c r="A98" s="273">
        <v>195706</v>
      </c>
      <c r="B98" s="274">
        <v>2.5099999999999998</v>
      </c>
      <c r="C98" s="266">
        <v>2.5099999999999998</v>
      </c>
    </row>
    <row r="99" spans="1:3" ht="16.149999999999999" customHeight="1" x14ac:dyDescent="0.25">
      <c r="A99" s="271">
        <v>195707</v>
      </c>
      <c r="B99" s="272">
        <v>4.8099999999999996</v>
      </c>
      <c r="C99" s="268">
        <v>4.8</v>
      </c>
    </row>
    <row r="100" spans="1:3" ht="16.149999999999999" customHeight="1" x14ac:dyDescent="0.25">
      <c r="A100" s="273">
        <v>195708</v>
      </c>
      <c r="B100" s="274">
        <v>4.9000000000000004</v>
      </c>
      <c r="C100" s="266">
        <v>4.99</v>
      </c>
    </row>
    <row r="101" spans="1:3" ht="16.149999999999999" customHeight="1" x14ac:dyDescent="0.25">
      <c r="A101" s="271">
        <v>195709</v>
      </c>
      <c r="B101" s="272">
        <v>5.12</v>
      </c>
      <c r="C101" s="268">
        <v>5.04</v>
      </c>
    </row>
    <row r="102" spans="1:3" ht="16.149999999999999" customHeight="1" x14ac:dyDescent="0.25">
      <c r="A102" s="273">
        <v>195710</v>
      </c>
      <c r="B102" s="274">
        <v>5.0999999999999996</v>
      </c>
      <c r="C102" s="266">
        <v>5.0599999999999996</v>
      </c>
    </row>
    <row r="103" spans="1:3" ht="16.149999999999999" customHeight="1" x14ac:dyDescent="0.25">
      <c r="A103" s="271">
        <v>195711</v>
      </c>
      <c r="B103" s="272">
        <v>5.2</v>
      </c>
      <c r="C103" s="268">
        <v>5.3</v>
      </c>
    </row>
    <row r="104" spans="1:3" ht="16.149999999999999" customHeight="1" x14ac:dyDescent="0.25">
      <c r="A104" s="273">
        <v>195712</v>
      </c>
      <c r="B104" s="274">
        <v>5.38</v>
      </c>
      <c r="C104" s="266">
        <v>5.42</v>
      </c>
    </row>
    <row r="105" spans="1:3" ht="16.149999999999999" customHeight="1" x14ac:dyDescent="0.25">
      <c r="A105" s="271">
        <v>195801</v>
      </c>
      <c r="B105" s="272">
        <v>5.61</v>
      </c>
      <c r="C105" s="268">
        <v>5.88</v>
      </c>
    </row>
    <row r="106" spans="1:3" ht="16.149999999999999" customHeight="1" x14ac:dyDescent="0.25">
      <c r="A106" s="273">
        <v>195802</v>
      </c>
      <c r="B106" s="274">
        <v>6.01</v>
      </c>
      <c r="C106" s="266">
        <v>6.16</v>
      </c>
    </row>
    <row r="107" spans="1:3" ht="16.149999999999999" customHeight="1" x14ac:dyDescent="0.25">
      <c r="A107" s="271">
        <v>195803</v>
      </c>
      <c r="B107" s="272">
        <v>6.11</v>
      </c>
      <c r="C107" s="268">
        <v>6.1</v>
      </c>
    </row>
    <row r="108" spans="1:3" ht="16.149999999999999" customHeight="1" x14ac:dyDescent="0.25">
      <c r="A108" s="273">
        <v>195804</v>
      </c>
      <c r="B108" s="274">
        <v>6.64</v>
      </c>
      <c r="C108" s="266">
        <v>6.64</v>
      </c>
    </row>
    <row r="109" spans="1:3" ht="16.149999999999999" customHeight="1" x14ac:dyDescent="0.25">
      <c r="A109" s="271">
        <v>195805</v>
      </c>
      <c r="B109" s="272">
        <v>6.77</v>
      </c>
      <c r="C109" s="268">
        <v>6.72</v>
      </c>
    </row>
    <row r="110" spans="1:3" ht="16.149999999999999" customHeight="1" x14ac:dyDescent="0.25">
      <c r="A110" s="273">
        <v>195806</v>
      </c>
      <c r="B110" s="274">
        <v>6.8</v>
      </c>
      <c r="C110" s="266">
        <v>6.81</v>
      </c>
    </row>
    <row r="111" spans="1:3" ht="16.149999999999999" customHeight="1" x14ac:dyDescent="0.25">
      <c r="A111" s="271">
        <v>195807</v>
      </c>
      <c r="B111" s="272">
        <v>6.74</v>
      </c>
      <c r="C111" s="268">
        <v>6.63</v>
      </c>
    </row>
    <row r="112" spans="1:3" ht="16.149999999999999" customHeight="1" x14ac:dyDescent="0.25">
      <c r="A112" s="273">
        <v>195808</v>
      </c>
      <c r="B112" s="274">
        <v>6.52</v>
      </c>
      <c r="C112" s="266">
        <v>6.51</v>
      </c>
    </row>
    <row r="113" spans="1:3" ht="16.149999999999999" customHeight="1" x14ac:dyDescent="0.25">
      <c r="A113" s="271">
        <v>195809</v>
      </c>
      <c r="B113" s="272">
        <v>6.38</v>
      </c>
      <c r="C113" s="268">
        <v>6.43</v>
      </c>
    </row>
    <row r="114" spans="1:3" ht="16.149999999999999" customHeight="1" x14ac:dyDescent="0.25">
      <c r="A114" s="273">
        <v>195810</v>
      </c>
      <c r="B114" s="274">
        <v>6.4</v>
      </c>
      <c r="C114" s="266">
        <v>6.41</v>
      </c>
    </row>
    <row r="115" spans="1:3" ht="16.149999999999999" customHeight="1" x14ac:dyDescent="0.25">
      <c r="A115" s="271">
        <v>195811</v>
      </c>
      <c r="B115" s="272">
        <v>6.42</v>
      </c>
      <c r="C115" s="268">
        <v>6.39</v>
      </c>
    </row>
    <row r="116" spans="1:3" ht="16.149999999999999" customHeight="1" x14ac:dyDescent="0.25">
      <c r="A116" s="273">
        <v>195812</v>
      </c>
      <c r="B116" s="274">
        <v>6.4</v>
      </c>
      <c r="C116" s="266">
        <v>6.4</v>
      </c>
    </row>
    <row r="117" spans="1:3" ht="16.149999999999999" customHeight="1" x14ac:dyDescent="0.25">
      <c r="A117" s="271">
        <v>195901</v>
      </c>
      <c r="B117" s="272">
        <v>6.4</v>
      </c>
      <c r="C117" s="268">
        <v>6.4</v>
      </c>
    </row>
    <row r="118" spans="1:3" ht="16.149999999999999" customHeight="1" x14ac:dyDescent="0.25">
      <c r="A118" s="273">
        <v>195902</v>
      </c>
      <c r="B118" s="274">
        <v>6.4</v>
      </c>
      <c r="C118" s="266">
        <v>6.4</v>
      </c>
    </row>
    <row r="119" spans="1:3" ht="16.149999999999999" customHeight="1" x14ac:dyDescent="0.25">
      <c r="A119" s="271">
        <v>195903</v>
      </c>
      <c r="B119" s="272">
        <v>6.4</v>
      </c>
      <c r="C119" s="268">
        <v>6.4</v>
      </c>
    </row>
    <row r="120" spans="1:3" ht="16.149999999999999" customHeight="1" x14ac:dyDescent="0.25">
      <c r="A120" s="273">
        <v>195904</v>
      </c>
      <c r="B120" s="274">
        <v>6.4</v>
      </c>
      <c r="C120" s="266">
        <v>6.4</v>
      </c>
    </row>
    <row r="121" spans="1:3" ht="16.149999999999999" customHeight="1" x14ac:dyDescent="0.25">
      <c r="A121" s="271">
        <v>195905</v>
      </c>
      <c r="B121" s="272">
        <v>6.4</v>
      </c>
      <c r="C121" s="268">
        <v>6.4</v>
      </c>
    </row>
    <row r="122" spans="1:3" ht="16.149999999999999" customHeight="1" x14ac:dyDescent="0.25">
      <c r="A122" s="273">
        <v>195906</v>
      </c>
      <c r="B122" s="274">
        <v>6.4</v>
      </c>
      <c r="C122" s="266">
        <v>6.4</v>
      </c>
    </row>
    <row r="123" spans="1:3" ht="16.149999999999999" customHeight="1" x14ac:dyDescent="0.25">
      <c r="A123" s="271">
        <v>195907</v>
      </c>
      <c r="B123" s="272">
        <v>6.4</v>
      </c>
      <c r="C123" s="268">
        <v>6.4</v>
      </c>
    </row>
    <row r="124" spans="1:3" ht="16.149999999999999" customHeight="1" x14ac:dyDescent="0.25">
      <c r="A124" s="273">
        <v>195908</v>
      </c>
      <c r="B124" s="274">
        <v>6.4</v>
      </c>
      <c r="C124" s="266">
        <v>6.4</v>
      </c>
    </row>
    <row r="125" spans="1:3" ht="16.149999999999999" customHeight="1" x14ac:dyDescent="0.25">
      <c r="A125" s="271">
        <v>195909</v>
      </c>
      <c r="B125" s="272">
        <v>6.4</v>
      </c>
      <c r="C125" s="268">
        <v>6.4</v>
      </c>
    </row>
    <row r="126" spans="1:3" ht="16.149999999999999" customHeight="1" x14ac:dyDescent="0.25">
      <c r="A126" s="273">
        <v>195910</v>
      </c>
      <c r="B126" s="274">
        <v>6.4</v>
      </c>
      <c r="C126" s="266">
        <v>6.4</v>
      </c>
    </row>
    <row r="127" spans="1:3" ht="16.149999999999999" customHeight="1" x14ac:dyDescent="0.25">
      <c r="A127" s="271">
        <v>195911</v>
      </c>
      <c r="B127" s="272">
        <v>6.4</v>
      </c>
      <c r="C127" s="268">
        <v>6.4</v>
      </c>
    </row>
    <row r="128" spans="1:3" ht="16.149999999999999" customHeight="1" x14ac:dyDescent="0.25">
      <c r="A128" s="273">
        <v>195912</v>
      </c>
      <c r="B128" s="274">
        <v>6.4</v>
      </c>
      <c r="C128" s="266">
        <v>6.4</v>
      </c>
    </row>
    <row r="129" spans="1:3" ht="16.149999999999999" customHeight="1" x14ac:dyDescent="0.25">
      <c r="A129" s="271">
        <v>196001</v>
      </c>
      <c r="B129" s="272">
        <v>6.4</v>
      </c>
      <c r="C129" s="268">
        <v>6.4</v>
      </c>
    </row>
    <row r="130" spans="1:3" ht="16.149999999999999" customHeight="1" x14ac:dyDescent="0.25">
      <c r="A130" s="273">
        <v>196002</v>
      </c>
      <c r="B130" s="274">
        <v>6.4</v>
      </c>
      <c r="C130" s="266">
        <v>6.4</v>
      </c>
    </row>
    <row r="131" spans="1:3" ht="16.149999999999999" customHeight="1" x14ac:dyDescent="0.25">
      <c r="A131" s="271">
        <v>196003</v>
      </c>
      <c r="B131" s="272">
        <v>6.52</v>
      </c>
      <c r="C131" s="268">
        <v>6.1</v>
      </c>
    </row>
    <row r="132" spans="1:3" ht="16.149999999999999" customHeight="1" x14ac:dyDescent="0.25">
      <c r="A132" s="273">
        <v>196004</v>
      </c>
      <c r="B132" s="274">
        <v>6.7</v>
      </c>
      <c r="C132" s="266">
        <v>6.7</v>
      </c>
    </row>
    <row r="133" spans="1:3" ht="16.149999999999999" customHeight="1" x14ac:dyDescent="0.25">
      <c r="A133" s="271">
        <v>196005</v>
      </c>
      <c r="B133" s="272">
        <v>6.7</v>
      </c>
      <c r="C133" s="268">
        <v>6.7</v>
      </c>
    </row>
    <row r="134" spans="1:3" ht="16.149999999999999" customHeight="1" x14ac:dyDescent="0.25">
      <c r="A134" s="273">
        <v>196006</v>
      </c>
      <c r="B134" s="274">
        <v>6.7</v>
      </c>
      <c r="C134" s="266">
        <v>6.7</v>
      </c>
    </row>
    <row r="135" spans="1:3" ht="16.149999999999999" customHeight="1" x14ac:dyDescent="0.25">
      <c r="A135" s="271">
        <v>196007</v>
      </c>
      <c r="B135" s="272">
        <v>6.7</v>
      </c>
      <c r="C135" s="268">
        <v>6.7</v>
      </c>
    </row>
    <row r="136" spans="1:3" ht="16.149999999999999" customHeight="1" x14ac:dyDescent="0.25">
      <c r="A136" s="273">
        <v>196008</v>
      </c>
      <c r="B136" s="274">
        <v>6.7</v>
      </c>
      <c r="C136" s="266">
        <v>6.7</v>
      </c>
    </row>
    <row r="137" spans="1:3" ht="16.149999999999999" customHeight="1" x14ac:dyDescent="0.25">
      <c r="A137" s="271">
        <v>196009</v>
      </c>
      <c r="B137" s="272">
        <v>6.7</v>
      </c>
      <c r="C137" s="268">
        <v>6.7</v>
      </c>
    </row>
    <row r="138" spans="1:3" ht="16.149999999999999" customHeight="1" x14ac:dyDescent="0.25">
      <c r="A138" s="273">
        <v>196010</v>
      </c>
      <c r="B138" s="274">
        <v>6.7</v>
      </c>
      <c r="C138" s="266">
        <v>6.7</v>
      </c>
    </row>
    <row r="139" spans="1:3" ht="16.149999999999999" customHeight="1" x14ac:dyDescent="0.25">
      <c r="A139" s="271">
        <v>196011</v>
      </c>
      <c r="B139" s="272">
        <v>6.7</v>
      </c>
      <c r="C139" s="268">
        <v>6.7</v>
      </c>
    </row>
    <row r="140" spans="1:3" ht="16.149999999999999" customHeight="1" x14ac:dyDescent="0.25">
      <c r="A140" s="273">
        <v>196012</v>
      </c>
      <c r="B140" s="274">
        <v>6.7</v>
      </c>
      <c r="C140" s="266">
        <v>6.7</v>
      </c>
    </row>
    <row r="141" spans="1:3" ht="16.149999999999999" customHeight="1" x14ac:dyDescent="0.25">
      <c r="A141" s="271">
        <v>196101</v>
      </c>
      <c r="B141" s="272">
        <v>6.7</v>
      </c>
      <c r="C141" s="268">
        <v>6.7</v>
      </c>
    </row>
    <row r="142" spans="1:3" ht="16.149999999999999" customHeight="1" x14ac:dyDescent="0.25">
      <c r="A142" s="273">
        <v>196102</v>
      </c>
      <c r="B142" s="274">
        <v>6.7</v>
      </c>
      <c r="C142" s="266">
        <v>6.7</v>
      </c>
    </row>
    <row r="143" spans="1:3" ht="16.149999999999999" customHeight="1" x14ac:dyDescent="0.25">
      <c r="A143" s="271">
        <v>196103</v>
      </c>
      <c r="B143" s="272">
        <v>6.7</v>
      </c>
      <c r="C143" s="268">
        <v>6.7</v>
      </c>
    </row>
    <row r="144" spans="1:3" ht="16.149999999999999" customHeight="1" x14ac:dyDescent="0.25">
      <c r="A144" s="273">
        <v>196104</v>
      </c>
      <c r="B144" s="274">
        <v>6.7</v>
      </c>
      <c r="C144" s="266">
        <v>6.7</v>
      </c>
    </row>
    <row r="145" spans="1:3" ht="16.149999999999999" customHeight="1" x14ac:dyDescent="0.25">
      <c r="A145" s="271">
        <v>196105</v>
      </c>
      <c r="B145" s="272">
        <v>6.7</v>
      </c>
      <c r="C145" s="268">
        <v>6.7</v>
      </c>
    </row>
    <row r="146" spans="1:3" ht="16.149999999999999" customHeight="1" x14ac:dyDescent="0.25">
      <c r="A146" s="273">
        <v>196106</v>
      </c>
      <c r="B146" s="274">
        <v>6.7</v>
      </c>
      <c r="C146" s="266">
        <v>6.7</v>
      </c>
    </row>
    <row r="147" spans="1:3" ht="16.149999999999999" customHeight="1" x14ac:dyDescent="0.25">
      <c r="A147" s="271">
        <v>196107</v>
      </c>
      <c r="B147" s="272">
        <v>6.7</v>
      </c>
      <c r="C147" s="268">
        <v>6.7</v>
      </c>
    </row>
    <row r="148" spans="1:3" ht="16.149999999999999" customHeight="1" x14ac:dyDescent="0.25">
      <c r="A148" s="273">
        <v>196108</v>
      </c>
      <c r="B148" s="274">
        <v>6.7</v>
      </c>
      <c r="C148" s="266">
        <v>6.7</v>
      </c>
    </row>
    <row r="149" spans="1:3" ht="16.149999999999999" customHeight="1" x14ac:dyDescent="0.25">
      <c r="A149" s="271">
        <v>196109</v>
      </c>
      <c r="B149" s="272">
        <v>6.7</v>
      </c>
      <c r="C149" s="268">
        <v>6.7</v>
      </c>
    </row>
    <row r="150" spans="1:3" ht="16.149999999999999" customHeight="1" x14ac:dyDescent="0.25">
      <c r="A150" s="273">
        <v>196110</v>
      </c>
      <c r="B150" s="274">
        <v>6.7</v>
      </c>
      <c r="C150" s="266">
        <v>6.7</v>
      </c>
    </row>
    <row r="151" spans="1:3" ht="16.149999999999999" customHeight="1" x14ac:dyDescent="0.25">
      <c r="A151" s="271">
        <v>196111</v>
      </c>
      <c r="B151" s="272">
        <v>6.7</v>
      </c>
      <c r="C151" s="268">
        <v>6.7</v>
      </c>
    </row>
    <row r="152" spans="1:3" ht="16.149999999999999" customHeight="1" x14ac:dyDescent="0.25">
      <c r="A152" s="273">
        <v>196112</v>
      </c>
      <c r="B152" s="274">
        <v>6.7</v>
      </c>
      <c r="C152" s="266">
        <v>6.7</v>
      </c>
    </row>
    <row r="153" spans="1:3" ht="16.149999999999999" customHeight="1" x14ac:dyDescent="0.25">
      <c r="A153" s="271">
        <v>196201</v>
      </c>
      <c r="B153" s="272">
        <v>6.7</v>
      </c>
      <c r="C153" s="268">
        <v>6.7</v>
      </c>
    </row>
    <row r="154" spans="1:3" ht="16.149999999999999" customHeight="1" x14ac:dyDescent="0.25">
      <c r="A154" s="273">
        <v>196202</v>
      </c>
      <c r="B154" s="274">
        <v>6.7</v>
      </c>
      <c r="C154" s="266">
        <v>6.7</v>
      </c>
    </row>
    <row r="155" spans="1:3" ht="16.149999999999999" customHeight="1" x14ac:dyDescent="0.25">
      <c r="A155" s="271">
        <v>196203</v>
      </c>
      <c r="B155" s="272">
        <v>6.7</v>
      </c>
      <c r="C155" s="268">
        <v>6.7</v>
      </c>
    </row>
    <row r="156" spans="1:3" ht="16.149999999999999" customHeight="1" x14ac:dyDescent="0.25">
      <c r="A156" s="273">
        <v>196204</v>
      </c>
      <c r="B156" s="274">
        <v>6.7</v>
      </c>
      <c r="C156" s="266">
        <v>6.7</v>
      </c>
    </row>
    <row r="157" spans="1:3" ht="16.149999999999999" customHeight="1" x14ac:dyDescent="0.25">
      <c r="A157" s="271">
        <v>196205</v>
      </c>
      <c r="B157" s="272">
        <v>6.7</v>
      </c>
      <c r="C157" s="268">
        <v>6.7</v>
      </c>
    </row>
    <row r="158" spans="1:3" ht="16.149999999999999" customHeight="1" x14ac:dyDescent="0.25">
      <c r="A158" s="273">
        <v>196206</v>
      </c>
      <c r="B158" s="274">
        <v>6.7</v>
      </c>
      <c r="C158" s="266">
        <v>6.7</v>
      </c>
    </row>
    <row r="159" spans="1:3" ht="16.149999999999999" customHeight="1" x14ac:dyDescent="0.25">
      <c r="A159" s="271">
        <v>196207</v>
      </c>
      <c r="B159" s="272">
        <v>6.7</v>
      </c>
      <c r="C159" s="268">
        <v>6.7</v>
      </c>
    </row>
    <row r="160" spans="1:3" ht="16.149999999999999" customHeight="1" x14ac:dyDescent="0.25">
      <c r="A160" s="273">
        <v>196208</v>
      </c>
      <c r="B160" s="274">
        <v>6.7</v>
      </c>
      <c r="C160" s="266">
        <v>6.7</v>
      </c>
    </row>
    <row r="161" spans="1:3" ht="16.149999999999999" customHeight="1" x14ac:dyDescent="0.25">
      <c r="A161" s="271">
        <v>196209</v>
      </c>
      <c r="B161" s="272">
        <v>6.7</v>
      </c>
      <c r="C161" s="268">
        <v>6.7</v>
      </c>
    </row>
    <row r="162" spans="1:3" ht="16.149999999999999" customHeight="1" x14ac:dyDescent="0.25">
      <c r="A162" s="273">
        <v>196210</v>
      </c>
      <c r="B162" s="274">
        <v>6.7</v>
      </c>
      <c r="C162" s="266">
        <v>6.7</v>
      </c>
    </row>
    <row r="163" spans="1:3" ht="16.149999999999999" customHeight="1" x14ac:dyDescent="0.25">
      <c r="A163" s="271">
        <v>196211</v>
      </c>
      <c r="B163" s="272">
        <v>7.54</v>
      </c>
      <c r="C163" s="268">
        <v>7.54</v>
      </c>
    </row>
    <row r="164" spans="1:3" ht="16.149999999999999" customHeight="1" x14ac:dyDescent="0.25">
      <c r="A164" s="273">
        <v>196212</v>
      </c>
      <c r="B164" s="274">
        <v>9</v>
      </c>
      <c r="C164" s="266">
        <v>9</v>
      </c>
    </row>
    <row r="165" spans="1:3" ht="16.149999999999999" customHeight="1" x14ac:dyDescent="0.25">
      <c r="A165" s="271">
        <v>196301</v>
      </c>
      <c r="B165" s="272">
        <v>9</v>
      </c>
      <c r="C165" s="268">
        <v>9</v>
      </c>
    </row>
    <row r="166" spans="1:3" ht="16.149999999999999" customHeight="1" x14ac:dyDescent="0.25">
      <c r="A166" s="273">
        <v>196302</v>
      </c>
      <c r="B166" s="274">
        <v>9</v>
      </c>
      <c r="C166" s="266">
        <v>9</v>
      </c>
    </row>
    <row r="167" spans="1:3" ht="16.149999999999999" customHeight="1" x14ac:dyDescent="0.25">
      <c r="A167" s="271">
        <v>196303</v>
      </c>
      <c r="B167" s="272">
        <v>9</v>
      </c>
      <c r="C167" s="268">
        <v>9</v>
      </c>
    </row>
    <row r="168" spans="1:3" ht="16.149999999999999" customHeight="1" x14ac:dyDescent="0.25">
      <c r="A168" s="273">
        <v>196304</v>
      </c>
      <c r="B168" s="274">
        <v>9</v>
      </c>
      <c r="C168" s="266">
        <v>9</v>
      </c>
    </row>
    <row r="169" spans="1:3" ht="16.149999999999999" customHeight="1" x14ac:dyDescent="0.25">
      <c r="A169" s="271">
        <v>196305</v>
      </c>
      <c r="B169" s="272">
        <v>9</v>
      </c>
      <c r="C169" s="268">
        <v>9</v>
      </c>
    </row>
    <row r="170" spans="1:3" ht="16.149999999999999" customHeight="1" x14ac:dyDescent="0.25">
      <c r="A170" s="273">
        <v>196306</v>
      </c>
      <c r="B170" s="274">
        <v>9</v>
      </c>
      <c r="C170" s="266">
        <v>9</v>
      </c>
    </row>
    <row r="171" spans="1:3" ht="16.149999999999999" customHeight="1" x14ac:dyDescent="0.25">
      <c r="A171" s="271">
        <v>196307</v>
      </c>
      <c r="B171" s="272">
        <v>9</v>
      </c>
      <c r="C171" s="268">
        <v>9</v>
      </c>
    </row>
    <row r="172" spans="1:3" ht="16.149999999999999" customHeight="1" x14ac:dyDescent="0.25">
      <c r="A172" s="273">
        <v>196308</v>
      </c>
      <c r="B172" s="274">
        <v>9</v>
      </c>
      <c r="C172" s="266">
        <v>9</v>
      </c>
    </row>
    <row r="173" spans="1:3" ht="16.149999999999999" customHeight="1" x14ac:dyDescent="0.25">
      <c r="A173" s="271">
        <v>196309</v>
      </c>
      <c r="B173" s="272">
        <v>9</v>
      </c>
      <c r="C173" s="268">
        <v>9</v>
      </c>
    </row>
    <row r="174" spans="1:3" ht="16.149999999999999" customHeight="1" x14ac:dyDescent="0.25">
      <c r="A174" s="273">
        <v>196310</v>
      </c>
      <c r="B174" s="274">
        <v>9</v>
      </c>
      <c r="C174" s="266">
        <v>9</v>
      </c>
    </row>
    <row r="175" spans="1:3" ht="16.149999999999999" customHeight="1" x14ac:dyDescent="0.25">
      <c r="A175" s="271">
        <v>196311</v>
      </c>
      <c r="B175" s="272">
        <v>9</v>
      </c>
      <c r="C175" s="268">
        <v>9</v>
      </c>
    </row>
    <row r="176" spans="1:3" ht="16.149999999999999" customHeight="1" x14ac:dyDescent="0.25">
      <c r="A176" s="273">
        <v>196312</v>
      </c>
      <c r="B176" s="274">
        <v>9</v>
      </c>
      <c r="C176" s="266">
        <v>9</v>
      </c>
    </row>
    <row r="177" spans="1:3" ht="16.149999999999999" customHeight="1" x14ac:dyDescent="0.25">
      <c r="A177" s="271">
        <v>196401</v>
      </c>
      <c r="B177" s="272">
        <v>9</v>
      </c>
      <c r="C177" s="268">
        <v>9</v>
      </c>
    </row>
    <row r="178" spans="1:3" ht="16.149999999999999" customHeight="1" x14ac:dyDescent="0.25">
      <c r="A178" s="273">
        <v>196402</v>
      </c>
      <c r="B178" s="274">
        <v>9</v>
      </c>
      <c r="C178" s="266">
        <v>9</v>
      </c>
    </row>
    <row r="179" spans="1:3" ht="16.149999999999999" customHeight="1" x14ac:dyDescent="0.25">
      <c r="A179" s="271">
        <v>196403</v>
      </c>
      <c r="B179" s="272">
        <v>9</v>
      </c>
      <c r="C179" s="268">
        <v>9</v>
      </c>
    </row>
    <row r="180" spans="1:3" ht="16.149999999999999" customHeight="1" x14ac:dyDescent="0.25">
      <c r="A180" s="273">
        <v>196404</v>
      </c>
      <c r="B180" s="274">
        <v>9</v>
      </c>
      <c r="C180" s="266">
        <v>9</v>
      </c>
    </row>
    <row r="181" spans="1:3" ht="16.149999999999999" customHeight="1" x14ac:dyDescent="0.25">
      <c r="A181" s="271">
        <v>196405</v>
      </c>
      <c r="B181" s="272">
        <v>9</v>
      </c>
      <c r="C181" s="268">
        <v>9</v>
      </c>
    </row>
    <row r="182" spans="1:3" ht="16.149999999999999" customHeight="1" x14ac:dyDescent="0.25">
      <c r="A182" s="273">
        <v>196406</v>
      </c>
      <c r="B182" s="274">
        <v>9</v>
      </c>
      <c r="C182" s="266">
        <v>9</v>
      </c>
    </row>
    <row r="183" spans="1:3" ht="16.149999999999999" customHeight="1" x14ac:dyDescent="0.25">
      <c r="A183" s="271">
        <v>196407</v>
      </c>
      <c r="B183" s="272">
        <v>9</v>
      </c>
      <c r="C183" s="268">
        <v>9</v>
      </c>
    </row>
    <row r="184" spans="1:3" ht="16.149999999999999" customHeight="1" x14ac:dyDescent="0.25">
      <c r="A184" s="273">
        <v>196408</v>
      </c>
      <c r="B184" s="274">
        <v>9</v>
      </c>
      <c r="C184" s="266">
        <v>9</v>
      </c>
    </row>
    <row r="185" spans="1:3" ht="16.149999999999999" customHeight="1" x14ac:dyDescent="0.25">
      <c r="A185" s="271">
        <v>196409</v>
      </c>
      <c r="B185" s="272">
        <v>9</v>
      </c>
      <c r="C185" s="268">
        <v>9</v>
      </c>
    </row>
    <row r="186" spans="1:3" ht="16.149999999999999" customHeight="1" x14ac:dyDescent="0.25">
      <c r="A186" s="273">
        <v>196410</v>
      </c>
      <c r="B186" s="274">
        <v>9</v>
      </c>
      <c r="C186" s="266">
        <v>9</v>
      </c>
    </row>
    <row r="187" spans="1:3" ht="16.149999999999999" customHeight="1" x14ac:dyDescent="0.25">
      <c r="A187" s="271">
        <v>196411</v>
      </c>
      <c r="B187" s="272">
        <v>9</v>
      </c>
      <c r="C187" s="268">
        <v>9</v>
      </c>
    </row>
    <row r="188" spans="1:3" ht="16.149999999999999" customHeight="1" x14ac:dyDescent="0.25">
      <c r="A188" s="273">
        <v>196412</v>
      </c>
      <c r="B188" s="274">
        <v>9</v>
      </c>
      <c r="C188" s="266">
        <v>9</v>
      </c>
    </row>
    <row r="189" spans="1:3" ht="16.149999999999999" customHeight="1" x14ac:dyDescent="0.25">
      <c r="A189" s="271">
        <v>196501</v>
      </c>
      <c r="B189" s="272">
        <v>9</v>
      </c>
      <c r="C189" s="268">
        <v>9</v>
      </c>
    </row>
    <row r="190" spans="1:3" ht="16.149999999999999" customHeight="1" x14ac:dyDescent="0.25">
      <c r="A190" s="273">
        <v>196502</v>
      </c>
      <c r="B190" s="274">
        <v>9</v>
      </c>
      <c r="C190" s="266">
        <v>9</v>
      </c>
    </row>
    <row r="191" spans="1:3" ht="16.149999999999999" customHeight="1" x14ac:dyDescent="0.25">
      <c r="A191" s="271">
        <v>196503</v>
      </c>
      <c r="B191" s="272">
        <v>9</v>
      </c>
      <c r="C191" s="268">
        <v>9</v>
      </c>
    </row>
    <row r="192" spans="1:3" ht="16.149999999999999" customHeight="1" x14ac:dyDescent="0.25">
      <c r="A192" s="273">
        <v>196504</v>
      </c>
      <c r="B192" s="274">
        <v>9</v>
      </c>
      <c r="C192" s="266">
        <v>9</v>
      </c>
    </row>
    <row r="193" spans="1:3" ht="16.149999999999999" customHeight="1" x14ac:dyDescent="0.25">
      <c r="A193" s="271">
        <v>196505</v>
      </c>
      <c r="B193" s="272">
        <v>9</v>
      </c>
      <c r="C193" s="268">
        <v>9</v>
      </c>
    </row>
    <row r="194" spans="1:3" ht="16.149999999999999" customHeight="1" x14ac:dyDescent="0.25">
      <c r="A194" s="273">
        <v>196506</v>
      </c>
      <c r="B194" s="274">
        <v>9</v>
      </c>
      <c r="C194" s="266">
        <v>9</v>
      </c>
    </row>
    <row r="195" spans="1:3" ht="16.149999999999999" customHeight="1" x14ac:dyDescent="0.25">
      <c r="A195" s="271">
        <v>196507</v>
      </c>
      <c r="B195" s="272">
        <v>9</v>
      </c>
      <c r="C195" s="268">
        <v>9</v>
      </c>
    </row>
    <row r="196" spans="1:3" ht="16.149999999999999" customHeight="1" x14ac:dyDescent="0.25">
      <c r="A196" s="273">
        <v>196508</v>
      </c>
      <c r="B196" s="274">
        <v>9</v>
      </c>
      <c r="C196" s="266">
        <v>9</v>
      </c>
    </row>
    <row r="197" spans="1:3" ht="16.149999999999999" customHeight="1" x14ac:dyDescent="0.25">
      <c r="A197" s="271">
        <v>196509</v>
      </c>
      <c r="B197" s="272">
        <v>13.5</v>
      </c>
      <c r="C197" s="268">
        <v>13.5</v>
      </c>
    </row>
    <row r="198" spans="1:3" ht="16.149999999999999" customHeight="1" x14ac:dyDescent="0.25">
      <c r="A198" s="273">
        <v>196510</v>
      </c>
      <c r="B198" s="274">
        <v>13.5</v>
      </c>
      <c r="C198" s="266">
        <v>13.5</v>
      </c>
    </row>
    <row r="199" spans="1:3" ht="16.149999999999999" customHeight="1" x14ac:dyDescent="0.25">
      <c r="A199" s="271">
        <v>196511</v>
      </c>
      <c r="B199" s="272">
        <v>13.5</v>
      </c>
      <c r="C199" s="268">
        <v>13.5</v>
      </c>
    </row>
    <row r="200" spans="1:3" ht="16.149999999999999" customHeight="1" x14ac:dyDescent="0.25">
      <c r="A200" s="273">
        <v>196512</v>
      </c>
      <c r="B200" s="274">
        <v>13.5</v>
      </c>
      <c r="C200" s="266">
        <v>13.5</v>
      </c>
    </row>
    <row r="201" spans="1:3" ht="16.149999999999999" customHeight="1" x14ac:dyDescent="0.25">
      <c r="A201" s="271">
        <v>196601</v>
      </c>
      <c r="B201" s="272">
        <v>13.5</v>
      </c>
      <c r="C201" s="268">
        <v>13.5</v>
      </c>
    </row>
    <row r="202" spans="1:3" ht="16.149999999999999" customHeight="1" x14ac:dyDescent="0.25">
      <c r="A202" s="273">
        <v>196602</v>
      </c>
      <c r="B202" s="274">
        <v>13.5</v>
      </c>
      <c r="C202" s="266">
        <v>13.5</v>
      </c>
    </row>
    <row r="203" spans="1:3" ht="16.149999999999999" customHeight="1" x14ac:dyDescent="0.25">
      <c r="A203" s="271">
        <v>196603</v>
      </c>
      <c r="B203" s="272">
        <v>13.5</v>
      </c>
      <c r="C203" s="268">
        <v>13.5</v>
      </c>
    </row>
    <row r="204" spans="1:3" ht="16.149999999999999" customHeight="1" x14ac:dyDescent="0.25">
      <c r="A204" s="273">
        <v>196604</v>
      </c>
      <c r="B204" s="274">
        <v>13.5</v>
      </c>
      <c r="C204" s="266">
        <v>13.5</v>
      </c>
    </row>
    <row r="205" spans="1:3" ht="16.149999999999999" customHeight="1" x14ac:dyDescent="0.25">
      <c r="A205" s="271">
        <v>196605</v>
      </c>
      <c r="B205" s="272">
        <v>13.5</v>
      </c>
      <c r="C205" s="268">
        <v>13.5</v>
      </c>
    </row>
    <row r="206" spans="1:3" ht="16.149999999999999" customHeight="1" x14ac:dyDescent="0.25">
      <c r="A206" s="273">
        <v>196606</v>
      </c>
      <c r="B206" s="274">
        <v>13.5</v>
      </c>
      <c r="C206" s="266">
        <v>13.5</v>
      </c>
    </row>
    <row r="207" spans="1:3" ht="16.149999999999999" customHeight="1" x14ac:dyDescent="0.25">
      <c r="A207" s="271">
        <v>196607</v>
      </c>
      <c r="B207" s="272">
        <v>13.5</v>
      </c>
      <c r="C207" s="268">
        <v>13.5</v>
      </c>
    </row>
    <row r="208" spans="1:3" ht="16.149999999999999" customHeight="1" x14ac:dyDescent="0.25">
      <c r="A208" s="273">
        <v>196608</v>
      </c>
      <c r="B208" s="274">
        <v>13.5</v>
      </c>
      <c r="C208" s="266">
        <v>13.5</v>
      </c>
    </row>
    <row r="209" spans="1:3" ht="16.149999999999999" customHeight="1" x14ac:dyDescent="0.25">
      <c r="A209" s="271">
        <v>196609</v>
      </c>
      <c r="B209" s="272">
        <v>13.5</v>
      </c>
      <c r="C209" s="268">
        <v>13.5</v>
      </c>
    </row>
    <row r="210" spans="1:3" ht="16.149999999999999" customHeight="1" x14ac:dyDescent="0.25">
      <c r="A210" s="273">
        <v>196610</v>
      </c>
      <c r="B210" s="274">
        <v>13.5</v>
      </c>
      <c r="C210" s="266">
        <v>13.5</v>
      </c>
    </row>
    <row r="211" spans="1:3" ht="16.149999999999999" customHeight="1" x14ac:dyDescent="0.25">
      <c r="A211" s="271">
        <v>196611</v>
      </c>
      <c r="B211" s="272">
        <v>13.5</v>
      </c>
      <c r="C211" s="268">
        <v>13.5</v>
      </c>
    </row>
    <row r="212" spans="1:3" ht="16.149999999999999" customHeight="1" x14ac:dyDescent="0.25">
      <c r="A212" s="273">
        <v>196612</v>
      </c>
      <c r="B212" s="274">
        <v>13.5</v>
      </c>
      <c r="C212" s="266">
        <v>13.5</v>
      </c>
    </row>
    <row r="213" spans="1:3" ht="16.149999999999999" customHeight="1" x14ac:dyDescent="0.25">
      <c r="A213" s="271">
        <v>196701</v>
      </c>
      <c r="B213" s="272">
        <v>13.5</v>
      </c>
      <c r="C213" s="268">
        <v>13.5</v>
      </c>
    </row>
    <row r="214" spans="1:3" ht="16.149999999999999" customHeight="1" x14ac:dyDescent="0.25">
      <c r="A214" s="273">
        <v>196702</v>
      </c>
      <c r="B214" s="274">
        <v>13.5</v>
      </c>
      <c r="C214" s="266">
        <v>13.5</v>
      </c>
    </row>
    <row r="215" spans="1:3" ht="16.149999999999999" customHeight="1" x14ac:dyDescent="0.25">
      <c r="A215" s="271">
        <v>196703</v>
      </c>
      <c r="B215" s="272">
        <v>13.5</v>
      </c>
      <c r="C215" s="268">
        <v>13.5</v>
      </c>
    </row>
    <row r="216" spans="1:3" ht="16.149999999999999" customHeight="1" x14ac:dyDescent="0.25">
      <c r="A216" s="273">
        <v>196704</v>
      </c>
      <c r="B216" s="274">
        <v>13.79</v>
      </c>
      <c r="C216" s="266">
        <v>13.89</v>
      </c>
    </row>
    <row r="217" spans="1:3" ht="16.149999999999999" customHeight="1" x14ac:dyDescent="0.25">
      <c r="A217" s="271">
        <v>196705</v>
      </c>
      <c r="B217" s="272">
        <v>14.07</v>
      </c>
      <c r="C217" s="268">
        <v>14.18</v>
      </c>
    </row>
    <row r="218" spans="1:3" ht="16.149999999999999" customHeight="1" x14ac:dyDescent="0.25">
      <c r="A218" s="273">
        <v>196706</v>
      </c>
      <c r="B218" s="274">
        <v>14.4</v>
      </c>
      <c r="C218" s="266">
        <v>14.46</v>
      </c>
    </row>
    <row r="219" spans="1:3" ht="16.149999999999999" customHeight="1" x14ac:dyDescent="0.25">
      <c r="A219" s="271">
        <v>196707</v>
      </c>
      <c r="B219" s="272">
        <v>14.59</v>
      </c>
      <c r="C219" s="268">
        <v>14.7</v>
      </c>
    </row>
    <row r="220" spans="1:3" ht="16.149999999999999" customHeight="1" x14ac:dyDescent="0.25">
      <c r="A220" s="273">
        <v>196708</v>
      </c>
      <c r="B220" s="274">
        <v>14.84</v>
      </c>
      <c r="C220" s="266">
        <v>14.98</v>
      </c>
    </row>
    <row r="221" spans="1:3" ht="16.149999999999999" customHeight="1" x14ac:dyDescent="0.25">
      <c r="A221" s="271">
        <v>196709</v>
      </c>
      <c r="B221" s="272">
        <v>15.12</v>
      </c>
      <c r="C221" s="268">
        <v>15.29</v>
      </c>
    </row>
    <row r="222" spans="1:3" ht="16.149999999999999" customHeight="1" x14ac:dyDescent="0.25">
      <c r="A222" s="273">
        <v>196710</v>
      </c>
      <c r="B222" s="274">
        <v>15.4</v>
      </c>
      <c r="C222" s="266">
        <v>15.51</v>
      </c>
    </row>
    <row r="223" spans="1:3" ht="16.149999999999999" customHeight="1" x14ac:dyDescent="0.25">
      <c r="A223" s="271">
        <v>196711</v>
      </c>
      <c r="B223" s="272">
        <v>15.63</v>
      </c>
      <c r="C223" s="268">
        <v>15.69</v>
      </c>
    </row>
    <row r="224" spans="1:3" ht="16.149999999999999" customHeight="1" x14ac:dyDescent="0.25">
      <c r="A224" s="273">
        <v>196712</v>
      </c>
      <c r="B224" s="274">
        <v>15.74</v>
      </c>
      <c r="C224" s="266">
        <v>15.76</v>
      </c>
    </row>
    <row r="225" spans="1:3" ht="16.149999999999999" customHeight="1" x14ac:dyDescent="0.25">
      <c r="A225" s="271">
        <v>196801</v>
      </c>
      <c r="B225" s="272">
        <v>15.77</v>
      </c>
      <c r="C225" s="268">
        <v>15.78</v>
      </c>
    </row>
    <row r="226" spans="1:3" ht="16.149999999999999" customHeight="1" x14ac:dyDescent="0.25">
      <c r="A226" s="273">
        <v>196802</v>
      </c>
      <c r="B226" s="274">
        <v>15.84</v>
      </c>
      <c r="C226" s="266">
        <v>15.88</v>
      </c>
    </row>
    <row r="227" spans="1:3" ht="16.149999999999999" customHeight="1" x14ac:dyDescent="0.25">
      <c r="A227" s="271">
        <v>196803</v>
      </c>
      <c r="B227" s="272">
        <v>15.94</v>
      </c>
      <c r="C227" s="268">
        <v>15.98</v>
      </c>
    </row>
    <row r="228" spans="1:3" ht="16.149999999999999" customHeight="1" x14ac:dyDescent="0.25">
      <c r="A228" s="273">
        <v>196804</v>
      </c>
      <c r="B228" s="274">
        <v>16.059999999999999</v>
      </c>
      <c r="C228" s="266">
        <v>16.12</v>
      </c>
    </row>
    <row r="229" spans="1:3" ht="16.149999999999999" customHeight="1" x14ac:dyDescent="0.25">
      <c r="A229" s="271">
        <v>196805</v>
      </c>
      <c r="B229" s="272">
        <v>16.190000000000001</v>
      </c>
      <c r="C229" s="268">
        <v>16.239999999999998</v>
      </c>
    </row>
    <row r="230" spans="1:3" ht="16.149999999999999" customHeight="1" x14ac:dyDescent="0.25">
      <c r="A230" s="273">
        <v>196806</v>
      </c>
      <c r="B230" s="274">
        <v>16.27</v>
      </c>
      <c r="C230" s="266">
        <v>16.29</v>
      </c>
    </row>
    <row r="231" spans="1:3" ht="16.149999999999999" customHeight="1" x14ac:dyDescent="0.25">
      <c r="A231" s="271">
        <v>196807</v>
      </c>
      <c r="B231" s="272">
        <v>16.309999999999999</v>
      </c>
      <c r="C231" s="268">
        <v>16.350000000000001</v>
      </c>
    </row>
    <row r="232" spans="1:3" ht="16.149999999999999" customHeight="1" x14ac:dyDescent="0.25">
      <c r="A232" s="273">
        <v>196808</v>
      </c>
      <c r="B232" s="274">
        <v>16.39</v>
      </c>
      <c r="C232" s="266">
        <v>16.440000000000001</v>
      </c>
    </row>
    <row r="233" spans="1:3" ht="16.149999999999999" customHeight="1" x14ac:dyDescent="0.25">
      <c r="A233" s="271">
        <v>196809</v>
      </c>
      <c r="B233" s="272">
        <v>16.489999999999998</v>
      </c>
      <c r="C233" s="268">
        <v>16.54</v>
      </c>
    </row>
    <row r="234" spans="1:3" ht="16.149999999999999" customHeight="1" x14ac:dyDescent="0.25">
      <c r="A234" s="273">
        <v>196810</v>
      </c>
      <c r="B234" s="274">
        <v>16.62</v>
      </c>
      <c r="C234" s="266">
        <v>16.68</v>
      </c>
    </row>
    <row r="235" spans="1:3" ht="16.149999999999999" customHeight="1" x14ac:dyDescent="0.25">
      <c r="A235" s="271">
        <v>196811</v>
      </c>
      <c r="B235" s="272">
        <v>16.760000000000002</v>
      </c>
      <c r="C235" s="268">
        <v>16.82</v>
      </c>
    </row>
    <row r="236" spans="1:3" ht="16.149999999999999" customHeight="1" x14ac:dyDescent="0.25">
      <c r="A236" s="273">
        <v>196812</v>
      </c>
      <c r="B236" s="274">
        <v>16.86</v>
      </c>
      <c r="C236" s="266">
        <v>16.88</v>
      </c>
    </row>
    <row r="237" spans="1:3" ht="16.149999999999999" customHeight="1" x14ac:dyDescent="0.25">
      <c r="A237" s="271">
        <v>196901</v>
      </c>
      <c r="B237" s="272">
        <v>16.88</v>
      </c>
      <c r="C237" s="268">
        <v>16.899999999999999</v>
      </c>
    </row>
    <row r="238" spans="1:3" ht="16.149999999999999" customHeight="1" x14ac:dyDescent="0.25">
      <c r="A238" s="273">
        <v>196902</v>
      </c>
      <c r="B238" s="274">
        <v>16.940000000000001</v>
      </c>
      <c r="C238" s="266">
        <v>16.97</v>
      </c>
    </row>
    <row r="239" spans="1:3" ht="16.149999999999999" customHeight="1" x14ac:dyDescent="0.25">
      <c r="A239" s="271">
        <v>196903</v>
      </c>
      <c r="B239" s="272">
        <v>17.04</v>
      </c>
      <c r="C239" s="268">
        <v>17.100000000000001</v>
      </c>
    </row>
    <row r="240" spans="1:3" ht="16.149999999999999" customHeight="1" x14ac:dyDescent="0.25">
      <c r="A240" s="273">
        <v>196904</v>
      </c>
      <c r="B240" s="274">
        <v>17.13</v>
      </c>
      <c r="C240" s="266">
        <v>17.13</v>
      </c>
    </row>
    <row r="241" spans="1:3" ht="16.149999999999999" customHeight="1" x14ac:dyDescent="0.25">
      <c r="A241" s="271">
        <v>196905</v>
      </c>
      <c r="B241" s="272">
        <v>17.170000000000002</v>
      </c>
      <c r="C241" s="268">
        <v>17.21</v>
      </c>
    </row>
    <row r="242" spans="1:3" ht="16.149999999999999" customHeight="1" x14ac:dyDescent="0.25">
      <c r="A242" s="273">
        <v>196906</v>
      </c>
      <c r="B242" s="274">
        <v>17.27</v>
      </c>
      <c r="C242" s="266">
        <v>17.309999999999999</v>
      </c>
    </row>
    <row r="243" spans="1:3" ht="16.149999999999999" customHeight="1" x14ac:dyDescent="0.25">
      <c r="A243" s="271">
        <v>196907</v>
      </c>
      <c r="B243" s="272">
        <v>17.329999999999998</v>
      </c>
      <c r="C243" s="268">
        <v>17.38</v>
      </c>
    </row>
    <row r="244" spans="1:3" ht="16.149999999999999" customHeight="1" x14ac:dyDescent="0.25">
      <c r="A244" s="273">
        <v>196908</v>
      </c>
      <c r="B244" s="274">
        <v>17.440000000000001</v>
      </c>
      <c r="C244" s="266">
        <v>17.5</v>
      </c>
    </row>
    <row r="245" spans="1:3" ht="16.149999999999999" customHeight="1" x14ac:dyDescent="0.25">
      <c r="A245" s="271">
        <v>196909</v>
      </c>
      <c r="B245" s="272">
        <v>17.55</v>
      </c>
      <c r="C245" s="268">
        <v>17.579999999999998</v>
      </c>
    </row>
    <row r="246" spans="1:3" ht="16.149999999999999" customHeight="1" x14ac:dyDescent="0.25">
      <c r="A246" s="273">
        <v>196910</v>
      </c>
      <c r="B246" s="274">
        <v>17.62</v>
      </c>
      <c r="C246" s="266">
        <v>17.63</v>
      </c>
    </row>
    <row r="247" spans="1:3" ht="16.149999999999999" customHeight="1" x14ac:dyDescent="0.25">
      <c r="A247" s="271">
        <v>196911</v>
      </c>
      <c r="B247" s="272">
        <v>17.690000000000001</v>
      </c>
      <c r="C247" s="268">
        <v>17.739999999999998</v>
      </c>
    </row>
    <row r="248" spans="1:3" ht="16.149999999999999" customHeight="1" x14ac:dyDescent="0.25">
      <c r="A248" s="273">
        <v>196912</v>
      </c>
      <c r="B248" s="274">
        <v>17.8</v>
      </c>
      <c r="C248" s="266">
        <v>17.850000000000001</v>
      </c>
    </row>
    <row r="249" spans="1:3" ht="16.149999999999999" customHeight="1" x14ac:dyDescent="0.25">
      <c r="A249" s="271">
        <v>197001</v>
      </c>
      <c r="B249" s="272">
        <v>17.899999999999999</v>
      </c>
      <c r="C249" s="268">
        <v>17.95</v>
      </c>
    </row>
    <row r="250" spans="1:3" ht="16.149999999999999" customHeight="1" x14ac:dyDescent="0.25">
      <c r="A250" s="273">
        <v>197002</v>
      </c>
      <c r="B250" s="274">
        <v>18</v>
      </c>
      <c r="C250" s="266">
        <v>18.04</v>
      </c>
    </row>
    <row r="251" spans="1:3" ht="16.149999999999999" customHeight="1" x14ac:dyDescent="0.25">
      <c r="A251" s="271">
        <v>197003</v>
      </c>
      <c r="B251" s="272">
        <v>18.09</v>
      </c>
      <c r="C251" s="268">
        <v>18.14</v>
      </c>
    </row>
    <row r="252" spans="1:3" ht="16.149999999999999" customHeight="1" x14ac:dyDescent="0.25">
      <c r="A252" s="273">
        <v>197004</v>
      </c>
      <c r="B252" s="274">
        <v>18.2</v>
      </c>
      <c r="C252" s="266">
        <v>18.25</v>
      </c>
    </row>
    <row r="253" spans="1:3" ht="16.149999999999999" customHeight="1" x14ac:dyDescent="0.25">
      <c r="A253" s="271">
        <v>197005</v>
      </c>
      <c r="B253" s="272">
        <v>18.28</v>
      </c>
      <c r="C253" s="268">
        <v>18.32</v>
      </c>
    </row>
    <row r="254" spans="1:3" ht="16.149999999999999" customHeight="1" x14ac:dyDescent="0.25">
      <c r="A254" s="273">
        <v>197006</v>
      </c>
      <c r="B254" s="274">
        <v>18.38</v>
      </c>
      <c r="C254" s="266">
        <v>18.420000000000002</v>
      </c>
    </row>
    <row r="255" spans="1:3" ht="16.149999999999999" customHeight="1" x14ac:dyDescent="0.25">
      <c r="A255" s="271">
        <v>197007</v>
      </c>
      <c r="B255" s="272">
        <v>18.48</v>
      </c>
      <c r="C255" s="268">
        <v>18.510000000000002</v>
      </c>
    </row>
    <row r="256" spans="1:3" ht="16.149999999999999" customHeight="1" x14ac:dyDescent="0.25">
      <c r="A256" s="273">
        <v>197008</v>
      </c>
      <c r="B256" s="274">
        <v>18.55</v>
      </c>
      <c r="C256" s="266">
        <v>18.600000000000001</v>
      </c>
    </row>
    <row r="257" spans="1:3" ht="16.149999999999999" customHeight="1" x14ac:dyDescent="0.25">
      <c r="A257" s="271">
        <v>197009</v>
      </c>
      <c r="B257" s="272">
        <v>18.68</v>
      </c>
      <c r="C257" s="268">
        <v>18.760000000000002</v>
      </c>
    </row>
    <row r="258" spans="1:3" ht="16.149999999999999" customHeight="1" x14ac:dyDescent="0.25">
      <c r="A258" s="273">
        <v>197010</v>
      </c>
      <c r="B258" s="274">
        <v>18.82</v>
      </c>
      <c r="C258" s="266">
        <v>18.87</v>
      </c>
    </row>
    <row r="259" spans="1:3" ht="16.149999999999999" customHeight="1" x14ac:dyDescent="0.25">
      <c r="A259" s="271">
        <v>197011</v>
      </c>
      <c r="B259" s="272">
        <v>18.920000000000002</v>
      </c>
      <c r="C259" s="268">
        <v>18.96</v>
      </c>
    </row>
    <row r="260" spans="1:3" ht="16.149999999999999" customHeight="1" x14ac:dyDescent="0.25">
      <c r="A260" s="273">
        <v>197012</v>
      </c>
      <c r="B260" s="274">
        <v>19.03</v>
      </c>
      <c r="C260" s="266">
        <v>19.09</v>
      </c>
    </row>
    <row r="261" spans="1:3" ht="16.149999999999999" customHeight="1" x14ac:dyDescent="0.25">
      <c r="A261" s="271">
        <v>197101</v>
      </c>
      <c r="B261" s="272">
        <v>19.149999999999999</v>
      </c>
      <c r="C261" s="268">
        <v>19.22</v>
      </c>
    </row>
    <row r="262" spans="1:3" ht="16.149999999999999" customHeight="1" x14ac:dyDescent="0.25">
      <c r="A262" s="273">
        <v>197102</v>
      </c>
      <c r="B262" s="274">
        <v>19.28</v>
      </c>
      <c r="C262" s="266">
        <v>19.329999999999998</v>
      </c>
    </row>
    <row r="263" spans="1:3" ht="16.149999999999999" customHeight="1" x14ac:dyDescent="0.25">
      <c r="A263" s="271">
        <v>197103</v>
      </c>
      <c r="B263" s="272">
        <v>19.41</v>
      </c>
      <c r="C263" s="268">
        <v>19.489999999999998</v>
      </c>
    </row>
    <row r="264" spans="1:3" ht="16.149999999999999" customHeight="1" x14ac:dyDescent="0.25">
      <c r="A264" s="273">
        <v>197104</v>
      </c>
      <c r="B264" s="274">
        <v>19.559999999999999</v>
      </c>
      <c r="C264" s="266">
        <v>19.64</v>
      </c>
    </row>
    <row r="265" spans="1:3" ht="16.149999999999999" customHeight="1" x14ac:dyDescent="0.25">
      <c r="A265" s="271">
        <v>197105</v>
      </c>
      <c r="B265" s="272">
        <v>19.68</v>
      </c>
      <c r="C265" s="268">
        <v>19.72</v>
      </c>
    </row>
    <row r="266" spans="1:3" ht="16.149999999999999" customHeight="1" x14ac:dyDescent="0.25">
      <c r="A266" s="273">
        <v>197106</v>
      </c>
      <c r="B266" s="274">
        <v>19.8</v>
      </c>
      <c r="C266" s="266">
        <v>19.87</v>
      </c>
    </row>
    <row r="267" spans="1:3" ht="16.149999999999999" customHeight="1" x14ac:dyDescent="0.25">
      <c r="A267" s="271">
        <v>197107</v>
      </c>
      <c r="B267" s="272">
        <v>19.97</v>
      </c>
      <c r="C267" s="268">
        <v>20.059999999999999</v>
      </c>
    </row>
    <row r="268" spans="1:3" ht="16.149999999999999" customHeight="1" x14ac:dyDescent="0.25">
      <c r="A268" s="273">
        <v>197108</v>
      </c>
      <c r="B268" s="274">
        <v>20.14</v>
      </c>
      <c r="C268" s="266">
        <v>20.23</v>
      </c>
    </row>
    <row r="269" spans="1:3" ht="16.149999999999999" customHeight="1" x14ac:dyDescent="0.25">
      <c r="A269" s="271">
        <v>197109</v>
      </c>
      <c r="B269" s="272">
        <v>20.309999999999999</v>
      </c>
      <c r="C269" s="268">
        <v>20.38</v>
      </c>
    </row>
    <row r="270" spans="1:3" ht="16.149999999999999" customHeight="1" x14ac:dyDescent="0.25">
      <c r="A270" s="273">
        <v>197110</v>
      </c>
      <c r="B270" s="274">
        <v>20.46</v>
      </c>
      <c r="C270" s="266">
        <v>20.54</v>
      </c>
    </row>
    <row r="271" spans="1:3" ht="16.149999999999999" customHeight="1" x14ac:dyDescent="0.25">
      <c r="A271" s="271">
        <v>197111</v>
      </c>
      <c r="B271" s="272">
        <v>20.63</v>
      </c>
      <c r="C271" s="268">
        <v>20.71</v>
      </c>
    </row>
    <row r="272" spans="1:3" ht="16.149999999999999" customHeight="1" x14ac:dyDescent="0.25">
      <c r="A272" s="273">
        <v>197112</v>
      </c>
      <c r="B272" s="274">
        <v>20.81</v>
      </c>
      <c r="C272" s="266">
        <v>20.91</v>
      </c>
    </row>
    <row r="273" spans="1:3" ht="16.149999999999999" customHeight="1" x14ac:dyDescent="0.25">
      <c r="A273" s="271">
        <v>197201</v>
      </c>
      <c r="B273" s="272">
        <v>20.99</v>
      </c>
      <c r="C273" s="268">
        <v>21.08</v>
      </c>
    </row>
    <row r="274" spans="1:3" ht="16.149999999999999" customHeight="1" x14ac:dyDescent="0.25">
      <c r="A274" s="273">
        <v>197202</v>
      </c>
      <c r="B274" s="274">
        <v>21.17</v>
      </c>
      <c r="C274" s="266">
        <v>21.24</v>
      </c>
    </row>
    <row r="275" spans="1:3" ht="16.149999999999999" customHeight="1" x14ac:dyDescent="0.25">
      <c r="A275" s="271">
        <v>197203</v>
      </c>
      <c r="B275" s="272">
        <v>21.33</v>
      </c>
      <c r="C275" s="268">
        <v>21.42</v>
      </c>
    </row>
    <row r="276" spans="1:3" ht="16.149999999999999" customHeight="1" x14ac:dyDescent="0.25">
      <c r="A276" s="273">
        <v>197204</v>
      </c>
      <c r="B276" s="274">
        <v>21.5</v>
      </c>
      <c r="C276" s="266">
        <v>21.58</v>
      </c>
    </row>
    <row r="277" spans="1:3" ht="16.149999999999999" customHeight="1" x14ac:dyDescent="0.25">
      <c r="A277" s="271">
        <v>197205</v>
      </c>
      <c r="B277" s="272">
        <v>21.67</v>
      </c>
      <c r="C277" s="268">
        <v>21.75</v>
      </c>
    </row>
    <row r="278" spans="1:3" ht="16.149999999999999" customHeight="1" x14ac:dyDescent="0.25">
      <c r="A278" s="273">
        <v>197206</v>
      </c>
      <c r="B278" s="274">
        <v>21.82</v>
      </c>
      <c r="C278" s="266">
        <v>21.9</v>
      </c>
    </row>
    <row r="279" spans="1:3" ht="16.149999999999999" customHeight="1" x14ac:dyDescent="0.25">
      <c r="A279" s="271">
        <v>197207</v>
      </c>
      <c r="B279" s="272">
        <v>21.96</v>
      </c>
      <c r="C279" s="268">
        <v>22.01</v>
      </c>
    </row>
    <row r="280" spans="1:3" ht="16.149999999999999" customHeight="1" x14ac:dyDescent="0.25">
      <c r="A280" s="273">
        <v>197208</v>
      </c>
      <c r="B280" s="274">
        <v>22.09</v>
      </c>
      <c r="C280" s="266">
        <v>22.16</v>
      </c>
    </row>
    <row r="281" spans="1:3" ht="16.149999999999999" customHeight="1" x14ac:dyDescent="0.25">
      <c r="A281" s="271">
        <v>197209</v>
      </c>
      <c r="B281" s="272">
        <v>22.25</v>
      </c>
      <c r="C281" s="268">
        <v>22.33</v>
      </c>
    </row>
    <row r="282" spans="1:3" ht="16.149999999999999" customHeight="1" x14ac:dyDescent="0.25">
      <c r="A282" s="273">
        <v>197210</v>
      </c>
      <c r="B282" s="274">
        <v>22.39</v>
      </c>
      <c r="C282" s="266">
        <v>22.46</v>
      </c>
    </row>
    <row r="283" spans="1:3" ht="16.149999999999999" customHeight="1" x14ac:dyDescent="0.25">
      <c r="A283" s="271">
        <v>197211</v>
      </c>
      <c r="B283" s="272">
        <v>22.53</v>
      </c>
      <c r="C283" s="268">
        <v>22.6</v>
      </c>
    </row>
    <row r="284" spans="1:3" ht="16.149999999999999" customHeight="1" x14ac:dyDescent="0.25">
      <c r="A284" s="273">
        <v>197212</v>
      </c>
      <c r="B284" s="274">
        <v>22.7</v>
      </c>
      <c r="C284" s="266">
        <v>22.79</v>
      </c>
    </row>
    <row r="285" spans="1:3" ht="16.149999999999999" customHeight="1" x14ac:dyDescent="0.25">
      <c r="A285" s="271">
        <v>197301</v>
      </c>
      <c r="B285" s="272">
        <v>22.28</v>
      </c>
      <c r="C285" s="268">
        <v>22.96</v>
      </c>
    </row>
    <row r="286" spans="1:3" ht="16.149999999999999" customHeight="1" x14ac:dyDescent="0.25">
      <c r="A286" s="273">
        <v>197302</v>
      </c>
      <c r="B286" s="274">
        <v>23.02</v>
      </c>
      <c r="C286" s="266">
        <v>23.08</v>
      </c>
    </row>
    <row r="287" spans="1:3" ht="16.149999999999999" customHeight="1" x14ac:dyDescent="0.25">
      <c r="A287" s="271">
        <v>197303</v>
      </c>
      <c r="B287" s="272">
        <v>23.13</v>
      </c>
      <c r="C287" s="268">
        <v>23.2</v>
      </c>
    </row>
    <row r="288" spans="1:3" ht="16.149999999999999" customHeight="1" x14ac:dyDescent="0.25">
      <c r="A288" s="273">
        <v>197304</v>
      </c>
      <c r="B288" s="274">
        <v>23.25</v>
      </c>
      <c r="C288" s="266">
        <v>23.29</v>
      </c>
    </row>
    <row r="289" spans="1:3" ht="16.149999999999999" customHeight="1" x14ac:dyDescent="0.25">
      <c r="A289" s="271">
        <v>197305</v>
      </c>
      <c r="B289" s="272">
        <v>23.36</v>
      </c>
      <c r="C289" s="268">
        <v>23.42</v>
      </c>
    </row>
    <row r="290" spans="1:3" ht="16.149999999999999" customHeight="1" x14ac:dyDescent="0.25">
      <c r="A290" s="273">
        <v>197306</v>
      </c>
      <c r="B290" s="274">
        <v>23.47</v>
      </c>
      <c r="C290" s="266">
        <v>23.52</v>
      </c>
    </row>
    <row r="291" spans="1:3" ht="16.149999999999999" customHeight="1" x14ac:dyDescent="0.25">
      <c r="A291" s="271">
        <v>197307</v>
      </c>
      <c r="B291" s="272">
        <v>23.6</v>
      </c>
      <c r="C291" s="268">
        <v>23.67</v>
      </c>
    </row>
    <row r="292" spans="1:3" ht="16.149999999999999" customHeight="1" x14ac:dyDescent="0.25">
      <c r="A292" s="273">
        <v>197308</v>
      </c>
      <c r="B292" s="274">
        <v>23.76</v>
      </c>
      <c r="C292" s="266">
        <v>23.87</v>
      </c>
    </row>
    <row r="293" spans="1:3" ht="16.149999999999999" customHeight="1" x14ac:dyDescent="0.25">
      <c r="A293" s="271">
        <v>197309</v>
      </c>
      <c r="B293" s="272">
        <v>23.79</v>
      </c>
      <c r="C293" s="268">
        <v>24.07</v>
      </c>
    </row>
    <row r="294" spans="1:3" ht="16.149999999999999" customHeight="1" x14ac:dyDescent="0.25">
      <c r="A294" s="273">
        <v>197310</v>
      </c>
      <c r="B294" s="274">
        <v>24.18</v>
      </c>
      <c r="C294" s="266">
        <v>24.28</v>
      </c>
    </row>
    <row r="295" spans="1:3" ht="16.149999999999999" customHeight="1" x14ac:dyDescent="0.25">
      <c r="A295" s="271">
        <v>197311</v>
      </c>
      <c r="B295" s="272">
        <v>24.37</v>
      </c>
      <c r="C295" s="268">
        <v>24.47</v>
      </c>
    </row>
    <row r="296" spans="1:3" ht="16.149999999999999" customHeight="1" x14ac:dyDescent="0.25">
      <c r="A296" s="273">
        <v>197312</v>
      </c>
      <c r="B296" s="274">
        <v>24.65</v>
      </c>
      <c r="C296" s="266">
        <v>24.79</v>
      </c>
    </row>
    <row r="297" spans="1:3" ht="16.149999999999999" customHeight="1" x14ac:dyDescent="0.25">
      <c r="A297" s="271">
        <v>197401</v>
      </c>
      <c r="B297" s="272">
        <v>24.95</v>
      </c>
      <c r="C297" s="268">
        <v>25.1</v>
      </c>
    </row>
    <row r="298" spans="1:3" ht="16.149999999999999" customHeight="1" x14ac:dyDescent="0.25">
      <c r="A298" s="273">
        <v>197402</v>
      </c>
      <c r="B298" s="274">
        <v>25.22</v>
      </c>
      <c r="C298" s="266">
        <v>25.33</v>
      </c>
    </row>
    <row r="299" spans="1:3" ht="16.149999999999999" customHeight="1" x14ac:dyDescent="0.25">
      <c r="A299" s="271">
        <v>197403</v>
      </c>
      <c r="B299" s="272">
        <v>25.42</v>
      </c>
      <c r="C299" s="268">
        <v>25.47</v>
      </c>
    </row>
    <row r="300" spans="1:3" ht="16.149999999999999" customHeight="1" x14ac:dyDescent="0.25">
      <c r="A300" s="273">
        <v>197404</v>
      </c>
      <c r="B300" s="274">
        <v>25.5</v>
      </c>
      <c r="C300" s="266">
        <v>25.52</v>
      </c>
    </row>
    <row r="301" spans="1:3" ht="16.149999999999999" customHeight="1" x14ac:dyDescent="0.25">
      <c r="A301" s="271">
        <v>197405</v>
      </c>
      <c r="B301" s="272">
        <v>25.54</v>
      </c>
      <c r="C301" s="268">
        <v>25.56</v>
      </c>
    </row>
    <row r="302" spans="1:3" ht="16.149999999999999" customHeight="1" x14ac:dyDescent="0.25">
      <c r="A302" s="273">
        <v>197406</v>
      </c>
      <c r="B302" s="274">
        <v>25.58</v>
      </c>
      <c r="C302" s="266">
        <v>25.61</v>
      </c>
    </row>
    <row r="303" spans="1:3" ht="16.149999999999999" customHeight="1" x14ac:dyDescent="0.25">
      <c r="A303" s="271">
        <v>197407</v>
      </c>
      <c r="B303" s="272">
        <v>25.64</v>
      </c>
      <c r="C303" s="268">
        <v>25.69</v>
      </c>
    </row>
    <row r="304" spans="1:3" ht="16.149999999999999" customHeight="1" x14ac:dyDescent="0.25">
      <c r="A304" s="273">
        <v>197408</v>
      </c>
      <c r="B304" s="274">
        <v>25.81</v>
      </c>
      <c r="C304" s="266">
        <v>26.01</v>
      </c>
    </row>
    <row r="305" spans="1:3" ht="16.149999999999999" customHeight="1" x14ac:dyDescent="0.25">
      <c r="A305" s="271">
        <v>197409</v>
      </c>
      <c r="B305" s="272">
        <v>26.28</v>
      </c>
      <c r="C305" s="268">
        <v>26.57</v>
      </c>
    </row>
    <row r="306" spans="1:3" ht="16.149999999999999" customHeight="1" x14ac:dyDescent="0.25">
      <c r="A306" s="273">
        <v>197410</v>
      </c>
      <c r="B306" s="274">
        <v>27.01</v>
      </c>
      <c r="C306" s="266">
        <v>27.3</v>
      </c>
    </row>
    <row r="307" spans="1:3" ht="16.149999999999999" customHeight="1" x14ac:dyDescent="0.25">
      <c r="A307" s="271">
        <v>197411</v>
      </c>
      <c r="B307" s="272">
        <v>27.56</v>
      </c>
      <c r="C307" s="268">
        <v>27.88</v>
      </c>
    </row>
    <row r="308" spans="1:3" ht="16.149999999999999" customHeight="1" x14ac:dyDescent="0.25">
      <c r="A308" s="273">
        <v>197412</v>
      </c>
      <c r="B308" s="274">
        <v>28.23</v>
      </c>
      <c r="C308" s="266">
        <v>28.63</v>
      </c>
    </row>
    <row r="309" spans="1:3" ht="16.149999999999999" customHeight="1" x14ac:dyDescent="0.25">
      <c r="A309" s="271">
        <v>197501</v>
      </c>
      <c r="B309" s="272">
        <v>28.87</v>
      </c>
      <c r="C309" s="268">
        <v>29.07</v>
      </c>
    </row>
    <row r="310" spans="1:3" ht="16.149999999999999" customHeight="1" x14ac:dyDescent="0.25">
      <c r="A310" s="273">
        <v>197502</v>
      </c>
      <c r="B310" s="274">
        <v>29.24</v>
      </c>
      <c r="C310" s="266">
        <v>29.47</v>
      </c>
    </row>
    <row r="311" spans="1:3" ht="16.149999999999999" customHeight="1" x14ac:dyDescent="0.25">
      <c r="A311" s="271">
        <v>197503</v>
      </c>
      <c r="B311" s="272">
        <v>29.66</v>
      </c>
      <c r="C311" s="268">
        <v>29.86</v>
      </c>
    </row>
    <row r="312" spans="1:3" ht="16.149999999999999" customHeight="1" x14ac:dyDescent="0.25">
      <c r="A312" s="273">
        <v>197504</v>
      </c>
      <c r="B312" s="274">
        <v>30.05</v>
      </c>
      <c r="C312" s="266">
        <v>30.24</v>
      </c>
    </row>
    <row r="313" spans="1:3" ht="16.149999999999999" customHeight="1" x14ac:dyDescent="0.25">
      <c r="A313" s="271">
        <v>197505</v>
      </c>
      <c r="B313" s="272">
        <v>30.42</v>
      </c>
      <c r="C313" s="268">
        <v>30.64</v>
      </c>
    </row>
    <row r="314" spans="1:3" ht="16.149999999999999" customHeight="1" x14ac:dyDescent="0.25">
      <c r="A314" s="273">
        <v>197506</v>
      </c>
      <c r="B314" s="274">
        <v>30.82</v>
      </c>
      <c r="C314" s="266">
        <v>31</v>
      </c>
    </row>
    <row r="315" spans="1:3" ht="16.149999999999999" customHeight="1" x14ac:dyDescent="0.25">
      <c r="A315" s="271">
        <v>197507</v>
      </c>
      <c r="B315" s="272">
        <v>31.18</v>
      </c>
      <c r="C315" s="268">
        <v>31.36</v>
      </c>
    </row>
    <row r="316" spans="1:3" ht="16.149999999999999" customHeight="1" x14ac:dyDescent="0.25">
      <c r="A316" s="273">
        <v>197508</v>
      </c>
      <c r="B316" s="274">
        <v>31.52</v>
      </c>
      <c r="C316" s="266">
        <v>31.7</v>
      </c>
    </row>
    <row r="317" spans="1:3" ht="16.149999999999999" customHeight="1" x14ac:dyDescent="0.25">
      <c r="A317" s="271">
        <v>197509</v>
      </c>
      <c r="B317" s="272">
        <v>31.85</v>
      </c>
      <c r="C317" s="268">
        <v>32.020000000000003</v>
      </c>
    </row>
    <row r="318" spans="1:3" ht="16.149999999999999" customHeight="1" x14ac:dyDescent="0.25">
      <c r="A318" s="273">
        <v>197510</v>
      </c>
      <c r="B318" s="274">
        <v>32.17</v>
      </c>
      <c r="C318" s="266">
        <v>32.36</v>
      </c>
    </row>
    <row r="319" spans="1:3" ht="16.149999999999999" customHeight="1" x14ac:dyDescent="0.25">
      <c r="A319" s="271">
        <v>197511</v>
      </c>
      <c r="B319" s="272">
        <v>32.51</v>
      </c>
      <c r="C319" s="268">
        <v>32.68</v>
      </c>
    </row>
    <row r="320" spans="1:3" ht="16.149999999999999" customHeight="1" x14ac:dyDescent="0.25">
      <c r="A320" s="273">
        <v>197512</v>
      </c>
      <c r="B320" s="274">
        <v>32.840000000000003</v>
      </c>
      <c r="C320" s="266">
        <v>32.96</v>
      </c>
    </row>
    <row r="321" spans="1:3" ht="16.149999999999999" customHeight="1" x14ac:dyDescent="0.25">
      <c r="A321" s="271">
        <v>197601</v>
      </c>
      <c r="B321" s="272">
        <v>33.1</v>
      </c>
      <c r="C321" s="268">
        <v>33.32</v>
      </c>
    </row>
    <row r="322" spans="1:3" ht="16.149999999999999" customHeight="1" x14ac:dyDescent="0.25">
      <c r="A322" s="273">
        <v>197602</v>
      </c>
      <c r="B322" s="274">
        <v>33.49</v>
      </c>
      <c r="C322" s="266">
        <v>33.630000000000003</v>
      </c>
    </row>
    <row r="323" spans="1:3" ht="16.149999999999999" customHeight="1" x14ac:dyDescent="0.25">
      <c r="A323" s="271">
        <v>197603</v>
      </c>
      <c r="B323" s="272">
        <v>33.79</v>
      </c>
      <c r="C323" s="268">
        <v>33.950000000000003</v>
      </c>
    </row>
    <row r="324" spans="1:3" ht="16.149999999999999" customHeight="1" x14ac:dyDescent="0.25">
      <c r="A324" s="273">
        <v>197604</v>
      </c>
      <c r="B324" s="274">
        <v>34.1</v>
      </c>
      <c r="C324" s="266">
        <v>34.29</v>
      </c>
    </row>
    <row r="325" spans="1:3" ht="16.149999999999999" customHeight="1" x14ac:dyDescent="0.25">
      <c r="A325" s="271">
        <v>197605</v>
      </c>
      <c r="B325" s="272">
        <v>34.450000000000003</v>
      </c>
      <c r="C325" s="268">
        <v>34.58</v>
      </c>
    </row>
    <row r="326" spans="1:3" ht="16.149999999999999" customHeight="1" x14ac:dyDescent="0.25">
      <c r="A326" s="273">
        <v>197606</v>
      </c>
      <c r="B326" s="274">
        <v>34.65</v>
      </c>
      <c r="C326" s="266">
        <v>34.700000000000003</v>
      </c>
    </row>
    <row r="327" spans="1:3" ht="16.149999999999999" customHeight="1" x14ac:dyDescent="0.25">
      <c r="A327" s="271">
        <v>197607</v>
      </c>
      <c r="B327" s="272">
        <v>34.89</v>
      </c>
      <c r="C327" s="268">
        <v>35.119999999999997</v>
      </c>
    </row>
    <row r="328" spans="1:3" ht="16.149999999999999" customHeight="1" x14ac:dyDescent="0.25">
      <c r="A328" s="273">
        <v>197608</v>
      </c>
      <c r="B328" s="274">
        <v>35.200000000000003</v>
      </c>
      <c r="C328" s="266">
        <v>35.22</v>
      </c>
    </row>
    <row r="329" spans="1:3" ht="16.149999999999999" customHeight="1" x14ac:dyDescent="0.25">
      <c r="A329" s="271">
        <v>197609</v>
      </c>
      <c r="B329" s="272">
        <v>35.25</v>
      </c>
      <c r="C329" s="268">
        <v>35.29</v>
      </c>
    </row>
    <row r="330" spans="1:3" ht="16.149999999999999" customHeight="1" x14ac:dyDescent="0.25">
      <c r="A330" s="273">
        <v>197610</v>
      </c>
      <c r="B330" s="274">
        <v>35.409999999999997</v>
      </c>
      <c r="C330" s="266">
        <v>35.58</v>
      </c>
    </row>
    <row r="331" spans="1:3" ht="16.149999999999999" customHeight="1" x14ac:dyDescent="0.25">
      <c r="A331" s="271">
        <v>197611</v>
      </c>
      <c r="B331" s="272">
        <v>35.81</v>
      </c>
      <c r="C331" s="268">
        <v>36.04</v>
      </c>
    </row>
    <row r="332" spans="1:3" ht="16.149999999999999" customHeight="1" x14ac:dyDescent="0.25">
      <c r="A332" s="273">
        <v>197612</v>
      </c>
      <c r="B332" s="274">
        <v>36.200000000000003</v>
      </c>
      <c r="C332" s="266">
        <v>36.32</v>
      </c>
    </row>
    <row r="333" spans="1:3" ht="16.149999999999999" customHeight="1" x14ac:dyDescent="0.25">
      <c r="A333" s="271">
        <v>197701</v>
      </c>
      <c r="B333" s="272">
        <v>36.369999999999997</v>
      </c>
      <c r="C333" s="268">
        <v>36.380000000000003</v>
      </c>
    </row>
    <row r="334" spans="1:3" ht="16.149999999999999" customHeight="1" x14ac:dyDescent="0.25">
      <c r="A334" s="273">
        <v>197702</v>
      </c>
      <c r="B334" s="274">
        <v>36.380000000000003</v>
      </c>
      <c r="C334" s="266">
        <v>36.380000000000003</v>
      </c>
    </row>
    <row r="335" spans="1:3" ht="16.149999999999999" customHeight="1" x14ac:dyDescent="0.25">
      <c r="A335" s="271">
        <v>197703</v>
      </c>
      <c r="B335" s="272">
        <v>36.46</v>
      </c>
      <c r="C335" s="268">
        <v>36.590000000000003</v>
      </c>
    </row>
    <row r="336" spans="1:3" ht="16.149999999999999" customHeight="1" x14ac:dyDescent="0.25">
      <c r="A336" s="273">
        <v>197704</v>
      </c>
      <c r="B336" s="274">
        <v>36.54</v>
      </c>
      <c r="C336" s="266">
        <v>36.5</v>
      </c>
    </row>
    <row r="337" spans="1:3" ht="16.149999999999999" customHeight="1" x14ac:dyDescent="0.25">
      <c r="A337" s="271">
        <v>197705</v>
      </c>
      <c r="B337" s="272">
        <v>36.5</v>
      </c>
      <c r="C337" s="268">
        <v>36.5</v>
      </c>
    </row>
    <row r="338" spans="1:3" ht="16.149999999999999" customHeight="1" x14ac:dyDescent="0.25">
      <c r="A338" s="273">
        <v>197706</v>
      </c>
      <c r="B338" s="274">
        <v>36.5</v>
      </c>
      <c r="C338" s="266">
        <v>36.5</v>
      </c>
    </row>
    <row r="339" spans="1:3" ht="16.149999999999999" customHeight="1" x14ac:dyDescent="0.25">
      <c r="A339" s="271">
        <v>197707</v>
      </c>
      <c r="B339" s="272">
        <v>36.51</v>
      </c>
      <c r="C339" s="268">
        <v>36.54</v>
      </c>
    </row>
    <row r="340" spans="1:3" ht="16.149999999999999" customHeight="1" x14ac:dyDescent="0.25">
      <c r="A340" s="273">
        <v>197708</v>
      </c>
      <c r="B340" s="274">
        <v>36.67</v>
      </c>
      <c r="C340" s="266">
        <v>36.82</v>
      </c>
    </row>
    <row r="341" spans="1:3" ht="16.149999999999999" customHeight="1" x14ac:dyDescent="0.25">
      <c r="A341" s="271">
        <v>197709</v>
      </c>
      <c r="B341" s="272">
        <v>36.97</v>
      </c>
      <c r="C341" s="268">
        <v>37.14</v>
      </c>
    </row>
    <row r="342" spans="1:3" ht="16.149999999999999" customHeight="1" x14ac:dyDescent="0.25">
      <c r="A342" s="273">
        <v>197710</v>
      </c>
      <c r="B342" s="274">
        <v>37.229999999999997</v>
      </c>
      <c r="C342" s="266">
        <v>37.35</v>
      </c>
    </row>
    <row r="343" spans="1:3" ht="16.149999999999999" customHeight="1" x14ac:dyDescent="0.25">
      <c r="A343" s="271">
        <v>197711</v>
      </c>
      <c r="B343" s="272">
        <v>37.450000000000003</v>
      </c>
      <c r="C343" s="268">
        <v>37.549999999999997</v>
      </c>
    </row>
    <row r="344" spans="1:3" ht="16.149999999999999" customHeight="1" x14ac:dyDescent="0.25">
      <c r="A344" s="273">
        <v>197712</v>
      </c>
      <c r="B344" s="274">
        <v>37.71</v>
      </c>
      <c r="C344" s="266">
        <v>37.96</v>
      </c>
    </row>
    <row r="345" spans="1:3" ht="16.149999999999999" customHeight="1" x14ac:dyDescent="0.25">
      <c r="A345" s="271">
        <v>197801</v>
      </c>
      <c r="B345" s="272">
        <v>38.03</v>
      </c>
      <c r="C345" s="268">
        <v>38.08</v>
      </c>
    </row>
    <row r="346" spans="1:3" ht="16.149999999999999" customHeight="1" x14ac:dyDescent="0.25">
      <c r="A346" s="273">
        <v>197802</v>
      </c>
      <c r="B346" s="274">
        <v>38.14</v>
      </c>
      <c r="C346" s="266">
        <v>38.22</v>
      </c>
    </row>
    <row r="347" spans="1:3" ht="16.149999999999999" customHeight="1" x14ac:dyDescent="0.25">
      <c r="A347" s="271">
        <v>197803</v>
      </c>
      <c r="B347" s="272">
        <v>38.33</v>
      </c>
      <c r="C347" s="268">
        <v>38.42</v>
      </c>
    </row>
    <row r="348" spans="1:3" ht="16.149999999999999" customHeight="1" x14ac:dyDescent="0.25">
      <c r="A348" s="273">
        <v>197804</v>
      </c>
      <c r="B348" s="274">
        <v>38.49</v>
      </c>
      <c r="C348" s="266">
        <v>38.58</v>
      </c>
    </row>
    <row r="349" spans="1:3" ht="16.149999999999999" customHeight="1" x14ac:dyDescent="0.25">
      <c r="A349" s="271">
        <v>197805</v>
      </c>
      <c r="B349" s="272">
        <v>38.659999999999997</v>
      </c>
      <c r="C349" s="268">
        <v>38.75</v>
      </c>
    </row>
    <row r="350" spans="1:3" ht="16.149999999999999" customHeight="1" x14ac:dyDescent="0.25">
      <c r="A350" s="273">
        <v>197806</v>
      </c>
      <c r="B350" s="274">
        <v>38.81</v>
      </c>
      <c r="C350" s="266">
        <v>38.869999999999997</v>
      </c>
    </row>
    <row r="351" spans="1:3" ht="16.149999999999999" customHeight="1" x14ac:dyDescent="0.25">
      <c r="A351" s="271">
        <v>197807</v>
      </c>
      <c r="B351" s="272">
        <v>38.950000000000003</v>
      </c>
      <c r="C351" s="268">
        <v>38.99</v>
      </c>
    </row>
    <row r="352" spans="1:3" ht="16.149999999999999" customHeight="1" x14ac:dyDescent="0.25">
      <c r="A352" s="273">
        <v>197808</v>
      </c>
      <c r="B352" s="274">
        <v>39.11</v>
      </c>
      <c r="C352" s="266">
        <v>39.229999999999997</v>
      </c>
    </row>
    <row r="353" spans="1:3" ht="16.149999999999999" customHeight="1" x14ac:dyDescent="0.25">
      <c r="A353" s="271">
        <v>197809</v>
      </c>
      <c r="B353" s="272">
        <v>39.450000000000003</v>
      </c>
      <c r="C353" s="268">
        <v>39.75</v>
      </c>
    </row>
    <row r="354" spans="1:3" ht="16.149999999999999" customHeight="1" x14ac:dyDescent="0.25">
      <c r="A354" s="273">
        <v>197810</v>
      </c>
      <c r="B354" s="274">
        <v>39.979999999999997</v>
      </c>
      <c r="C354" s="266">
        <v>40.200000000000003</v>
      </c>
    </row>
    <row r="355" spans="1:3" ht="16.149999999999999" customHeight="1" x14ac:dyDescent="0.25">
      <c r="A355" s="271">
        <v>197811</v>
      </c>
      <c r="B355" s="272">
        <v>40.4</v>
      </c>
      <c r="C355" s="268">
        <v>40.6</v>
      </c>
    </row>
    <row r="356" spans="1:3" ht="16.149999999999999" customHeight="1" x14ac:dyDescent="0.25">
      <c r="A356" s="273">
        <v>197812</v>
      </c>
      <c r="B356" s="274">
        <v>40.79</v>
      </c>
      <c r="C356" s="266">
        <v>41</v>
      </c>
    </row>
    <row r="357" spans="1:3" ht="16.149999999999999" customHeight="1" x14ac:dyDescent="0.25">
      <c r="A357" s="271">
        <v>197901</v>
      </c>
      <c r="B357" s="272">
        <v>41.15</v>
      </c>
      <c r="C357" s="268">
        <v>41.3</v>
      </c>
    </row>
    <row r="358" spans="1:3" ht="16.149999999999999" customHeight="1" x14ac:dyDescent="0.25">
      <c r="A358" s="273">
        <v>197902</v>
      </c>
      <c r="B358" s="274">
        <v>41.44</v>
      </c>
      <c r="C358" s="266">
        <v>41.58</v>
      </c>
    </row>
    <row r="359" spans="1:3" ht="16.149999999999999" customHeight="1" x14ac:dyDescent="0.25">
      <c r="A359" s="271">
        <v>197903</v>
      </c>
      <c r="B359" s="272">
        <v>41.79</v>
      </c>
      <c r="C359" s="268">
        <v>42.02</v>
      </c>
    </row>
    <row r="360" spans="1:3" ht="16.149999999999999" customHeight="1" x14ac:dyDescent="0.25">
      <c r="A360" s="273">
        <v>197904</v>
      </c>
      <c r="B360" s="274">
        <v>42.21</v>
      </c>
      <c r="C360" s="266">
        <v>42.43</v>
      </c>
    </row>
    <row r="361" spans="1:3" ht="16.149999999999999" customHeight="1" x14ac:dyDescent="0.25">
      <c r="A361" s="271">
        <v>197905</v>
      </c>
      <c r="B361" s="272">
        <v>42.56</v>
      </c>
      <c r="C361" s="268">
        <v>42.69</v>
      </c>
    </row>
    <row r="362" spans="1:3" ht="16.149999999999999" customHeight="1" x14ac:dyDescent="0.25">
      <c r="A362" s="273">
        <v>197906</v>
      </c>
      <c r="B362" s="274">
        <v>42.69</v>
      </c>
      <c r="C362" s="266">
        <v>42.71</v>
      </c>
    </row>
    <row r="363" spans="1:3" ht="16.149999999999999" customHeight="1" x14ac:dyDescent="0.25">
      <c r="A363" s="271">
        <v>197907</v>
      </c>
      <c r="B363" s="272">
        <v>42.74</v>
      </c>
      <c r="C363" s="268">
        <v>42.76</v>
      </c>
    </row>
    <row r="364" spans="1:3" ht="16.149999999999999" customHeight="1" x14ac:dyDescent="0.25">
      <c r="A364" s="273">
        <v>197908</v>
      </c>
      <c r="B364" s="274">
        <v>42.8</v>
      </c>
      <c r="C364" s="266">
        <v>42.88</v>
      </c>
    </row>
    <row r="365" spans="1:3" ht="16.149999999999999" customHeight="1" x14ac:dyDescent="0.25">
      <c r="A365" s="271">
        <v>197909</v>
      </c>
      <c r="B365" s="272">
        <v>42.89</v>
      </c>
      <c r="C365" s="268">
        <v>43</v>
      </c>
    </row>
    <row r="366" spans="1:3" ht="16.149999999999999" customHeight="1" x14ac:dyDescent="0.25">
      <c r="A366" s="273">
        <v>197910</v>
      </c>
      <c r="B366" s="274">
        <v>43.14</v>
      </c>
      <c r="C366" s="266">
        <v>43.23</v>
      </c>
    </row>
    <row r="367" spans="1:3" ht="16.149999999999999" customHeight="1" x14ac:dyDescent="0.25">
      <c r="A367" s="271">
        <v>197911</v>
      </c>
      <c r="B367" s="272">
        <v>43.38</v>
      </c>
      <c r="C367" s="268">
        <v>43.53</v>
      </c>
    </row>
    <row r="368" spans="1:3" ht="16.149999999999999" customHeight="1" x14ac:dyDescent="0.25">
      <c r="A368" s="273">
        <v>197912</v>
      </c>
      <c r="B368" s="274">
        <v>43.79</v>
      </c>
      <c r="C368" s="266">
        <v>44</v>
      </c>
    </row>
    <row r="369" spans="1:3" ht="16.149999999999999" customHeight="1" x14ac:dyDescent="0.25">
      <c r="A369" s="271">
        <v>198001</v>
      </c>
      <c r="B369" s="272">
        <v>44.16</v>
      </c>
      <c r="C369" s="268">
        <v>44.41</v>
      </c>
    </row>
    <row r="370" spans="1:3" ht="16.149999999999999" customHeight="1" x14ac:dyDescent="0.25">
      <c r="A370" s="273">
        <v>198002</v>
      </c>
      <c r="B370" s="274">
        <v>44.68</v>
      </c>
      <c r="C370" s="266">
        <v>44.94</v>
      </c>
    </row>
    <row r="371" spans="1:3" ht="16.149999999999999" customHeight="1" x14ac:dyDescent="0.25">
      <c r="A371" s="271">
        <v>198003</v>
      </c>
      <c r="B371" s="272">
        <v>45.32</v>
      </c>
      <c r="C371" s="268">
        <v>45.62</v>
      </c>
    </row>
    <row r="372" spans="1:3" ht="16.149999999999999" customHeight="1" x14ac:dyDescent="0.25">
      <c r="A372" s="273">
        <v>198004</v>
      </c>
      <c r="B372" s="274">
        <v>45.82</v>
      </c>
      <c r="C372" s="266">
        <v>46.05</v>
      </c>
    </row>
    <row r="373" spans="1:3" ht="16.149999999999999" customHeight="1" x14ac:dyDescent="0.25">
      <c r="A373" s="271">
        <v>198005</v>
      </c>
      <c r="B373" s="272">
        <v>46.44</v>
      </c>
      <c r="C373" s="268">
        <v>46.78</v>
      </c>
    </row>
    <row r="374" spans="1:3" ht="16.149999999999999" customHeight="1" x14ac:dyDescent="0.25">
      <c r="A374" s="273">
        <v>198006</v>
      </c>
      <c r="B374" s="274">
        <v>47.1</v>
      </c>
      <c r="C374" s="266">
        <v>47.32</v>
      </c>
    </row>
    <row r="375" spans="1:3" ht="16.149999999999999" customHeight="1" x14ac:dyDescent="0.25">
      <c r="A375" s="271">
        <v>198007</v>
      </c>
      <c r="B375" s="272">
        <v>47.52</v>
      </c>
      <c r="C375" s="268">
        <v>47.79</v>
      </c>
    </row>
    <row r="376" spans="1:3" ht="16.149999999999999" customHeight="1" x14ac:dyDescent="0.25">
      <c r="A376" s="273">
        <v>198008</v>
      </c>
      <c r="B376" s="274">
        <v>48.02</v>
      </c>
      <c r="C376" s="266">
        <v>48.24</v>
      </c>
    </row>
    <row r="377" spans="1:3" ht="16.149999999999999" customHeight="1" x14ac:dyDescent="0.25">
      <c r="A377" s="271">
        <v>198009</v>
      </c>
      <c r="B377" s="272">
        <v>48.56</v>
      </c>
      <c r="C377" s="268">
        <v>48.92</v>
      </c>
    </row>
    <row r="378" spans="1:3" ht="16.149999999999999" customHeight="1" x14ac:dyDescent="0.25">
      <c r="A378" s="273">
        <v>198010</v>
      </c>
      <c r="B378" s="274">
        <v>49.23</v>
      </c>
      <c r="C378" s="266">
        <v>49.6</v>
      </c>
    </row>
    <row r="379" spans="1:3" ht="16.149999999999999" customHeight="1" x14ac:dyDescent="0.25">
      <c r="A379" s="271">
        <v>198011</v>
      </c>
      <c r="B379" s="272">
        <v>49.93</v>
      </c>
      <c r="C379" s="268">
        <v>50.27</v>
      </c>
    </row>
    <row r="380" spans="1:3" ht="16.149999999999999" customHeight="1" x14ac:dyDescent="0.25">
      <c r="A380" s="273">
        <v>198012</v>
      </c>
      <c r="B380" s="274">
        <v>50.56</v>
      </c>
      <c r="C380" s="266">
        <v>50.92</v>
      </c>
    </row>
    <row r="381" spans="1:3" ht="16.149999999999999" customHeight="1" x14ac:dyDescent="0.25">
      <c r="A381" s="271">
        <v>198101</v>
      </c>
      <c r="B381" s="272">
        <v>51.08</v>
      </c>
      <c r="C381" s="268">
        <v>51.45</v>
      </c>
    </row>
    <row r="382" spans="1:3" ht="16.149999999999999" customHeight="1" x14ac:dyDescent="0.25">
      <c r="A382" s="273">
        <v>198102</v>
      </c>
      <c r="B382" s="274">
        <v>51.71</v>
      </c>
      <c r="C382" s="266">
        <v>51.96</v>
      </c>
    </row>
    <row r="383" spans="1:3" ht="16.149999999999999" customHeight="1" x14ac:dyDescent="0.25">
      <c r="A383" s="271">
        <v>198103</v>
      </c>
      <c r="B383" s="272">
        <v>52.24</v>
      </c>
      <c r="C383" s="268">
        <v>52.49</v>
      </c>
    </row>
    <row r="384" spans="1:3" ht="16.149999999999999" customHeight="1" x14ac:dyDescent="0.25">
      <c r="A384" s="273">
        <v>198104</v>
      </c>
      <c r="B384" s="274">
        <v>52.71</v>
      </c>
      <c r="C384" s="266">
        <v>52.94</v>
      </c>
    </row>
    <row r="385" spans="1:3" ht="16.149999999999999" customHeight="1" x14ac:dyDescent="0.25">
      <c r="A385" s="271">
        <v>198105</v>
      </c>
      <c r="B385" s="272">
        <v>53.24</v>
      </c>
      <c r="C385" s="268">
        <v>53.57</v>
      </c>
    </row>
    <row r="386" spans="1:3" ht="16.149999999999999" customHeight="1" x14ac:dyDescent="0.25">
      <c r="A386" s="273">
        <v>198106</v>
      </c>
      <c r="B386" s="274">
        <v>53.9</v>
      </c>
      <c r="C386" s="266">
        <v>54.18</v>
      </c>
    </row>
    <row r="387" spans="1:3" ht="16.149999999999999" customHeight="1" x14ac:dyDescent="0.25">
      <c r="A387" s="271">
        <v>198107</v>
      </c>
      <c r="B387" s="272">
        <v>54.57</v>
      </c>
      <c r="C387" s="268">
        <v>54.93</v>
      </c>
    </row>
    <row r="388" spans="1:3" ht="16.149999999999999" customHeight="1" x14ac:dyDescent="0.25">
      <c r="A388" s="273">
        <v>198108</v>
      </c>
      <c r="B388" s="274">
        <v>55.3</v>
      </c>
      <c r="C388" s="266">
        <v>55.68</v>
      </c>
    </row>
    <row r="389" spans="1:3" ht="16.149999999999999" customHeight="1" x14ac:dyDescent="0.25">
      <c r="A389" s="271">
        <v>198109</v>
      </c>
      <c r="B389" s="272">
        <v>56.03</v>
      </c>
      <c r="C389" s="268">
        <v>56.39</v>
      </c>
    </row>
    <row r="390" spans="1:3" ht="16.149999999999999" customHeight="1" x14ac:dyDescent="0.25">
      <c r="A390" s="273">
        <v>198110</v>
      </c>
      <c r="B390" s="274">
        <v>56.79</v>
      </c>
      <c r="C390" s="266">
        <v>57.22</v>
      </c>
    </row>
    <row r="391" spans="1:3" ht="16.149999999999999" customHeight="1" x14ac:dyDescent="0.25">
      <c r="A391" s="271">
        <v>198111</v>
      </c>
      <c r="B391" s="272">
        <v>57.66</v>
      </c>
      <c r="C391" s="268">
        <v>58.09</v>
      </c>
    </row>
    <row r="392" spans="1:3" ht="16.149999999999999" customHeight="1" x14ac:dyDescent="0.25">
      <c r="A392" s="273">
        <v>198112</v>
      </c>
      <c r="B392" s="274">
        <v>58.64</v>
      </c>
      <c r="C392" s="266">
        <v>59.07</v>
      </c>
    </row>
    <row r="393" spans="1:3" ht="16.149999999999999" customHeight="1" x14ac:dyDescent="0.25">
      <c r="A393" s="271">
        <v>198201</v>
      </c>
      <c r="B393" s="272">
        <v>59.5</v>
      </c>
      <c r="C393" s="268">
        <v>59.84</v>
      </c>
    </row>
    <row r="394" spans="1:3" ht="16.149999999999999" customHeight="1" x14ac:dyDescent="0.25">
      <c r="A394" s="273">
        <v>198202</v>
      </c>
      <c r="B394" s="274">
        <v>60.24</v>
      </c>
      <c r="C394" s="266">
        <v>60.63</v>
      </c>
    </row>
    <row r="395" spans="1:3" ht="16.149999999999999" customHeight="1" x14ac:dyDescent="0.25">
      <c r="A395" s="271">
        <v>198203</v>
      </c>
      <c r="B395" s="272">
        <v>60.99</v>
      </c>
      <c r="C395" s="268">
        <v>61.4</v>
      </c>
    </row>
    <row r="396" spans="1:3" ht="16.149999999999999" customHeight="1" x14ac:dyDescent="0.25">
      <c r="A396" s="273">
        <v>198204</v>
      </c>
      <c r="B396" s="274">
        <v>61.82</v>
      </c>
      <c r="C396" s="266">
        <v>62.21</v>
      </c>
    </row>
    <row r="397" spans="1:3" ht="16.149999999999999" customHeight="1" x14ac:dyDescent="0.25">
      <c r="A397" s="271">
        <v>198205</v>
      </c>
      <c r="B397" s="272">
        <v>62.63</v>
      </c>
      <c r="C397" s="268">
        <v>63.02</v>
      </c>
    </row>
    <row r="398" spans="1:3" ht="16.149999999999999" customHeight="1" x14ac:dyDescent="0.25">
      <c r="A398" s="273">
        <v>198206</v>
      </c>
      <c r="B398" s="274">
        <v>63.52</v>
      </c>
      <c r="C398" s="266">
        <v>63.84</v>
      </c>
    </row>
    <row r="399" spans="1:3" ht="16.149999999999999" customHeight="1" x14ac:dyDescent="0.25">
      <c r="A399" s="271">
        <v>198207</v>
      </c>
      <c r="B399" s="272">
        <v>64.25</v>
      </c>
      <c r="C399" s="268">
        <v>64.69</v>
      </c>
    </row>
    <row r="400" spans="1:3" ht="16.149999999999999" customHeight="1" x14ac:dyDescent="0.25">
      <c r="A400" s="273">
        <v>198208</v>
      </c>
      <c r="B400" s="274">
        <v>65.180000000000007</v>
      </c>
      <c r="C400" s="266">
        <v>65.55</v>
      </c>
    </row>
    <row r="401" spans="1:3" ht="16.149999999999999" customHeight="1" x14ac:dyDescent="0.25">
      <c r="A401" s="271">
        <v>198209</v>
      </c>
      <c r="B401" s="272">
        <v>65.98</v>
      </c>
      <c r="C401" s="268">
        <v>66.42</v>
      </c>
    </row>
    <row r="402" spans="1:3" ht="16.149999999999999" customHeight="1" x14ac:dyDescent="0.25">
      <c r="A402" s="273">
        <v>198210</v>
      </c>
      <c r="B402" s="274">
        <v>66.989999999999995</v>
      </c>
      <c r="C402" s="266">
        <v>67.680000000000007</v>
      </c>
    </row>
    <row r="403" spans="1:3" ht="16.149999999999999" customHeight="1" x14ac:dyDescent="0.25">
      <c r="A403" s="271">
        <v>198211</v>
      </c>
      <c r="B403" s="272">
        <v>68.34</v>
      </c>
      <c r="C403" s="268">
        <v>68.97</v>
      </c>
    </row>
    <row r="404" spans="1:3" ht="16.149999999999999" customHeight="1" x14ac:dyDescent="0.25">
      <c r="A404" s="273">
        <v>198212</v>
      </c>
      <c r="B404" s="274">
        <v>69.59</v>
      </c>
      <c r="C404" s="266">
        <v>70.290000000000006</v>
      </c>
    </row>
    <row r="405" spans="1:3" ht="16.149999999999999" customHeight="1" x14ac:dyDescent="0.25">
      <c r="A405" s="271">
        <v>198301</v>
      </c>
      <c r="B405" s="272">
        <v>70.900000000000006</v>
      </c>
      <c r="C405" s="268">
        <v>71.45</v>
      </c>
    </row>
    <row r="406" spans="1:3" ht="16.149999999999999" customHeight="1" x14ac:dyDescent="0.25">
      <c r="A406" s="273">
        <v>198302</v>
      </c>
      <c r="B406" s="274">
        <v>72.06</v>
      </c>
      <c r="C406" s="266">
        <v>72.81</v>
      </c>
    </row>
    <row r="407" spans="1:3" ht="16.149999999999999" customHeight="1" x14ac:dyDescent="0.25">
      <c r="A407" s="271">
        <v>198303</v>
      </c>
      <c r="B407" s="272">
        <v>73.48</v>
      </c>
      <c r="C407" s="268">
        <v>74.19</v>
      </c>
    </row>
    <row r="408" spans="1:3" ht="16.149999999999999" customHeight="1" x14ac:dyDescent="0.25">
      <c r="A408" s="273">
        <v>198304</v>
      </c>
      <c r="B408" s="274">
        <v>74.89</v>
      </c>
      <c r="C408" s="266">
        <v>75.599999999999994</v>
      </c>
    </row>
    <row r="409" spans="1:3" ht="16.149999999999999" customHeight="1" x14ac:dyDescent="0.25">
      <c r="A409" s="271">
        <v>198305</v>
      </c>
      <c r="B409" s="272">
        <v>76.36</v>
      </c>
      <c r="C409" s="268">
        <v>77.040000000000006</v>
      </c>
    </row>
    <row r="410" spans="1:3" ht="16.149999999999999" customHeight="1" x14ac:dyDescent="0.25">
      <c r="A410" s="273">
        <v>198306</v>
      </c>
      <c r="B410" s="274">
        <v>77.78</v>
      </c>
      <c r="C410" s="266">
        <v>78.510000000000005</v>
      </c>
    </row>
    <row r="411" spans="1:3" ht="16.149999999999999" customHeight="1" x14ac:dyDescent="0.25">
      <c r="A411" s="271">
        <v>198307</v>
      </c>
      <c r="B411" s="272">
        <v>79.22</v>
      </c>
      <c r="C411" s="268">
        <v>80</v>
      </c>
    </row>
    <row r="412" spans="1:3" ht="16.149999999999999" customHeight="1" x14ac:dyDescent="0.25">
      <c r="A412" s="273">
        <v>198308</v>
      </c>
      <c r="B412" s="274">
        <v>80.88</v>
      </c>
      <c r="C412" s="266">
        <v>81.680000000000007</v>
      </c>
    </row>
    <row r="413" spans="1:3" ht="16.149999999999999" customHeight="1" x14ac:dyDescent="0.25">
      <c r="A413" s="271">
        <v>198309</v>
      </c>
      <c r="B413" s="272">
        <v>82.52</v>
      </c>
      <c r="C413" s="268">
        <v>83.4</v>
      </c>
    </row>
    <row r="414" spans="1:3" ht="16.149999999999999" customHeight="1" x14ac:dyDescent="0.25">
      <c r="A414" s="273">
        <v>198310</v>
      </c>
      <c r="B414" s="274">
        <v>84.26</v>
      </c>
      <c r="C414" s="266">
        <v>85.15</v>
      </c>
    </row>
    <row r="415" spans="1:3" ht="16.149999999999999" customHeight="1" x14ac:dyDescent="0.25">
      <c r="A415" s="271">
        <v>198311</v>
      </c>
      <c r="B415" s="272">
        <v>86.11</v>
      </c>
      <c r="C415" s="268">
        <v>86.94</v>
      </c>
    </row>
    <row r="416" spans="1:3" ht="16.149999999999999" customHeight="1" x14ac:dyDescent="0.25">
      <c r="A416" s="273">
        <v>198312</v>
      </c>
      <c r="B416" s="274">
        <v>87.83</v>
      </c>
      <c r="C416" s="266">
        <v>88.77</v>
      </c>
    </row>
    <row r="417" spans="1:3" ht="16.149999999999999" customHeight="1" x14ac:dyDescent="0.25">
      <c r="A417" s="271">
        <v>198401</v>
      </c>
      <c r="B417" s="272">
        <v>89.79</v>
      </c>
      <c r="C417" s="268">
        <v>90.63</v>
      </c>
    </row>
    <row r="418" spans="1:3" ht="16.149999999999999" customHeight="1" x14ac:dyDescent="0.25">
      <c r="A418" s="273">
        <v>198402</v>
      </c>
      <c r="B418" s="274">
        <v>91.57</v>
      </c>
      <c r="C418" s="266">
        <v>92.53</v>
      </c>
    </row>
    <row r="419" spans="1:3" ht="16.149999999999999" customHeight="1" x14ac:dyDescent="0.25">
      <c r="A419" s="271">
        <v>198403</v>
      </c>
      <c r="B419" s="272">
        <v>93.46</v>
      </c>
      <c r="C419" s="268">
        <v>94.47</v>
      </c>
    </row>
    <row r="420" spans="1:3" ht="16.149999999999999" customHeight="1" x14ac:dyDescent="0.25">
      <c r="A420" s="273">
        <v>198404</v>
      </c>
      <c r="B420" s="274">
        <v>95.42</v>
      </c>
      <c r="C420" s="266">
        <v>96.45</v>
      </c>
    </row>
    <row r="421" spans="1:3" ht="16.149999999999999" customHeight="1" x14ac:dyDescent="0.25">
      <c r="A421" s="271">
        <v>198405</v>
      </c>
      <c r="B421" s="272">
        <v>97.46</v>
      </c>
      <c r="C421" s="268">
        <v>98.47</v>
      </c>
    </row>
    <row r="422" spans="1:3" ht="16.149999999999999" customHeight="1" x14ac:dyDescent="0.25">
      <c r="A422" s="273">
        <v>198406</v>
      </c>
      <c r="B422" s="274">
        <v>99.4</v>
      </c>
      <c r="C422" s="266">
        <v>100.4</v>
      </c>
    </row>
    <row r="423" spans="1:3" ht="16.149999999999999" customHeight="1" x14ac:dyDescent="0.25">
      <c r="A423" s="271">
        <v>198407</v>
      </c>
      <c r="B423" s="272">
        <v>101.73</v>
      </c>
      <c r="C423" s="268">
        <v>102.65</v>
      </c>
    </row>
    <row r="424" spans="1:3" ht="16.149999999999999" customHeight="1" x14ac:dyDescent="0.25">
      <c r="A424" s="273">
        <v>198408</v>
      </c>
      <c r="B424" s="274">
        <v>103.73</v>
      </c>
      <c r="C424" s="266">
        <v>104.81</v>
      </c>
    </row>
    <row r="425" spans="1:3" ht="16.149999999999999" customHeight="1" x14ac:dyDescent="0.25">
      <c r="A425" s="271">
        <v>198409</v>
      </c>
      <c r="B425" s="272">
        <v>105.93</v>
      </c>
      <c r="C425" s="268">
        <v>107.01</v>
      </c>
    </row>
    <row r="426" spans="1:3" ht="16.149999999999999" customHeight="1" x14ac:dyDescent="0.25">
      <c r="A426" s="273">
        <v>198410</v>
      </c>
      <c r="B426" s="274">
        <v>108.13</v>
      </c>
      <c r="C426" s="266">
        <v>109.26</v>
      </c>
    </row>
    <row r="427" spans="1:3" ht="16.149999999999999" customHeight="1" x14ac:dyDescent="0.25">
      <c r="A427" s="271">
        <v>198411</v>
      </c>
      <c r="B427" s="272">
        <v>110.43</v>
      </c>
      <c r="C427" s="268">
        <v>111.55</v>
      </c>
    </row>
    <row r="428" spans="1:3" ht="16.149999999999999" customHeight="1" x14ac:dyDescent="0.25">
      <c r="A428" s="273">
        <v>198412</v>
      </c>
      <c r="B428" s="274">
        <v>112.76</v>
      </c>
      <c r="C428" s="266">
        <v>113.89</v>
      </c>
    </row>
    <row r="429" spans="1:3" ht="16.149999999999999" customHeight="1" x14ac:dyDescent="0.25">
      <c r="A429" s="271">
        <v>198501</v>
      </c>
      <c r="B429" s="272">
        <v>115.17</v>
      </c>
      <c r="C429" s="268">
        <v>116.6</v>
      </c>
    </row>
    <row r="430" spans="1:3" ht="16.149999999999999" customHeight="1" x14ac:dyDescent="0.25">
      <c r="A430" s="273">
        <v>198502</v>
      </c>
      <c r="B430" s="274">
        <v>118.25</v>
      </c>
      <c r="C430" s="266">
        <v>120.1</v>
      </c>
    </row>
    <row r="431" spans="1:3" ht="16.149999999999999" customHeight="1" x14ac:dyDescent="0.25">
      <c r="A431" s="271">
        <v>198503</v>
      </c>
      <c r="B431" s="272">
        <v>123.15</v>
      </c>
      <c r="C431" s="268">
        <v>126.27</v>
      </c>
    </row>
    <row r="432" spans="1:3" ht="16.149999999999999" customHeight="1" x14ac:dyDescent="0.25">
      <c r="A432" s="273">
        <v>198504</v>
      </c>
      <c r="B432" s="274">
        <v>129.62</v>
      </c>
      <c r="C432" s="266">
        <v>132.58000000000001</v>
      </c>
    </row>
    <row r="433" spans="1:3" ht="16.149999999999999" customHeight="1" x14ac:dyDescent="0.25">
      <c r="A433" s="271">
        <v>198505</v>
      </c>
      <c r="B433" s="272">
        <v>135.94999999999999</v>
      </c>
      <c r="C433" s="268">
        <v>138.69999999999999</v>
      </c>
    </row>
    <row r="434" spans="1:3" ht="16.149999999999999" customHeight="1" x14ac:dyDescent="0.25">
      <c r="A434" s="273">
        <v>198506</v>
      </c>
      <c r="B434" s="274">
        <v>140.72999999999999</v>
      </c>
      <c r="C434" s="266">
        <v>142.9</v>
      </c>
    </row>
    <row r="435" spans="1:3" ht="16.149999999999999" customHeight="1" x14ac:dyDescent="0.25">
      <c r="A435" s="271">
        <v>198507</v>
      </c>
      <c r="B435" s="272">
        <v>145.51</v>
      </c>
      <c r="C435" s="268">
        <v>147.79</v>
      </c>
    </row>
    <row r="436" spans="1:3" ht="16.149999999999999" customHeight="1" x14ac:dyDescent="0.25">
      <c r="A436" s="273">
        <v>198508</v>
      </c>
      <c r="B436" s="274">
        <v>150.03</v>
      </c>
      <c r="C436" s="266">
        <v>152.06</v>
      </c>
    </row>
    <row r="437" spans="1:3" ht="16.149999999999999" customHeight="1" x14ac:dyDescent="0.25">
      <c r="A437" s="271">
        <v>198509</v>
      </c>
      <c r="B437" s="272">
        <v>155.30000000000001</v>
      </c>
      <c r="C437" s="268">
        <v>157.9</v>
      </c>
    </row>
    <row r="438" spans="1:3" ht="16.149999999999999" customHeight="1" x14ac:dyDescent="0.25">
      <c r="A438" s="273">
        <v>198510</v>
      </c>
      <c r="B438" s="274">
        <v>160.26</v>
      </c>
      <c r="C438" s="266">
        <v>162.43</v>
      </c>
    </row>
    <row r="439" spans="1:3" ht="16.149999999999999" customHeight="1" x14ac:dyDescent="0.25">
      <c r="A439" s="271">
        <v>198511</v>
      </c>
      <c r="B439" s="272">
        <v>164.58</v>
      </c>
      <c r="C439" s="268">
        <v>166.64</v>
      </c>
    </row>
    <row r="440" spans="1:3" ht="16.149999999999999" customHeight="1" x14ac:dyDescent="0.25">
      <c r="A440" s="273">
        <v>198512</v>
      </c>
      <c r="B440" s="274">
        <v>169.19</v>
      </c>
      <c r="C440" s="266">
        <v>172.2</v>
      </c>
    </row>
    <row r="441" spans="1:3" ht="16.149999999999999" customHeight="1" x14ac:dyDescent="0.25">
      <c r="A441" s="271">
        <v>198601</v>
      </c>
      <c r="B441" s="272">
        <v>173.7</v>
      </c>
      <c r="C441" s="268">
        <v>175</v>
      </c>
    </row>
    <row r="442" spans="1:3" ht="16.149999999999999" customHeight="1" x14ac:dyDescent="0.25">
      <c r="A442" s="273">
        <v>198602</v>
      </c>
      <c r="B442" s="274">
        <v>176.59</v>
      </c>
      <c r="C442" s="266">
        <v>178.1</v>
      </c>
    </row>
    <row r="443" spans="1:3" ht="16.149999999999999" customHeight="1" x14ac:dyDescent="0.25">
      <c r="A443" s="271">
        <v>198603</v>
      </c>
      <c r="B443" s="272">
        <v>179.74</v>
      </c>
      <c r="C443" s="268">
        <v>181.53</v>
      </c>
    </row>
    <row r="444" spans="1:3" ht="16.149999999999999" customHeight="1" x14ac:dyDescent="0.25">
      <c r="A444" s="273">
        <v>198604</v>
      </c>
      <c r="B444" s="274">
        <v>184.43</v>
      </c>
      <c r="C444" s="266">
        <v>186.56</v>
      </c>
    </row>
    <row r="445" spans="1:3" ht="16.149999999999999" customHeight="1" x14ac:dyDescent="0.25">
      <c r="A445" s="271">
        <v>198605</v>
      </c>
      <c r="B445" s="272">
        <v>188.53</v>
      </c>
      <c r="C445" s="268">
        <v>190.46</v>
      </c>
    </row>
    <row r="446" spans="1:3" ht="16.149999999999999" customHeight="1" x14ac:dyDescent="0.25">
      <c r="A446" s="273">
        <v>198606</v>
      </c>
      <c r="B446" s="274">
        <v>192.35</v>
      </c>
      <c r="C446" s="266">
        <v>193.76</v>
      </c>
    </row>
    <row r="447" spans="1:3" ht="16.149999999999999" customHeight="1" x14ac:dyDescent="0.25">
      <c r="A447" s="271">
        <v>198607</v>
      </c>
      <c r="B447" s="272">
        <v>195.8</v>
      </c>
      <c r="C447" s="268">
        <v>197.59</v>
      </c>
    </row>
    <row r="448" spans="1:3" ht="16.149999999999999" customHeight="1" x14ac:dyDescent="0.25">
      <c r="A448" s="273">
        <v>198608</v>
      </c>
      <c r="B448" s="274">
        <v>199.17</v>
      </c>
      <c r="C448" s="266">
        <v>200.72</v>
      </c>
    </row>
    <row r="449" spans="1:3" ht="16.149999999999999" customHeight="1" x14ac:dyDescent="0.25">
      <c r="A449" s="271">
        <v>198609</v>
      </c>
      <c r="B449" s="272">
        <v>203.24</v>
      </c>
      <c r="C449" s="268">
        <v>205.56</v>
      </c>
    </row>
    <row r="450" spans="1:3" ht="16.149999999999999" customHeight="1" x14ac:dyDescent="0.25">
      <c r="A450" s="273">
        <v>198610</v>
      </c>
      <c r="B450" s="274">
        <v>208.05</v>
      </c>
      <c r="C450" s="266">
        <v>210.3</v>
      </c>
    </row>
    <row r="451" spans="1:3" ht="16.149999999999999" customHeight="1" x14ac:dyDescent="0.25">
      <c r="A451" s="271">
        <v>198611</v>
      </c>
      <c r="B451" s="272">
        <v>212.56</v>
      </c>
      <c r="C451" s="268">
        <v>214.64</v>
      </c>
    </row>
    <row r="452" spans="1:3" ht="16.149999999999999" customHeight="1" x14ac:dyDescent="0.25">
      <c r="A452" s="273">
        <v>198612</v>
      </c>
      <c r="B452" s="274">
        <v>216.97</v>
      </c>
      <c r="C452" s="266">
        <v>219</v>
      </c>
    </row>
    <row r="453" spans="1:3" ht="16.149999999999999" customHeight="1" x14ac:dyDescent="0.25">
      <c r="A453" s="271">
        <v>198701</v>
      </c>
      <c r="B453" s="272">
        <v>221.03</v>
      </c>
      <c r="C453" s="268">
        <v>222.79</v>
      </c>
    </row>
    <row r="454" spans="1:3" ht="16.149999999999999" customHeight="1" x14ac:dyDescent="0.25">
      <c r="A454" s="273">
        <v>198702</v>
      </c>
      <c r="B454" s="274">
        <v>224.82</v>
      </c>
      <c r="C454" s="266">
        <v>226.73</v>
      </c>
    </row>
    <row r="455" spans="1:3" ht="16.149999999999999" customHeight="1" x14ac:dyDescent="0.25">
      <c r="A455" s="271">
        <v>198703</v>
      </c>
      <c r="B455" s="272">
        <v>229.02</v>
      </c>
      <c r="C455" s="268">
        <v>231.08</v>
      </c>
    </row>
    <row r="456" spans="1:3" ht="16.149999999999999" customHeight="1" x14ac:dyDescent="0.25">
      <c r="A456" s="273">
        <v>198704</v>
      </c>
      <c r="B456" s="274">
        <v>233.17</v>
      </c>
      <c r="C456" s="266">
        <v>235.13</v>
      </c>
    </row>
    <row r="457" spans="1:3" ht="16.149999999999999" customHeight="1" x14ac:dyDescent="0.25">
      <c r="A457" s="271">
        <v>198705</v>
      </c>
      <c r="B457" s="272">
        <v>237.44</v>
      </c>
      <c r="C457" s="268">
        <v>239.41</v>
      </c>
    </row>
    <row r="458" spans="1:3" ht="16.149999999999999" customHeight="1" x14ac:dyDescent="0.25">
      <c r="A458" s="273">
        <v>198706</v>
      </c>
      <c r="B458" s="274">
        <v>241.39</v>
      </c>
      <c r="C458" s="266">
        <v>243.32</v>
      </c>
    </row>
    <row r="459" spans="1:3" ht="16.149999999999999" customHeight="1" x14ac:dyDescent="0.25">
      <c r="A459" s="271">
        <v>198707</v>
      </c>
      <c r="B459" s="272">
        <v>245.55</v>
      </c>
      <c r="C459" s="268">
        <v>247.56</v>
      </c>
    </row>
    <row r="460" spans="1:3" ht="16.149999999999999" customHeight="1" x14ac:dyDescent="0.25">
      <c r="A460" s="273">
        <v>198708</v>
      </c>
      <c r="B460" s="274">
        <v>249.35</v>
      </c>
      <c r="C460" s="266">
        <v>250.95</v>
      </c>
    </row>
    <row r="461" spans="1:3" ht="16.149999999999999" customHeight="1" x14ac:dyDescent="0.25">
      <c r="A461" s="271">
        <v>198709</v>
      </c>
      <c r="B461" s="272">
        <v>252.84</v>
      </c>
      <c r="C461" s="268">
        <v>254.39</v>
      </c>
    </row>
    <row r="462" spans="1:3" ht="16.149999999999999" customHeight="1" x14ac:dyDescent="0.25">
      <c r="A462" s="273">
        <v>198710</v>
      </c>
      <c r="B462" s="274">
        <v>255.85</v>
      </c>
      <c r="C462" s="266">
        <v>257.17</v>
      </c>
    </row>
    <row r="463" spans="1:3" ht="16.149999999999999" customHeight="1" x14ac:dyDescent="0.25">
      <c r="A463" s="271">
        <v>198711</v>
      </c>
      <c r="B463" s="272">
        <v>258.74</v>
      </c>
      <c r="C463" s="268">
        <v>260.3</v>
      </c>
    </row>
    <row r="464" spans="1:3" ht="16.149999999999999" customHeight="1" x14ac:dyDescent="0.25">
      <c r="A464" s="273">
        <v>198712</v>
      </c>
      <c r="B464" s="274">
        <v>262.08</v>
      </c>
      <c r="C464" s="266">
        <v>263.7</v>
      </c>
    </row>
    <row r="465" spans="1:3" ht="16.149999999999999" customHeight="1" x14ac:dyDescent="0.25">
      <c r="A465" s="271">
        <v>198801</v>
      </c>
      <c r="B465" s="272">
        <v>265.82</v>
      </c>
      <c r="C465" s="268">
        <v>267.98</v>
      </c>
    </row>
    <row r="466" spans="1:3" ht="16.149999999999999" customHeight="1" x14ac:dyDescent="0.25">
      <c r="A466" s="273">
        <v>198802</v>
      </c>
      <c r="B466" s="274">
        <v>270.91000000000003</v>
      </c>
      <c r="C466" s="266">
        <v>273.64</v>
      </c>
    </row>
    <row r="467" spans="1:3" ht="16.149999999999999" customHeight="1" x14ac:dyDescent="0.25">
      <c r="A467" s="271">
        <v>198803</v>
      </c>
      <c r="B467" s="272">
        <v>276.92</v>
      </c>
      <c r="C467" s="268">
        <v>280.08999999999997</v>
      </c>
    </row>
    <row r="468" spans="1:3" ht="16.149999999999999" customHeight="1" x14ac:dyDescent="0.25">
      <c r="A468" s="273">
        <v>198804</v>
      </c>
      <c r="B468" s="274">
        <v>283.45</v>
      </c>
      <c r="C468" s="266">
        <v>286.45999999999998</v>
      </c>
    </row>
    <row r="469" spans="1:3" ht="16.149999999999999" customHeight="1" x14ac:dyDescent="0.25">
      <c r="A469" s="271">
        <v>198805</v>
      </c>
      <c r="B469" s="272">
        <v>289.95999999999998</v>
      </c>
      <c r="C469" s="268">
        <v>293.16000000000003</v>
      </c>
    </row>
    <row r="470" spans="1:3" ht="16.149999999999999" customHeight="1" x14ac:dyDescent="0.25">
      <c r="A470" s="273">
        <v>198806</v>
      </c>
      <c r="B470" s="274">
        <v>296.36</v>
      </c>
      <c r="C470" s="266">
        <v>299.27999999999997</v>
      </c>
    </row>
    <row r="471" spans="1:3" ht="16.149999999999999" customHeight="1" x14ac:dyDescent="0.25">
      <c r="A471" s="271">
        <v>198807</v>
      </c>
      <c r="B471" s="272">
        <v>302.36</v>
      </c>
      <c r="C471" s="268">
        <v>305.02999999999997</v>
      </c>
    </row>
    <row r="472" spans="1:3" ht="16.149999999999999" customHeight="1" x14ac:dyDescent="0.25">
      <c r="A472" s="273">
        <v>198808</v>
      </c>
      <c r="B472" s="274">
        <v>308.39999999999998</v>
      </c>
      <c r="C472" s="266">
        <v>311.44</v>
      </c>
    </row>
    <row r="473" spans="1:3" ht="16.149999999999999" customHeight="1" x14ac:dyDescent="0.25">
      <c r="A473" s="271">
        <v>198809</v>
      </c>
      <c r="B473" s="272">
        <v>314.85000000000002</v>
      </c>
      <c r="C473" s="268">
        <v>317.95999999999998</v>
      </c>
    </row>
    <row r="474" spans="1:3" ht="16.149999999999999" customHeight="1" x14ac:dyDescent="0.25">
      <c r="A474" s="273">
        <v>198810</v>
      </c>
      <c r="B474" s="274">
        <v>321.07</v>
      </c>
      <c r="C474" s="266">
        <v>323.88</v>
      </c>
    </row>
    <row r="475" spans="1:3" ht="16.149999999999999" customHeight="1" x14ac:dyDescent="0.25">
      <c r="A475" s="271">
        <v>198811</v>
      </c>
      <c r="B475" s="272">
        <v>327.01</v>
      </c>
      <c r="C475" s="268">
        <v>329.88</v>
      </c>
    </row>
    <row r="476" spans="1:3" ht="16.149999999999999" customHeight="1" x14ac:dyDescent="0.25">
      <c r="A476" s="273">
        <v>198812</v>
      </c>
      <c r="B476" s="274">
        <v>332.97</v>
      </c>
      <c r="C476" s="266">
        <v>335.86</v>
      </c>
    </row>
    <row r="477" spans="1:3" ht="16.149999999999999" customHeight="1" x14ac:dyDescent="0.25">
      <c r="A477" s="271">
        <v>198901</v>
      </c>
      <c r="B477" s="272">
        <v>339.62</v>
      </c>
      <c r="C477" s="268">
        <v>343.12</v>
      </c>
    </row>
    <row r="478" spans="1:3" ht="16.149999999999999" customHeight="1" x14ac:dyDescent="0.25">
      <c r="A478" s="273">
        <v>198902</v>
      </c>
      <c r="B478" s="274">
        <v>346.83</v>
      </c>
      <c r="C478" s="266">
        <v>350.22</v>
      </c>
    </row>
    <row r="479" spans="1:3" ht="16.149999999999999" customHeight="1" x14ac:dyDescent="0.25">
      <c r="A479" s="271">
        <v>198903</v>
      </c>
      <c r="B479" s="272">
        <v>354.12</v>
      </c>
      <c r="C479" s="268">
        <v>357.72</v>
      </c>
    </row>
    <row r="480" spans="1:3" ht="16.149999999999999" customHeight="1" x14ac:dyDescent="0.25">
      <c r="A480" s="273">
        <v>198904</v>
      </c>
      <c r="B480" s="274">
        <v>361.83</v>
      </c>
      <c r="C480" s="266">
        <v>365.61</v>
      </c>
    </row>
    <row r="481" spans="1:3" ht="16.149999999999999" customHeight="1" x14ac:dyDescent="0.25">
      <c r="A481" s="271">
        <v>198905</v>
      </c>
      <c r="B481" s="272">
        <v>369.93</v>
      </c>
      <c r="C481" s="268">
        <v>373.7</v>
      </c>
    </row>
    <row r="482" spans="1:3" ht="16.149999999999999" customHeight="1" x14ac:dyDescent="0.25">
      <c r="A482" s="273">
        <v>198906</v>
      </c>
      <c r="B482" s="274">
        <v>377.92</v>
      </c>
      <c r="C482" s="266">
        <v>381.79</v>
      </c>
    </row>
    <row r="483" spans="1:3" ht="16.149999999999999" customHeight="1" x14ac:dyDescent="0.25">
      <c r="A483" s="271">
        <v>198907</v>
      </c>
      <c r="B483" s="272">
        <v>385.71</v>
      </c>
      <c r="C483" s="268">
        <v>389.2</v>
      </c>
    </row>
    <row r="484" spans="1:3" ht="16.149999999999999" customHeight="1" x14ac:dyDescent="0.25">
      <c r="A484" s="273">
        <v>198908</v>
      </c>
      <c r="B484" s="274">
        <v>393.43</v>
      </c>
      <c r="C484" s="266">
        <v>397.33</v>
      </c>
    </row>
    <row r="485" spans="1:3" ht="16.149999999999999" customHeight="1" x14ac:dyDescent="0.25">
      <c r="A485" s="271">
        <v>198909</v>
      </c>
      <c r="B485" s="272">
        <v>401.8</v>
      </c>
      <c r="C485" s="268">
        <v>405.84</v>
      </c>
    </row>
    <row r="486" spans="1:3" ht="16.149999999999999" customHeight="1" x14ac:dyDescent="0.25">
      <c r="A486" s="273">
        <v>198910</v>
      </c>
      <c r="B486" s="274">
        <v>410.55</v>
      </c>
      <c r="C486" s="266">
        <v>414.87</v>
      </c>
    </row>
    <row r="487" spans="1:3" ht="16.149999999999999" customHeight="1" x14ac:dyDescent="0.25">
      <c r="A487" s="271">
        <v>198911</v>
      </c>
      <c r="B487" s="272">
        <v>419.76</v>
      </c>
      <c r="C487" s="268">
        <v>424.16</v>
      </c>
    </row>
    <row r="488" spans="1:3" ht="16.149999999999999" customHeight="1" x14ac:dyDescent="0.25">
      <c r="A488" s="273">
        <v>198912</v>
      </c>
      <c r="B488" s="274">
        <v>429.3</v>
      </c>
      <c r="C488" s="266">
        <v>433.92</v>
      </c>
    </row>
    <row r="489" spans="1:3" ht="16.149999999999999" customHeight="1" x14ac:dyDescent="0.25">
      <c r="A489" s="271">
        <v>199001</v>
      </c>
      <c r="B489" s="272">
        <v>440.08</v>
      </c>
      <c r="C489" s="268">
        <v>445.69</v>
      </c>
    </row>
    <row r="490" spans="1:3" ht="16.149999999999999" customHeight="1" x14ac:dyDescent="0.25">
      <c r="A490" s="273">
        <v>199002</v>
      </c>
      <c r="B490" s="274">
        <v>451.72</v>
      </c>
      <c r="C490" s="266">
        <v>457.17</v>
      </c>
    </row>
    <row r="491" spans="1:3" ht="16.149999999999999" customHeight="1" x14ac:dyDescent="0.25">
      <c r="A491" s="271">
        <v>199003</v>
      </c>
      <c r="B491" s="272">
        <v>463.4</v>
      </c>
      <c r="C491" s="268">
        <v>468.96</v>
      </c>
    </row>
    <row r="492" spans="1:3" ht="16.149999999999999" customHeight="1" x14ac:dyDescent="0.25">
      <c r="A492" s="273">
        <v>199004</v>
      </c>
      <c r="B492" s="274">
        <v>474.62</v>
      </c>
      <c r="C492" s="266">
        <v>479.75</v>
      </c>
    </row>
    <row r="493" spans="1:3" ht="16.149999999999999" customHeight="1" x14ac:dyDescent="0.25">
      <c r="A493" s="271">
        <v>199005</v>
      </c>
      <c r="B493" s="272">
        <v>485.99</v>
      </c>
      <c r="C493" s="268">
        <v>491.64</v>
      </c>
    </row>
    <row r="494" spans="1:3" ht="16.149999999999999" customHeight="1" x14ac:dyDescent="0.25">
      <c r="A494" s="273">
        <v>199006</v>
      </c>
      <c r="B494" s="274">
        <v>497.31</v>
      </c>
      <c r="C494" s="266">
        <v>502.39</v>
      </c>
    </row>
    <row r="495" spans="1:3" ht="16.149999999999999" customHeight="1" x14ac:dyDescent="0.25">
      <c r="A495" s="271">
        <v>199007</v>
      </c>
      <c r="B495" s="272">
        <v>508.35</v>
      </c>
      <c r="C495" s="268">
        <v>513.71</v>
      </c>
    </row>
    <row r="496" spans="1:3" ht="16.149999999999999" customHeight="1" x14ac:dyDescent="0.25">
      <c r="A496" s="273">
        <v>199008</v>
      </c>
      <c r="B496" s="274">
        <v>519.94000000000005</v>
      </c>
      <c r="C496" s="266">
        <v>525.6</v>
      </c>
    </row>
    <row r="497" spans="1:3" ht="16.149999999999999" customHeight="1" x14ac:dyDescent="0.25">
      <c r="A497" s="271">
        <v>199009</v>
      </c>
      <c r="B497" s="272">
        <v>530.54</v>
      </c>
      <c r="C497" s="268">
        <v>534.9</v>
      </c>
    </row>
    <row r="498" spans="1:3" ht="16.149999999999999" customHeight="1" x14ac:dyDescent="0.25">
      <c r="A498" s="273">
        <v>199010</v>
      </c>
      <c r="B498" s="274">
        <v>540.46</v>
      </c>
      <c r="C498" s="266">
        <v>545.61</v>
      </c>
    </row>
    <row r="499" spans="1:3" ht="16.149999999999999" customHeight="1" x14ac:dyDescent="0.25">
      <c r="A499" s="271">
        <v>199011</v>
      </c>
      <c r="B499" s="272">
        <v>551.33000000000004</v>
      </c>
      <c r="C499" s="268">
        <v>556.63</v>
      </c>
    </row>
    <row r="500" spans="1:3" ht="16.149999999999999" customHeight="1" x14ac:dyDescent="0.25">
      <c r="A500" s="273">
        <v>199012</v>
      </c>
      <c r="B500" s="274">
        <v>563.38</v>
      </c>
      <c r="C500" s="266">
        <v>568.73</v>
      </c>
    </row>
    <row r="501" spans="1:3" ht="16.149999999999999" customHeight="1" x14ac:dyDescent="0.25">
      <c r="A501" s="271">
        <v>199101</v>
      </c>
      <c r="B501" s="272">
        <v>574.09</v>
      </c>
      <c r="C501" s="268">
        <v>578.96</v>
      </c>
    </row>
    <row r="502" spans="1:3" ht="16.149999999999999" customHeight="1" x14ac:dyDescent="0.25">
      <c r="A502" s="273">
        <v>199102</v>
      </c>
      <c r="B502" s="274">
        <v>584.07000000000005</v>
      </c>
      <c r="C502" s="266">
        <v>588.63</v>
      </c>
    </row>
    <row r="503" spans="1:3" ht="16.149999999999999" customHeight="1" x14ac:dyDescent="0.25">
      <c r="A503" s="271">
        <v>199103</v>
      </c>
      <c r="B503" s="272">
        <v>593.75</v>
      </c>
      <c r="C503" s="268">
        <v>598.46</v>
      </c>
    </row>
    <row r="504" spans="1:3" ht="16.149999999999999" customHeight="1" x14ac:dyDescent="0.25">
      <c r="A504" s="273">
        <v>199104</v>
      </c>
      <c r="B504" s="274">
        <v>603.72</v>
      </c>
      <c r="C504" s="266">
        <v>608.45000000000005</v>
      </c>
    </row>
    <row r="505" spans="1:3" ht="16.149999999999999" customHeight="1" x14ac:dyDescent="0.25">
      <c r="A505" s="271">
        <v>199105</v>
      </c>
      <c r="B505" s="272">
        <v>613.76</v>
      </c>
      <c r="C505" s="268">
        <v>618.61</v>
      </c>
    </row>
    <row r="506" spans="1:3" ht="16.149999999999999" customHeight="1" x14ac:dyDescent="0.25">
      <c r="A506" s="273">
        <v>199106</v>
      </c>
      <c r="B506" s="274">
        <v>624.15</v>
      </c>
      <c r="C506" s="266">
        <v>628.82000000000005</v>
      </c>
    </row>
    <row r="507" spans="1:3" ht="16.149999999999999" customHeight="1" x14ac:dyDescent="0.25">
      <c r="A507" s="271">
        <v>199107</v>
      </c>
      <c r="B507" s="272">
        <v>634.4</v>
      </c>
      <c r="C507" s="268">
        <v>639.37</v>
      </c>
    </row>
    <row r="508" spans="1:3" ht="16.149999999999999" customHeight="1" x14ac:dyDescent="0.25">
      <c r="A508" s="273">
        <v>199108</v>
      </c>
      <c r="B508" s="274">
        <v>645.55999999999995</v>
      </c>
      <c r="C508" s="266">
        <v>652.11</v>
      </c>
    </row>
    <row r="509" spans="1:3" ht="16.149999999999999" customHeight="1" x14ac:dyDescent="0.25">
      <c r="A509" s="271">
        <v>199109</v>
      </c>
      <c r="B509" s="272">
        <v>660.52</v>
      </c>
      <c r="C509" s="268">
        <v>667.18</v>
      </c>
    </row>
    <row r="510" spans="1:3" ht="16.149999999999999" customHeight="1" x14ac:dyDescent="0.25">
      <c r="A510" s="273">
        <v>199110</v>
      </c>
      <c r="B510" s="274">
        <v>673.84</v>
      </c>
      <c r="C510" s="266">
        <v>679.3</v>
      </c>
    </row>
    <row r="511" spans="1:3" ht="16.149999999999999" customHeight="1" x14ac:dyDescent="0.25">
      <c r="A511" s="271">
        <v>199111</v>
      </c>
      <c r="B511" s="272">
        <v>687.59</v>
      </c>
      <c r="C511" s="268">
        <v>694.7</v>
      </c>
    </row>
    <row r="512" spans="1:3" ht="16.149999999999999" customHeight="1" x14ac:dyDescent="0.25">
      <c r="A512" s="273">
        <v>199112</v>
      </c>
      <c r="B512" s="274">
        <v>630.38</v>
      </c>
      <c r="C512" s="266">
        <v>638.61</v>
      </c>
    </row>
    <row r="513" spans="1:3" ht="16.149999999999999" customHeight="1" x14ac:dyDescent="0.25">
      <c r="A513" s="271">
        <v>199201</v>
      </c>
      <c r="B513" s="272">
        <v>645.17999999999995</v>
      </c>
      <c r="C513" s="268">
        <v>644.27</v>
      </c>
    </row>
    <row r="514" spans="1:3" ht="16.149999999999999" customHeight="1" x14ac:dyDescent="0.25">
      <c r="A514" s="273">
        <v>199202</v>
      </c>
      <c r="B514" s="274">
        <v>635.53</v>
      </c>
      <c r="C514" s="266">
        <v>636.54</v>
      </c>
    </row>
    <row r="515" spans="1:3" ht="16.149999999999999" customHeight="1" x14ac:dyDescent="0.25">
      <c r="A515" s="271">
        <v>199203</v>
      </c>
      <c r="B515" s="272">
        <v>640.33000000000004</v>
      </c>
      <c r="C515" s="268">
        <v>641.59</v>
      </c>
    </row>
    <row r="516" spans="1:3" ht="16.149999999999999" customHeight="1" x14ac:dyDescent="0.25">
      <c r="A516" s="273">
        <v>199204</v>
      </c>
      <c r="B516" s="274">
        <v>649.16</v>
      </c>
      <c r="C516" s="266">
        <v>653.83000000000004</v>
      </c>
    </row>
    <row r="517" spans="1:3" ht="16.149999999999999" customHeight="1" x14ac:dyDescent="0.25">
      <c r="A517" s="271">
        <v>199205</v>
      </c>
      <c r="B517" s="272">
        <v>659.81</v>
      </c>
      <c r="C517" s="268">
        <v>664.37</v>
      </c>
    </row>
    <row r="518" spans="1:3" ht="16.149999999999999" customHeight="1" x14ac:dyDescent="0.25">
      <c r="A518" s="273">
        <v>199206</v>
      </c>
      <c r="B518" s="274">
        <v>675.79</v>
      </c>
      <c r="C518" s="266">
        <v>697.57</v>
      </c>
    </row>
    <row r="519" spans="1:3" ht="16.149999999999999" customHeight="1" x14ac:dyDescent="0.25">
      <c r="A519" s="271">
        <v>199207</v>
      </c>
      <c r="B519" s="272">
        <v>704.5</v>
      </c>
      <c r="C519" s="268">
        <v>705.14</v>
      </c>
    </row>
    <row r="520" spans="1:3" ht="16.149999999999999" customHeight="1" x14ac:dyDescent="0.25">
      <c r="A520" s="273">
        <v>199208</v>
      </c>
      <c r="B520" s="274">
        <v>693.72</v>
      </c>
      <c r="C520" s="266">
        <v>691.68</v>
      </c>
    </row>
    <row r="521" spans="1:3" ht="16.149999999999999" customHeight="1" x14ac:dyDescent="0.25">
      <c r="A521" s="271">
        <v>199209</v>
      </c>
      <c r="B521" s="272">
        <v>697.11</v>
      </c>
      <c r="C521" s="268">
        <v>702.81</v>
      </c>
    </row>
    <row r="522" spans="1:3" ht="16.149999999999999" customHeight="1" x14ac:dyDescent="0.25">
      <c r="A522" s="273">
        <v>199210</v>
      </c>
      <c r="B522" s="274">
        <v>707.65</v>
      </c>
      <c r="C522" s="266">
        <v>716.88</v>
      </c>
    </row>
    <row r="523" spans="1:3" ht="16.149999999999999" customHeight="1" x14ac:dyDescent="0.25">
      <c r="A523" s="271">
        <v>199211</v>
      </c>
      <c r="B523" s="272">
        <v>722.43</v>
      </c>
      <c r="C523" s="268">
        <v>725.45</v>
      </c>
    </row>
    <row r="524" spans="1:3" ht="16.149999999999999" customHeight="1" x14ac:dyDescent="0.25">
      <c r="A524" s="273">
        <v>199212</v>
      </c>
      <c r="B524" s="274">
        <v>733.42</v>
      </c>
      <c r="C524" s="266">
        <v>737.98</v>
      </c>
    </row>
    <row r="525" spans="1:3" ht="16.149999999999999" customHeight="1" x14ac:dyDescent="0.25">
      <c r="A525" s="271">
        <v>199301</v>
      </c>
      <c r="B525" s="272">
        <v>745.52</v>
      </c>
      <c r="C525" s="268">
        <v>746.05</v>
      </c>
    </row>
    <row r="526" spans="1:3" ht="16.149999999999999" customHeight="1" x14ac:dyDescent="0.25">
      <c r="A526" s="273">
        <v>199302</v>
      </c>
      <c r="B526" s="274">
        <v>749.08</v>
      </c>
      <c r="C526" s="266">
        <v>758.03</v>
      </c>
    </row>
    <row r="527" spans="1:3" ht="16.149999999999999" customHeight="1" x14ac:dyDescent="0.25">
      <c r="A527" s="271">
        <v>199303</v>
      </c>
      <c r="B527" s="272">
        <v>764.38</v>
      </c>
      <c r="C527" s="268">
        <v>766.41</v>
      </c>
    </row>
    <row r="528" spans="1:3" ht="16.149999999999999" customHeight="1" x14ac:dyDescent="0.25">
      <c r="A528" s="273">
        <v>199304</v>
      </c>
      <c r="B528" s="274">
        <v>771.79</v>
      </c>
      <c r="C528" s="266">
        <v>774.94</v>
      </c>
    </row>
    <row r="529" spans="1:3" ht="16.149999999999999" customHeight="1" x14ac:dyDescent="0.25">
      <c r="A529" s="271">
        <v>199305</v>
      </c>
      <c r="B529" s="272">
        <v>779.71</v>
      </c>
      <c r="C529" s="268">
        <v>779.56</v>
      </c>
    </row>
    <row r="530" spans="1:3" ht="16.149999999999999" customHeight="1" x14ac:dyDescent="0.25">
      <c r="A530" s="273">
        <v>199306</v>
      </c>
      <c r="B530" s="274">
        <v>784.24</v>
      </c>
      <c r="C530" s="266">
        <v>787.12</v>
      </c>
    </row>
    <row r="531" spans="1:3" ht="16.149999999999999" customHeight="1" x14ac:dyDescent="0.25">
      <c r="A531" s="271">
        <v>199307</v>
      </c>
      <c r="B531" s="272">
        <v>795.08</v>
      </c>
      <c r="C531" s="268">
        <v>801.35</v>
      </c>
    </row>
    <row r="532" spans="1:3" ht="16.149999999999999" customHeight="1" x14ac:dyDescent="0.25">
      <c r="A532" s="273">
        <v>199308</v>
      </c>
      <c r="B532" s="274">
        <v>804.61</v>
      </c>
      <c r="C532" s="266">
        <v>806.86</v>
      </c>
    </row>
    <row r="533" spans="1:3" ht="16.149999999999999" customHeight="1" x14ac:dyDescent="0.25">
      <c r="A533" s="271">
        <v>199309</v>
      </c>
      <c r="B533" s="272">
        <v>809.66</v>
      </c>
      <c r="C533" s="268">
        <v>810.84</v>
      </c>
    </row>
    <row r="534" spans="1:3" ht="16.149999999999999" customHeight="1" x14ac:dyDescent="0.25">
      <c r="A534" s="273">
        <v>199310</v>
      </c>
      <c r="B534" s="274">
        <v>814.45</v>
      </c>
      <c r="C534" s="266">
        <v>817.03</v>
      </c>
    </row>
    <row r="535" spans="1:3" ht="16.149999999999999" customHeight="1" x14ac:dyDescent="0.25">
      <c r="A535" s="271">
        <v>199311</v>
      </c>
      <c r="B535" s="272">
        <v>814.08</v>
      </c>
      <c r="C535" s="268">
        <v>811.73</v>
      </c>
    </row>
    <row r="536" spans="1:3" ht="16.149999999999999" customHeight="1" x14ac:dyDescent="0.25">
      <c r="A536" s="273">
        <v>199312</v>
      </c>
      <c r="B536" s="274">
        <v>803.56</v>
      </c>
      <c r="C536" s="266">
        <v>804.33</v>
      </c>
    </row>
    <row r="537" spans="1:3" ht="16.149999999999999" customHeight="1" x14ac:dyDescent="0.25">
      <c r="A537" s="271">
        <v>199401</v>
      </c>
      <c r="B537" s="272">
        <v>816.15</v>
      </c>
      <c r="C537" s="268">
        <v>818.38</v>
      </c>
    </row>
    <row r="538" spans="1:3" ht="16.149999999999999" customHeight="1" x14ac:dyDescent="0.25">
      <c r="A538" s="273">
        <v>199402</v>
      </c>
      <c r="B538" s="274">
        <v>817.67</v>
      </c>
      <c r="C538" s="266">
        <v>819.7</v>
      </c>
    </row>
    <row r="539" spans="1:3" ht="16.149999999999999" customHeight="1" x14ac:dyDescent="0.25">
      <c r="A539" s="271">
        <v>199403</v>
      </c>
      <c r="B539" s="272">
        <v>819.76</v>
      </c>
      <c r="C539" s="268">
        <v>819.51</v>
      </c>
    </row>
    <row r="540" spans="1:3" ht="16.149999999999999" customHeight="1" x14ac:dyDescent="0.25">
      <c r="A540" s="273">
        <v>199404</v>
      </c>
      <c r="B540" s="274">
        <v>829.87</v>
      </c>
      <c r="C540" s="266">
        <v>836.86</v>
      </c>
    </row>
    <row r="541" spans="1:3" ht="16.149999999999999" customHeight="1" x14ac:dyDescent="0.25">
      <c r="A541" s="271">
        <v>199405</v>
      </c>
      <c r="B541" s="272">
        <v>841.43</v>
      </c>
      <c r="C541" s="268">
        <v>841.12</v>
      </c>
    </row>
    <row r="542" spans="1:3" ht="16.149999999999999" customHeight="1" x14ac:dyDescent="0.25">
      <c r="A542" s="273">
        <v>199406</v>
      </c>
      <c r="B542" s="274">
        <v>830.94</v>
      </c>
      <c r="C542" s="266">
        <v>819.64</v>
      </c>
    </row>
    <row r="543" spans="1:3" ht="16.149999999999999" customHeight="1" x14ac:dyDescent="0.25">
      <c r="A543" s="271">
        <v>199407</v>
      </c>
      <c r="B543" s="272">
        <v>819.06</v>
      </c>
      <c r="C543" s="268">
        <v>815.62</v>
      </c>
    </row>
    <row r="544" spans="1:3" ht="16.149999999999999" customHeight="1" x14ac:dyDescent="0.25">
      <c r="A544" s="273">
        <v>199408</v>
      </c>
      <c r="B544" s="274">
        <v>814.82</v>
      </c>
      <c r="C544" s="266">
        <v>816.3</v>
      </c>
    </row>
    <row r="545" spans="1:3" ht="16.149999999999999" customHeight="1" x14ac:dyDescent="0.25">
      <c r="A545" s="271">
        <v>199409</v>
      </c>
      <c r="B545" s="272">
        <v>830.06</v>
      </c>
      <c r="C545" s="268">
        <v>842</v>
      </c>
    </row>
    <row r="546" spans="1:3" ht="16.149999999999999" customHeight="1" x14ac:dyDescent="0.25">
      <c r="A546" s="273">
        <v>199410</v>
      </c>
      <c r="B546" s="274">
        <v>839.32</v>
      </c>
      <c r="C546" s="266">
        <v>838.55</v>
      </c>
    </row>
    <row r="547" spans="1:3" ht="16.149999999999999" customHeight="1" x14ac:dyDescent="0.25">
      <c r="A547" s="271">
        <v>199411</v>
      </c>
      <c r="B547" s="272">
        <v>830.03</v>
      </c>
      <c r="C547" s="268">
        <v>829.03</v>
      </c>
    </row>
    <row r="548" spans="1:3" ht="16.149999999999999" customHeight="1" x14ac:dyDescent="0.25">
      <c r="A548" s="273">
        <v>199412</v>
      </c>
      <c r="B548" s="274">
        <v>829.37</v>
      </c>
      <c r="C548" s="266">
        <v>831.27</v>
      </c>
    </row>
    <row r="549" spans="1:3" ht="16.149999999999999" customHeight="1" x14ac:dyDescent="0.25">
      <c r="A549" s="271">
        <v>199501</v>
      </c>
      <c r="B549" s="272">
        <v>846.63</v>
      </c>
      <c r="C549" s="268">
        <v>856.41</v>
      </c>
    </row>
    <row r="550" spans="1:3" ht="16.149999999999999" customHeight="1" x14ac:dyDescent="0.25">
      <c r="A550" s="273">
        <v>199502</v>
      </c>
      <c r="B550" s="274">
        <v>850.9</v>
      </c>
      <c r="C550" s="266">
        <v>856.99</v>
      </c>
    </row>
    <row r="551" spans="1:3" ht="16.149999999999999" customHeight="1" x14ac:dyDescent="0.25">
      <c r="A551" s="271">
        <v>199503</v>
      </c>
      <c r="B551" s="272">
        <v>865.83</v>
      </c>
      <c r="C551" s="268">
        <v>880.23</v>
      </c>
    </row>
    <row r="552" spans="1:3" ht="16.149999999999999" customHeight="1" x14ac:dyDescent="0.25">
      <c r="A552" s="273">
        <v>199504</v>
      </c>
      <c r="B552" s="274">
        <v>873.39</v>
      </c>
      <c r="C552" s="266">
        <v>877.9</v>
      </c>
    </row>
    <row r="553" spans="1:3" ht="16.149999999999999" customHeight="1" x14ac:dyDescent="0.25">
      <c r="A553" s="271">
        <v>199505</v>
      </c>
      <c r="B553" s="272">
        <v>876.95</v>
      </c>
      <c r="C553" s="268">
        <v>876.36</v>
      </c>
    </row>
    <row r="554" spans="1:3" ht="16.149999999999999" customHeight="1" x14ac:dyDescent="0.25">
      <c r="A554" s="273">
        <v>199506</v>
      </c>
      <c r="B554" s="274">
        <v>874.86</v>
      </c>
      <c r="C554" s="266">
        <v>881.23</v>
      </c>
    </row>
    <row r="555" spans="1:3" ht="16.149999999999999" customHeight="1" x14ac:dyDescent="0.25">
      <c r="A555" s="271">
        <v>199507</v>
      </c>
      <c r="B555" s="272">
        <v>893.22</v>
      </c>
      <c r="C555" s="268">
        <v>897.63</v>
      </c>
    </row>
    <row r="556" spans="1:3" ht="16.149999999999999" customHeight="1" x14ac:dyDescent="0.25">
      <c r="A556" s="273">
        <v>199508</v>
      </c>
      <c r="B556" s="274">
        <v>935.1</v>
      </c>
      <c r="C556" s="266">
        <v>960.19</v>
      </c>
    </row>
    <row r="557" spans="1:3" ht="16.149999999999999" customHeight="1" x14ac:dyDescent="0.25">
      <c r="A557" s="271">
        <v>199509</v>
      </c>
      <c r="B557" s="272">
        <v>964.17</v>
      </c>
      <c r="C557" s="268">
        <v>966.78</v>
      </c>
    </row>
    <row r="558" spans="1:3" ht="16.149999999999999" customHeight="1" x14ac:dyDescent="0.25">
      <c r="A558" s="273">
        <v>199510</v>
      </c>
      <c r="B558" s="274">
        <v>984.96</v>
      </c>
      <c r="C558" s="266">
        <v>994.5</v>
      </c>
    </row>
    <row r="559" spans="1:3" ht="16.149999999999999" customHeight="1" x14ac:dyDescent="0.25">
      <c r="A559" s="271">
        <v>199511</v>
      </c>
      <c r="B559" s="272">
        <v>1000.58</v>
      </c>
      <c r="C559" s="268">
        <v>998.16</v>
      </c>
    </row>
    <row r="560" spans="1:3" ht="16.149999999999999" customHeight="1" x14ac:dyDescent="0.25">
      <c r="A560" s="273">
        <v>199512</v>
      </c>
      <c r="B560" s="274">
        <v>988.15</v>
      </c>
      <c r="C560" s="266">
        <v>987.65</v>
      </c>
    </row>
    <row r="561" spans="1:3" ht="16.149999999999999" customHeight="1" x14ac:dyDescent="0.25">
      <c r="A561" s="271">
        <v>199601</v>
      </c>
      <c r="B561" s="272">
        <v>1011.19</v>
      </c>
      <c r="C561" s="268">
        <v>1028.1400000000001</v>
      </c>
    </row>
    <row r="562" spans="1:3" ht="16.149999999999999" customHeight="1" x14ac:dyDescent="0.25">
      <c r="A562" s="273">
        <v>199602</v>
      </c>
      <c r="B562" s="274">
        <v>1029.6400000000001</v>
      </c>
      <c r="C562" s="266">
        <v>1039.81</v>
      </c>
    </row>
    <row r="563" spans="1:3" ht="16.149999999999999" customHeight="1" x14ac:dyDescent="0.25">
      <c r="A563" s="271">
        <v>199603</v>
      </c>
      <c r="B563" s="272">
        <v>1044.98</v>
      </c>
      <c r="C563" s="268">
        <v>1046</v>
      </c>
    </row>
    <row r="564" spans="1:3" ht="16.149999999999999" customHeight="1" x14ac:dyDescent="0.25">
      <c r="A564" s="273">
        <v>199604</v>
      </c>
      <c r="B564" s="274">
        <v>1050.93</v>
      </c>
      <c r="C564" s="266">
        <v>1058.9000000000001</v>
      </c>
    </row>
    <row r="565" spans="1:3" ht="16.149999999999999" customHeight="1" x14ac:dyDescent="0.25">
      <c r="A565" s="271">
        <v>199605</v>
      </c>
      <c r="B565" s="272">
        <v>1066.24</v>
      </c>
      <c r="C565" s="268">
        <v>1073.06</v>
      </c>
    </row>
    <row r="566" spans="1:3" ht="16.149999999999999" customHeight="1" x14ac:dyDescent="0.25">
      <c r="A566" s="273">
        <v>199606</v>
      </c>
      <c r="B566" s="274">
        <v>1071.96</v>
      </c>
      <c r="C566" s="266">
        <v>1069.1099999999999</v>
      </c>
    </row>
    <row r="567" spans="1:3" ht="16.149999999999999" customHeight="1" x14ac:dyDescent="0.25">
      <c r="A567" s="271">
        <v>199607</v>
      </c>
      <c r="B567" s="272">
        <v>1064.0999999999999</v>
      </c>
      <c r="C567" s="268">
        <v>1056.74</v>
      </c>
    </row>
    <row r="568" spans="1:3" ht="16.149999999999999" customHeight="1" x14ac:dyDescent="0.25">
      <c r="A568" s="273">
        <v>199608</v>
      </c>
      <c r="B568" s="274">
        <v>1044.8399999999999</v>
      </c>
      <c r="C568" s="266">
        <v>1042.32</v>
      </c>
    </row>
    <row r="569" spans="1:3" ht="16.149999999999999" customHeight="1" x14ac:dyDescent="0.25">
      <c r="A569" s="271">
        <v>199609</v>
      </c>
      <c r="B569" s="272">
        <v>1040.8399999999999</v>
      </c>
      <c r="C569" s="268">
        <v>1025.06</v>
      </c>
    </row>
    <row r="570" spans="1:3" ht="16.149999999999999" customHeight="1" x14ac:dyDescent="0.25">
      <c r="A570" s="273">
        <v>199610</v>
      </c>
      <c r="B570" s="274">
        <v>1015.78</v>
      </c>
      <c r="C570" s="266">
        <v>1005.83</v>
      </c>
    </row>
    <row r="571" spans="1:3" ht="16.149999999999999" customHeight="1" x14ac:dyDescent="0.25">
      <c r="A571" s="271">
        <v>199611</v>
      </c>
      <c r="B571" s="272">
        <v>998.18</v>
      </c>
      <c r="C571" s="268">
        <v>1002.28</v>
      </c>
    </row>
    <row r="572" spans="1:3" ht="16.149999999999999" customHeight="1" x14ac:dyDescent="0.25">
      <c r="A572" s="273">
        <v>199612</v>
      </c>
      <c r="B572" s="274">
        <v>1000.79</v>
      </c>
      <c r="C572" s="266">
        <v>1005.33</v>
      </c>
    </row>
    <row r="573" spans="1:3" ht="16.149999999999999" customHeight="1" x14ac:dyDescent="0.25">
      <c r="A573" s="271">
        <v>199701</v>
      </c>
      <c r="B573" s="272">
        <v>1027.06</v>
      </c>
      <c r="C573" s="268">
        <v>1070.97</v>
      </c>
    </row>
    <row r="574" spans="1:3" ht="16.149999999999999" customHeight="1" x14ac:dyDescent="0.25">
      <c r="A574" s="273">
        <v>199702</v>
      </c>
      <c r="B574" s="274">
        <v>1074.24</v>
      </c>
      <c r="C574" s="266">
        <v>1080.51</v>
      </c>
    </row>
    <row r="575" spans="1:3" ht="16.149999999999999" customHeight="1" x14ac:dyDescent="0.25">
      <c r="A575" s="271">
        <v>199703</v>
      </c>
      <c r="B575" s="272">
        <v>1062.1600000000001</v>
      </c>
      <c r="C575" s="268">
        <v>1059.8800000000001</v>
      </c>
    </row>
    <row r="576" spans="1:3" ht="16.149999999999999" customHeight="1" x14ac:dyDescent="0.25">
      <c r="A576" s="273">
        <v>199704</v>
      </c>
      <c r="B576" s="274">
        <v>1060.6500000000001</v>
      </c>
      <c r="C576" s="266">
        <v>1063.1099999999999</v>
      </c>
    </row>
    <row r="577" spans="1:3" ht="16.149999999999999" customHeight="1" x14ac:dyDescent="0.25">
      <c r="A577" s="271">
        <v>199705</v>
      </c>
      <c r="B577" s="272">
        <v>1075.18</v>
      </c>
      <c r="C577" s="268">
        <v>1077.0899999999999</v>
      </c>
    </row>
    <row r="578" spans="1:3" ht="16.149999999999999" customHeight="1" x14ac:dyDescent="0.25">
      <c r="A578" s="273">
        <v>199706</v>
      </c>
      <c r="B578" s="274">
        <v>1082.3699999999999</v>
      </c>
      <c r="C578" s="266">
        <v>1089.01</v>
      </c>
    </row>
    <row r="579" spans="1:3" ht="16.149999999999999" customHeight="1" x14ac:dyDescent="0.25">
      <c r="A579" s="271">
        <v>199707</v>
      </c>
      <c r="B579" s="272">
        <v>1102.4000000000001</v>
      </c>
      <c r="C579" s="268">
        <v>1109.6500000000001</v>
      </c>
    </row>
    <row r="580" spans="1:3" ht="16.149999999999999" customHeight="1" x14ac:dyDescent="0.25">
      <c r="A580" s="273">
        <v>199708</v>
      </c>
      <c r="B580" s="274">
        <v>1132.7</v>
      </c>
      <c r="C580" s="266">
        <v>1172.28</v>
      </c>
    </row>
    <row r="581" spans="1:3" ht="16.149999999999999" customHeight="1" x14ac:dyDescent="0.25">
      <c r="A581" s="271">
        <v>199709</v>
      </c>
      <c r="B581" s="272">
        <v>1222.49</v>
      </c>
      <c r="C581" s="268">
        <v>1246.27</v>
      </c>
    </row>
    <row r="582" spans="1:3" ht="16.149999999999999" customHeight="1" x14ac:dyDescent="0.25">
      <c r="A582" s="273">
        <v>199710</v>
      </c>
      <c r="B582" s="274">
        <v>1262.8900000000001</v>
      </c>
      <c r="C582" s="266">
        <v>1281.2</v>
      </c>
    </row>
    <row r="583" spans="1:3" ht="16.149999999999999" customHeight="1" x14ac:dyDescent="0.25">
      <c r="A583" s="271">
        <v>199711</v>
      </c>
      <c r="B583" s="272">
        <v>1294.56</v>
      </c>
      <c r="C583" s="268">
        <v>1305.6600000000001</v>
      </c>
    </row>
    <row r="584" spans="1:3" ht="16.149999999999999" customHeight="1" x14ac:dyDescent="0.25">
      <c r="A584" s="273">
        <v>199712</v>
      </c>
      <c r="B584" s="274">
        <v>1296.7</v>
      </c>
      <c r="C584" s="266">
        <v>1293.58</v>
      </c>
    </row>
    <row r="585" spans="1:3" ht="16.149999999999999" customHeight="1" x14ac:dyDescent="0.25">
      <c r="A585" s="271">
        <v>199801</v>
      </c>
      <c r="B585" s="272">
        <v>1323.16</v>
      </c>
      <c r="C585" s="268">
        <v>1342</v>
      </c>
    </row>
    <row r="586" spans="1:3" ht="16.149999999999999" customHeight="1" x14ac:dyDescent="0.25">
      <c r="A586" s="273">
        <v>199802</v>
      </c>
      <c r="B586" s="274">
        <v>1346.12</v>
      </c>
      <c r="C586" s="266">
        <v>1343.85</v>
      </c>
    </row>
    <row r="587" spans="1:3" ht="16.149999999999999" customHeight="1" x14ac:dyDescent="0.25">
      <c r="A587" s="271">
        <v>199803</v>
      </c>
      <c r="B587" s="272">
        <v>1357.1</v>
      </c>
      <c r="C587" s="268">
        <v>1358.03</v>
      </c>
    </row>
    <row r="588" spans="1:3" ht="16.149999999999999" customHeight="1" x14ac:dyDescent="0.25">
      <c r="A588" s="273">
        <v>199804</v>
      </c>
      <c r="B588" s="274">
        <v>1360.65</v>
      </c>
      <c r="C588" s="266">
        <v>1365.72</v>
      </c>
    </row>
    <row r="589" spans="1:3" ht="16.149999999999999" customHeight="1" x14ac:dyDescent="0.25">
      <c r="A589" s="271">
        <v>199805</v>
      </c>
      <c r="B589" s="272">
        <v>1386.28</v>
      </c>
      <c r="C589" s="268">
        <v>1397.07</v>
      </c>
    </row>
    <row r="590" spans="1:3" ht="16.149999999999999" customHeight="1" x14ac:dyDescent="0.25">
      <c r="A590" s="273">
        <v>199806</v>
      </c>
      <c r="B590" s="274">
        <v>1386.61</v>
      </c>
      <c r="C590" s="266">
        <v>1363.04</v>
      </c>
    </row>
    <row r="591" spans="1:3" ht="16.149999999999999" customHeight="1" x14ac:dyDescent="0.25">
      <c r="A591" s="271">
        <v>199807</v>
      </c>
      <c r="B591" s="272">
        <v>1371.54</v>
      </c>
      <c r="C591" s="268">
        <v>1370.65</v>
      </c>
    </row>
    <row r="592" spans="1:3" ht="16.149999999999999" customHeight="1" x14ac:dyDescent="0.25">
      <c r="A592" s="273">
        <v>199808</v>
      </c>
      <c r="B592" s="274">
        <v>1390.46</v>
      </c>
      <c r="C592" s="266">
        <v>1440.87</v>
      </c>
    </row>
    <row r="593" spans="1:3" ht="16.149999999999999" customHeight="1" x14ac:dyDescent="0.25">
      <c r="A593" s="271">
        <v>199809</v>
      </c>
      <c r="B593" s="272">
        <v>1520.52</v>
      </c>
      <c r="C593" s="268">
        <v>1556.15</v>
      </c>
    </row>
    <row r="594" spans="1:3" ht="16.149999999999999" customHeight="1" x14ac:dyDescent="0.25">
      <c r="A594" s="273">
        <v>199810</v>
      </c>
      <c r="B594" s="274">
        <v>1587.38</v>
      </c>
      <c r="C594" s="266">
        <v>1575.08</v>
      </c>
    </row>
    <row r="595" spans="1:3" ht="16.149999999999999" customHeight="1" x14ac:dyDescent="0.25">
      <c r="A595" s="271">
        <v>199811</v>
      </c>
      <c r="B595" s="272">
        <v>1562.71</v>
      </c>
      <c r="C595" s="268">
        <v>1547.11</v>
      </c>
    </row>
    <row r="596" spans="1:3" ht="16.149999999999999" customHeight="1" x14ac:dyDescent="0.25">
      <c r="A596" s="273">
        <v>199812</v>
      </c>
      <c r="B596" s="274">
        <v>1524.56</v>
      </c>
      <c r="C596" s="266">
        <v>1542.11</v>
      </c>
    </row>
    <row r="597" spans="1:3" ht="16.149999999999999" customHeight="1" x14ac:dyDescent="0.25">
      <c r="A597" s="271">
        <v>199901</v>
      </c>
      <c r="B597" s="272">
        <v>1570.01</v>
      </c>
      <c r="C597" s="268">
        <v>1582.9</v>
      </c>
    </row>
    <row r="598" spans="1:3" ht="16.149999999999999" customHeight="1" x14ac:dyDescent="0.25">
      <c r="A598" s="273">
        <v>199902</v>
      </c>
      <c r="B598" s="274">
        <v>1567.07</v>
      </c>
      <c r="C598" s="266">
        <v>1568.3</v>
      </c>
    </row>
    <row r="599" spans="1:3" ht="16.149999999999999" customHeight="1" x14ac:dyDescent="0.25">
      <c r="A599" s="271">
        <v>199903</v>
      </c>
      <c r="B599" s="272">
        <v>1550.15</v>
      </c>
      <c r="C599" s="268">
        <v>1533.51</v>
      </c>
    </row>
    <row r="600" spans="1:3" ht="16.149999999999999" customHeight="1" x14ac:dyDescent="0.25">
      <c r="A600" s="273">
        <v>199904</v>
      </c>
      <c r="B600" s="274">
        <v>1574.67</v>
      </c>
      <c r="C600" s="266">
        <v>1604.44</v>
      </c>
    </row>
    <row r="601" spans="1:3" ht="16.149999999999999" customHeight="1" x14ac:dyDescent="0.25">
      <c r="A601" s="271">
        <v>199905</v>
      </c>
      <c r="B601" s="272">
        <v>1641.33</v>
      </c>
      <c r="C601" s="268">
        <v>1671.67</v>
      </c>
    </row>
    <row r="602" spans="1:3" ht="16.149999999999999" customHeight="1" x14ac:dyDescent="0.25">
      <c r="A602" s="273">
        <v>199906</v>
      </c>
      <c r="B602" s="274">
        <v>1693.99</v>
      </c>
      <c r="C602" s="266">
        <v>1732.1</v>
      </c>
    </row>
    <row r="603" spans="1:3" ht="16.149999999999999" customHeight="1" x14ac:dyDescent="0.25">
      <c r="A603" s="271">
        <v>199907</v>
      </c>
      <c r="B603" s="272">
        <v>1818.63</v>
      </c>
      <c r="C603" s="268">
        <v>1809.5</v>
      </c>
    </row>
    <row r="604" spans="1:3" ht="16.149999999999999" customHeight="1" x14ac:dyDescent="0.25">
      <c r="A604" s="273">
        <v>199908</v>
      </c>
      <c r="B604" s="274">
        <v>1876.93</v>
      </c>
      <c r="C604" s="266">
        <v>1954.72</v>
      </c>
    </row>
    <row r="605" spans="1:3" ht="16.149999999999999" customHeight="1" x14ac:dyDescent="0.25">
      <c r="A605" s="271">
        <v>199909</v>
      </c>
      <c r="B605" s="272">
        <v>1975.64</v>
      </c>
      <c r="C605" s="268">
        <v>2017.27</v>
      </c>
    </row>
    <row r="606" spans="1:3" ht="16.149999999999999" customHeight="1" x14ac:dyDescent="0.25">
      <c r="A606" s="273">
        <v>199910</v>
      </c>
      <c r="B606" s="274">
        <v>1978.71</v>
      </c>
      <c r="C606" s="266">
        <v>1971.59</v>
      </c>
    </row>
    <row r="607" spans="1:3" ht="16.149999999999999" customHeight="1" x14ac:dyDescent="0.25">
      <c r="A607" s="271">
        <v>199911</v>
      </c>
      <c r="B607" s="272">
        <v>1944.64</v>
      </c>
      <c r="C607" s="268">
        <v>1923.77</v>
      </c>
    </row>
    <row r="608" spans="1:3" ht="16.149999999999999" customHeight="1" x14ac:dyDescent="0.25">
      <c r="A608" s="273">
        <v>199912</v>
      </c>
      <c r="B608" s="274">
        <v>1888.46</v>
      </c>
      <c r="C608" s="266">
        <v>1873.77</v>
      </c>
    </row>
    <row r="609" spans="1:3" ht="16.149999999999999" customHeight="1" x14ac:dyDescent="0.25">
      <c r="A609" s="271">
        <v>200001</v>
      </c>
      <c r="B609" s="272">
        <v>1923.57</v>
      </c>
      <c r="C609" s="268">
        <v>1976.72</v>
      </c>
    </row>
    <row r="610" spans="1:3" ht="16.149999999999999" customHeight="1" x14ac:dyDescent="0.25">
      <c r="A610" s="273">
        <v>200002</v>
      </c>
      <c r="B610" s="274">
        <v>1950.64</v>
      </c>
      <c r="C610" s="266">
        <v>1946.17</v>
      </c>
    </row>
    <row r="611" spans="1:3" ht="16.149999999999999" customHeight="1" x14ac:dyDescent="0.25">
      <c r="A611" s="271">
        <v>200003</v>
      </c>
      <c r="B611" s="272">
        <v>1956.25</v>
      </c>
      <c r="C611" s="268">
        <v>1951.56</v>
      </c>
    </row>
    <row r="612" spans="1:3" ht="16.149999999999999" customHeight="1" x14ac:dyDescent="0.25">
      <c r="A612" s="273">
        <v>200004</v>
      </c>
      <c r="B612" s="274">
        <v>1986.77</v>
      </c>
      <c r="C612" s="266">
        <v>2004.47</v>
      </c>
    </row>
    <row r="613" spans="1:3" ht="16.149999999999999" customHeight="1" x14ac:dyDescent="0.25">
      <c r="A613" s="271">
        <v>200005</v>
      </c>
      <c r="B613" s="272">
        <v>2055.69</v>
      </c>
      <c r="C613" s="268">
        <v>2084.92</v>
      </c>
    </row>
    <row r="614" spans="1:3" ht="16.149999999999999" customHeight="1" x14ac:dyDescent="0.25">
      <c r="A614" s="273">
        <v>200006</v>
      </c>
      <c r="B614" s="274">
        <v>2120.17</v>
      </c>
      <c r="C614" s="266">
        <v>2139.11</v>
      </c>
    </row>
    <row r="615" spans="1:3" ht="16.149999999999999" customHeight="1" x14ac:dyDescent="0.25">
      <c r="A615" s="271">
        <v>200007</v>
      </c>
      <c r="B615" s="272">
        <v>2161.34</v>
      </c>
      <c r="C615" s="268">
        <v>2172.79</v>
      </c>
    </row>
    <row r="616" spans="1:3" ht="16.149999999999999" customHeight="1" x14ac:dyDescent="0.25">
      <c r="A616" s="273">
        <v>200008</v>
      </c>
      <c r="B616" s="274">
        <v>2187.38</v>
      </c>
      <c r="C616" s="266">
        <v>2208.21</v>
      </c>
    </row>
    <row r="617" spans="1:3" ht="16.149999999999999" customHeight="1" x14ac:dyDescent="0.25">
      <c r="A617" s="271">
        <v>200009</v>
      </c>
      <c r="B617" s="272">
        <v>2213.7600000000002</v>
      </c>
      <c r="C617" s="268">
        <v>2212.2600000000002</v>
      </c>
    </row>
    <row r="618" spans="1:3" ht="16.149999999999999" customHeight="1" x14ac:dyDescent="0.25">
      <c r="A618" s="273">
        <v>200010</v>
      </c>
      <c r="B618" s="274">
        <v>2176.61</v>
      </c>
      <c r="C618" s="266">
        <v>2158.36</v>
      </c>
    </row>
    <row r="619" spans="1:3" ht="16.149999999999999" customHeight="1" x14ac:dyDescent="0.25">
      <c r="A619" s="271">
        <v>200011</v>
      </c>
      <c r="B619" s="272">
        <v>2136.63</v>
      </c>
      <c r="C619" s="268">
        <v>2172.84</v>
      </c>
    </row>
    <row r="620" spans="1:3" ht="16.149999999999999" customHeight="1" x14ac:dyDescent="0.25">
      <c r="A620" s="273">
        <v>200012</v>
      </c>
      <c r="B620" s="274">
        <v>2186.21</v>
      </c>
      <c r="C620" s="266">
        <v>2229.1799999999998</v>
      </c>
    </row>
    <row r="621" spans="1:3" ht="16.149999999999999" customHeight="1" x14ac:dyDescent="0.25">
      <c r="A621" s="271">
        <v>200101</v>
      </c>
      <c r="B621" s="272">
        <v>2241.4</v>
      </c>
      <c r="C621" s="268">
        <v>2240.8000000000002</v>
      </c>
    </row>
    <row r="622" spans="1:3" ht="16.149999999999999" customHeight="1" x14ac:dyDescent="0.25">
      <c r="A622" s="273">
        <v>200102</v>
      </c>
      <c r="B622" s="274">
        <v>2243.42</v>
      </c>
      <c r="C622" s="266">
        <v>2257.4499999999998</v>
      </c>
    </row>
    <row r="623" spans="1:3" ht="16.149999999999999" customHeight="1" x14ac:dyDescent="0.25">
      <c r="A623" s="271">
        <v>200103</v>
      </c>
      <c r="B623" s="272">
        <v>2278.7800000000002</v>
      </c>
      <c r="C623" s="268">
        <v>2310.5700000000002</v>
      </c>
    </row>
    <row r="624" spans="1:3" ht="16.149999999999999" customHeight="1" x14ac:dyDescent="0.25">
      <c r="A624" s="273">
        <v>200104</v>
      </c>
      <c r="B624" s="274">
        <v>2323.1</v>
      </c>
      <c r="C624" s="266">
        <v>2346.73</v>
      </c>
    </row>
    <row r="625" spans="1:3" ht="16.149999999999999" customHeight="1" x14ac:dyDescent="0.25">
      <c r="A625" s="271">
        <v>200105</v>
      </c>
      <c r="B625" s="272">
        <v>2346.9299999999998</v>
      </c>
      <c r="C625" s="268">
        <v>2324.98</v>
      </c>
    </row>
    <row r="626" spans="1:3" ht="16.149999999999999" customHeight="1" x14ac:dyDescent="0.25">
      <c r="A626" s="273">
        <v>200106</v>
      </c>
      <c r="B626" s="274">
        <v>2305.66</v>
      </c>
      <c r="C626" s="266">
        <v>2298.85</v>
      </c>
    </row>
    <row r="627" spans="1:3" ht="16.149999999999999" customHeight="1" x14ac:dyDescent="0.25">
      <c r="A627" s="271">
        <v>200107</v>
      </c>
      <c r="B627" s="272">
        <v>2304.2800000000002</v>
      </c>
      <c r="C627" s="268">
        <v>2298.27</v>
      </c>
    </row>
    <row r="628" spans="1:3" ht="16.149999999999999" customHeight="1" x14ac:dyDescent="0.25">
      <c r="A628" s="273">
        <v>200108</v>
      </c>
      <c r="B628" s="274">
        <v>2288.9</v>
      </c>
      <c r="C628" s="266">
        <v>2301.23</v>
      </c>
    </row>
    <row r="629" spans="1:3" ht="16.149999999999999" customHeight="1" x14ac:dyDescent="0.25">
      <c r="A629" s="271">
        <v>200109</v>
      </c>
      <c r="B629" s="272">
        <v>2328.23</v>
      </c>
      <c r="C629" s="268">
        <v>2332.19</v>
      </c>
    </row>
    <row r="630" spans="1:3" ht="16.149999999999999" customHeight="1" x14ac:dyDescent="0.25">
      <c r="A630" s="273">
        <v>200110</v>
      </c>
      <c r="B630" s="274">
        <v>2320.65</v>
      </c>
      <c r="C630" s="266">
        <v>2310.02</v>
      </c>
    </row>
    <row r="631" spans="1:3" ht="16.149999999999999" customHeight="1" x14ac:dyDescent="0.25">
      <c r="A631" s="271">
        <v>200111</v>
      </c>
      <c r="B631" s="272">
        <v>2310.4699999999998</v>
      </c>
      <c r="C631" s="268">
        <v>2308.59</v>
      </c>
    </row>
    <row r="632" spans="1:3" ht="16.149999999999999" customHeight="1" x14ac:dyDescent="0.25">
      <c r="A632" s="273">
        <v>200112</v>
      </c>
      <c r="B632" s="274">
        <v>2306.9</v>
      </c>
      <c r="C632" s="266">
        <v>2291.1799999999998</v>
      </c>
    </row>
    <row r="633" spans="1:3" ht="16.149999999999999" customHeight="1" x14ac:dyDescent="0.25">
      <c r="A633" s="271">
        <v>200201</v>
      </c>
      <c r="B633" s="272">
        <v>2274.96</v>
      </c>
      <c r="C633" s="268">
        <v>2264.8200000000002</v>
      </c>
    </row>
    <row r="634" spans="1:3" ht="16.149999999999999" customHeight="1" x14ac:dyDescent="0.25">
      <c r="A634" s="273">
        <v>200202</v>
      </c>
      <c r="B634" s="274">
        <v>2286.6999999999998</v>
      </c>
      <c r="C634" s="266">
        <v>2309.8200000000002</v>
      </c>
    </row>
    <row r="635" spans="1:3" ht="16.149999999999999" customHeight="1" x14ac:dyDescent="0.25">
      <c r="A635" s="271">
        <v>200203</v>
      </c>
      <c r="B635" s="272">
        <v>2282.33</v>
      </c>
      <c r="C635" s="268">
        <v>2261.23</v>
      </c>
    </row>
    <row r="636" spans="1:3" ht="16.149999999999999" customHeight="1" x14ac:dyDescent="0.25">
      <c r="A636" s="273">
        <v>200204</v>
      </c>
      <c r="B636" s="274">
        <v>2263.11</v>
      </c>
      <c r="C636" s="266">
        <v>2275.35</v>
      </c>
    </row>
    <row r="637" spans="1:3" ht="16.149999999999999" customHeight="1" x14ac:dyDescent="0.25">
      <c r="A637" s="271">
        <v>200205</v>
      </c>
      <c r="B637" s="272">
        <v>2310.2399999999998</v>
      </c>
      <c r="C637" s="268">
        <v>2321.16</v>
      </c>
    </row>
    <row r="638" spans="1:3" ht="16.149999999999999" customHeight="1" x14ac:dyDescent="0.25">
      <c r="A638" s="273">
        <v>200206</v>
      </c>
      <c r="B638" s="274">
        <v>2364.25</v>
      </c>
      <c r="C638" s="266">
        <v>2398.8200000000002</v>
      </c>
    </row>
    <row r="639" spans="1:3" ht="16.149999999999999" customHeight="1" x14ac:dyDescent="0.25">
      <c r="A639" s="271">
        <v>200207</v>
      </c>
      <c r="B639" s="272">
        <v>2506.7199999999998</v>
      </c>
      <c r="C639" s="268">
        <v>2625.06</v>
      </c>
    </row>
    <row r="640" spans="1:3" ht="16.149999999999999" customHeight="1" x14ac:dyDescent="0.25">
      <c r="A640" s="273">
        <v>200208</v>
      </c>
      <c r="B640" s="274">
        <v>2647.22</v>
      </c>
      <c r="C640" s="266">
        <v>2703.55</v>
      </c>
    </row>
    <row r="641" spans="1:3" ht="16.149999999999999" customHeight="1" x14ac:dyDescent="0.25">
      <c r="A641" s="271">
        <v>200209</v>
      </c>
      <c r="B641" s="272">
        <v>2751.23</v>
      </c>
      <c r="C641" s="268">
        <v>2828.08</v>
      </c>
    </row>
    <row r="642" spans="1:3" ht="16.149999999999999" customHeight="1" x14ac:dyDescent="0.25">
      <c r="A642" s="273">
        <v>200210</v>
      </c>
      <c r="B642" s="274">
        <v>2827.86</v>
      </c>
      <c r="C642" s="266">
        <v>2773.73</v>
      </c>
    </row>
    <row r="643" spans="1:3" ht="16.149999999999999" customHeight="1" x14ac:dyDescent="0.25">
      <c r="A643" s="271">
        <v>200211</v>
      </c>
      <c r="B643" s="272">
        <v>2726.66</v>
      </c>
      <c r="C643" s="268">
        <v>2784.21</v>
      </c>
    </row>
    <row r="644" spans="1:3" ht="16.149999999999999" customHeight="1" x14ac:dyDescent="0.25">
      <c r="A644" s="273">
        <v>200212</v>
      </c>
      <c r="B644" s="274">
        <v>2814.89</v>
      </c>
      <c r="C644" s="266">
        <v>2864.79</v>
      </c>
    </row>
    <row r="645" spans="1:3" ht="16.149999999999999" customHeight="1" x14ac:dyDescent="0.25">
      <c r="A645" s="271">
        <v>200301</v>
      </c>
      <c r="B645" s="272">
        <v>2913</v>
      </c>
      <c r="C645" s="268">
        <v>2926.46</v>
      </c>
    </row>
    <row r="646" spans="1:3" ht="16.149999999999999" customHeight="1" x14ac:dyDescent="0.25">
      <c r="A646" s="273">
        <v>200302</v>
      </c>
      <c r="B646" s="274">
        <v>2951.86</v>
      </c>
      <c r="C646" s="266">
        <v>2956.31</v>
      </c>
    </row>
    <row r="647" spans="1:3" ht="16.149999999999999" customHeight="1" x14ac:dyDescent="0.25">
      <c r="A647" s="271">
        <v>200303</v>
      </c>
      <c r="B647" s="272">
        <v>2959.01</v>
      </c>
      <c r="C647" s="268">
        <v>2958.25</v>
      </c>
    </row>
    <row r="648" spans="1:3" ht="16.149999999999999" customHeight="1" x14ac:dyDescent="0.25">
      <c r="A648" s="273">
        <v>200304</v>
      </c>
      <c r="B648" s="274">
        <v>2926.62</v>
      </c>
      <c r="C648" s="266">
        <v>2887.82</v>
      </c>
    </row>
    <row r="649" spans="1:3" ht="16.149999999999999" customHeight="1" x14ac:dyDescent="0.25">
      <c r="A649" s="271">
        <v>200305</v>
      </c>
      <c r="B649" s="272">
        <v>2858.94</v>
      </c>
      <c r="C649" s="268">
        <v>2853.33</v>
      </c>
    </row>
    <row r="650" spans="1:3" ht="16.149999999999999" customHeight="1" x14ac:dyDescent="0.25">
      <c r="A650" s="273">
        <v>200306</v>
      </c>
      <c r="B650" s="274">
        <v>2826.95</v>
      </c>
      <c r="C650" s="266">
        <v>2817.32</v>
      </c>
    </row>
    <row r="651" spans="1:3" ht="16.149999999999999" customHeight="1" x14ac:dyDescent="0.25">
      <c r="A651" s="271">
        <v>200307</v>
      </c>
      <c r="B651" s="272">
        <v>2858.82</v>
      </c>
      <c r="C651" s="268">
        <v>2880.4</v>
      </c>
    </row>
    <row r="652" spans="1:3" ht="16.149999999999999" customHeight="1" x14ac:dyDescent="0.25">
      <c r="A652" s="273">
        <v>200308</v>
      </c>
      <c r="B652" s="274">
        <v>2867.29</v>
      </c>
      <c r="C652" s="266">
        <v>2832.94</v>
      </c>
    </row>
    <row r="653" spans="1:3" ht="16.149999999999999" customHeight="1" x14ac:dyDescent="0.25">
      <c r="A653" s="271">
        <v>200309</v>
      </c>
      <c r="B653" s="272">
        <v>2840.08</v>
      </c>
      <c r="C653" s="268">
        <v>2889.39</v>
      </c>
    </row>
    <row r="654" spans="1:3" ht="16.149999999999999" customHeight="1" x14ac:dyDescent="0.25">
      <c r="A654" s="273">
        <v>200310</v>
      </c>
      <c r="B654" s="274">
        <v>2876.2</v>
      </c>
      <c r="C654" s="266">
        <v>2884.17</v>
      </c>
    </row>
    <row r="655" spans="1:3" ht="16.149999999999999" customHeight="1" x14ac:dyDescent="0.25">
      <c r="A655" s="271">
        <v>200311</v>
      </c>
      <c r="B655" s="272">
        <v>2844.55</v>
      </c>
      <c r="C655" s="268">
        <v>2836.05</v>
      </c>
    </row>
    <row r="656" spans="1:3" ht="16.149999999999999" customHeight="1" x14ac:dyDescent="0.25">
      <c r="A656" s="273">
        <v>200312</v>
      </c>
      <c r="B656" s="274">
        <v>2807.2</v>
      </c>
      <c r="C656" s="266">
        <v>2778.21</v>
      </c>
    </row>
    <row r="657" spans="1:3" ht="16.149999999999999" customHeight="1" x14ac:dyDescent="0.25">
      <c r="A657" s="271">
        <v>200401</v>
      </c>
      <c r="B657" s="272">
        <v>2749.14</v>
      </c>
      <c r="C657" s="268">
        <v>2742.47</v>
      </c>
    </row>
    <row r="658" spans="1:3" ht="16.149999999999999" customHeight="1" x14ac:dyDescent="0.25">
      <c r="A658" s="273">
        <v>200402</v>
      </c>
      <c r="B658" s="274">
        <v>2717.94</v>
      </c>
      <c r="C658" s="266">
        <v>2682.34</v>
      </c>
    </row>
    <row r="659" spans="1:3" ht="16.149999999999999" customHeight="1" x14ac:dyDescent="0.25">
      <c r="A659" s="271">
        <v>200403</v>
      </c>
      <c r="B659" s="272">
        <v>2670.8</v>
      </c>
      <c r="C659" s="268">
        <v>2678.16</v>
      </c>
    </row>
    <row r="660" spans="1:3" ht="16.149999999999999" customHeight="1" x14ac:dyDescent="0.25">
      <c r="A660" s="273">
        <v>200404</v>
      </c>
      <c r="B660" s="274">
        <v>2639.6</v>
      </c>
      <c r="C660" s="266">
        <v>2646.99</v>
      </c>
    </row>
    <row r="661" spans="1:3" ht="16.149999999999999" customHeight="1" x14ac:dyDescent="0.25">
      <c r="A661" s="271">
        <v>200405</v>
      </c>
      <c r="B661" s="272">
        <v>2719.43</v>
      </c>
      <c r="C661" s="268">
        <v>2724.92</v>
      </c>
    </row>
    <row r="662" spans="1:3" ht="16.149999999999999" customHeight="1" x14ac:dyDescent="0.25">
      <c r="A662" s="273">
        <v>200406</v>
      </c>
      <c r="B662" s="274">
        <v>2716.56</v>
      </c>
      <c r="C662" s="266">
        <v>2699.58</v>
      </c>
    </row>
    <row r="663" spans="1:3" ht="16.149999999999999" customHeight="1" x14ac:dyDescent="0.25">
      <c r="A663" s="271">
        <v>200407</v>
      </c>
      <c r="B663" s="272">
        <v>2653.32</v>
      </c>
      <c r="C663" s="268">
        <v>2612.44</v>
      </c>
    </row>
    <row r="664" spans="1:3" ht="16.149999999999999" customHeight="1" x14ac:dyDescent="0.25">
      <c r="A664" s="273">
        <v>200408</v>
      </c>
      <c r="B664" s="274">
        <v>2598.59</v>
      </c>
      <c r="C664" s="266">
        <v>2551.4299999999998</v>
      </c>
    </row>
    <row r="665" spans="1:3" ht="16.149999999999999" customHeight="1" x14ac:dyDescent="0.25">
      <c r="A665" s="271">
        <v>200409</v>
      </c>
      <c r="B665" s="272">
        <v>2552.7800000000002</v>
      </c>
      <c r="C665" s="268">
        <v>2595.17</v>
      </c>
    </row>
    <row r="666" spans="1:3" ht="16.149999999999999" customHeight="1" x14ac:dyDescent="0.25">
      <c r="A666" s="273">
        <v>200410</v>
      </c>
      <c r="B666" s="274">
        <v>2580.6999999999998</v>
      </c>
      <c r="C666" s="266">
        <v>2575.19</v>
      </c>
    </row>
    <row r="667" spans="1:3" ht="16.149999999999999" customHeight="1" x14ac:dyDescent="0.25">
      <c r="A667" s="271">
        <v>200411</v>
      </c>
      <c r="B667" s="272">
        <v>2530.19</v>
      </c>
      <c r="C667" s="268">
        <v>2479.1</v>
      </c>
    </row>
    <row r="668" spans="1:3" ht="16.149999999999999" customHeight="1" x14ac:dyDescent="0.25">
      <c r="A668" s="273">
        <v>200412</v>
      </c>
      <c r="B668" s="274">
        <v>2411.37</v>
      </c>
      <c r="C668" s="266">
        <v>2389.75</v>
      </c>
    </row>
    <row r="669" spans="1:3" ht="16.149999999999999" customHeight="1" x14ac:dyDescent="0.25">
      <c r="A669" s="271">
        <v>200501</v>
      </c>
      <c r="B669" s="272">
        <v>2362.96</v>
      </c>
      <c r="C669" s="268">
        <v>2367.7600000000002</v>
      </c>
    </row>
    <row r="670" spans="1:3" ht="16.149999999999999" customHeight="1" x14ac:dyDescent="0.25">
      <c r="A670" s="273">
        <v>200502</v>
      </c>
      <c r="B670" s="274">
        <v>2340.4899999999998</v>
      </c>
      <c r="C670" s="266">
        <v>2323.77</v>
      </c>
    </row>
    <row r="671" spans="1:3" ht="16.149999999999999" customHeight="1" x14ac:dyDescent="0.25">
      <c r="A671" s="271">
        <v>200503</v>
      </c>
      <c r="B671" s="272">
        <v>2353.71</v>
      </c>
      <c r="C671" s="268">
        <v>2376.48</v>
      </c>
    </row>
    <row r="672" spans="1:3" ht="16.149999999999999" customHeight="1" x14ac:dyDescent="0.25">
      <c r="A672" s="273">
        <v>200504</v>
      </c>
      <c r="B672" s="274">
        <v>2350.0100000000002</v>
      </c>
      <c r="C672" s="266">
        <v>2348.3200000000002</v>
      </c>
    </row>
    <row r="673" spans="1:3" ht="16.149999999999999" customHeight="1" x14ac:dyDescent="0.25">
      <c r="A673" s="271">
        <v>200505</v>
      </c>
      <c r="B673" s="272">
        <v>2339.2199999999998</v>
      </c>
      <c r="C673" s="268">
        <v>2332.79</v>
      </c>
    </row>
    <row r="674" spans="1:3" ht="16.149999999999999" customHeight="1" x14ac:dyDescent="0.25">
      <c r="A674" s="273">
        <v>200506</v>
      </c>
      <c r="B674" s="274">
        <v>2331.79</v>
      </c>
      <c r="C674" s="266">
        <v>2331.81</v>
      </c>
    </row>
    <row r="675" spans="1:3" ht="16.149999999999999" customHeight="1" x14ac:dyDescent="0.25">
      <c r="A675" s="271">
        <v>200507</v>
      </c>
      <c r="B675" s="272">
        <v>2323.38</v>
      </c>
      <c r="C675" s="268">
        <v>2308.4899999999998</v>
      </c>
    </row>
    <row r="676" spans="1:3" ht="16.149999999999999" customHeight="1" x14ac:dyDescent="0.25">
      <c r="A676" s="273">
        <v>200508</v>
      </c>
      <c r="B676" s="274">
        <v>2306.19</v>
      </c>
      <c r="C676" s="266">
        <v>2304.3000000000002</v>
      </c>
    </row>
    <row r="677" spans="1:3" ht="16.149999999999999" customHeight="1" x14ac:dyDescent="0.25">
      <c r="A677" s="271">
        <v>200509</v>
      </c>
      <c r="B677" s="272">
        <v>2294.52</v>
      </c>
      <c r="C677" s="268">
        <v>2289.61</v>
      </c>
    </row>
    <row r="678" spans="1:3" ht="16.149999999999999" customHeight="1" x14ac:dyDescent="0.25">
      <c r="A678" s="273">
        <v>200510</v>
      </c>
      <c r="B678" s="274">
        <v>2292.5500000000002</v>
      </c>
      <c r="C678" s="266">
        <v>2289.5700000000002</v>
      </c>
    </row>
    <row r="679" spans="1:3" ht="16.149999999999999" customHeight="1" x14ac:dyDescent="0.25">
      <c r="A679" s="271">
        <v>200511</v>
      </c>
      <c r="B679" s="272">
        <v>2279.85</v>
      </c>
      <c r="C679" s="268">
        <v>2274.04</v>
      </c>
    </row>
    <row r="680" spans="1:3" ht="16.149999999999999" customHeight="1" x14ac:dyDescent="0.25">
      <c r="A680" s="273">
        <v>200512</v>
      </c>
      <c r="B680" s="274">
        <v>2278.91</v>
      </c>
      <c r="C680" s="266">
        <v>2284.2199999999998</v>
      </c>
    </row>
    <row r="681" spans="1:3" ht="16.149999999999999" customHeight="1" x14ac:dyDescent="0.25">
      <c r="A681" s="271">
        <v>200601</v>
      </c>
      <c r="B681" s="272">
        <v>2273.66</v>
      </c>
      <c r="C681" s="268">
        <v>2265.65</v>
      </c>
    </row>
    <row r="682" spans="1:3" ht="16.149999999999999" customHeight="1" x14ac:dyDescent="0.25">
      <c r="A682" s="273">
        <v>200602</v>
      </c>
      <c r="B682" s="274">
        <v>2256.2399999999998</v>
      </c>
      <c r="C682" s="266">
        <v>2247.3200000000002</v>
      </c>
    </row>
    <row r="683" spans="1:3" ht="16.149999999999999" customHeight="1" x14ac:dyDescent="0.25">
      <c r="A683" s="271">
        <v>200603</v>
      </c>
      <c r="B683" s="272">
        <v>2262.36</v>
      </c>
      <c r="C683" s="268">
        <v>2289.98</v>
      </c>
    </row>
    <row r="684" spans="1:3" ht="16.149999999999999" customHeight="1" x14ac:dyDescent="0.25">
      <c r="A684" s="273">
        <v>200604</v>
      </c>
      <c r="B684" s="274">
        <v>2334.29</v>
      </c>
      <c r="C684" s="266">
        <v>2375.0300000000002</v>
      </c>
    </row>
    <row r="685" spans="1:3" ht="16.149999999999999" customHeight="1" x14ac:dyDescent="0.25">
      <c r="A685" s="271">
        <v>200605</v>
      </c>
      <c r="B685" s="272">
        <v>2417.9899999999998</v>
      </c>
      <c r="C685" s="268">
        <v>2482.41</v>
      </c>
    </row>
    <row r="686" spans="1:3" ht="16.149999999999999" customHeight="1" x14ac:dyDescent="0.25">
      <c r="A686" s="273">
        <v>200606</v>
      </c>
      <c r="B686" s="274">
        <v>2542.2399999999998</v>
      </c>
      <c r="C686" s="266">
        <v>2633.12</v>
      </c>
    </row>
    <row r="687" spans="1:3" ht="16.149999999999999" customHeight="1" x14ac:dyDescent="0.25">
      <c r="A687" s="271">
        <v>200607</v>
      </c>
      <c r="B687" s="272">
        <v>2511.7399999999998</v>
      </c>
      <c r="C687" s="268">
        <v>2426</v>
      </c>
    </row>
    <row r="688" spans="1:3" ht="16.149999999999999" customHeight="1" x14ac:dyDescent="0.25">
      <c r="A688" s="273">
        <v>200608</v>
      </c>
      <c r="B688" s="274">
        <v>2389.65</v>
      </c>
      <c r="C688" s="266">
        <v>2396.63</v>
      </c>
    </row>
    <row r="689" spans="1:3" ht="16.149999999999999" customHeight="1" x14ac:dyDescent="0.25">
      <c r="A689" s="271">
        <v>200609</v>
      </c>
      <c r="B689" s="272">
        <v>2398.88</v>
      </c>
      <c r="C689" s="268">
        <v>2394.31</v>
      </c>
    </row>
    <row r="690" spans="1:3" ht="16.149999999999999" customHeight="1" x14ac:dyDescent="0.25">
      <c r="A690" s="273">
        <v>200610</v>
      </c>
      <c r="B690" s="274">
        <v>2364.29</v>
      </c>
      <c r="C690" s="266">
        <v>2315.38</v>
      </c>
    </row>
    <row r="691" spans="1:3" ht="16.149999999999999" customHeight="1" x14ac:dyDescent="0.25">
      <c r="A691" s="271">
        <v>200611</v>
      </c>
      <c r="B691" s="272">
        <v>2290.46</v>
      </c>
      <c r="C691" s="268">
        <v>2300.42</v>
      </c>
    </row>
    <row r="692" spans="1:3" ht="16.149999999999999" customHeight="1" x14ac:dyDescent="0.25">
      <c r="A692" s="273">
        <v>200612</v>
      </c>
      <c r="B692" s="274">
        <v>2261.33526315789</v>
      </c>
      <c r="C692" s="266">
        <v>2238.79</v>
      </c>
    </row>
    <row r="693" spans="1:3" ht="16.149999999999999" customHeight="1" x14ac:dyDescent="0.25">
      <c r="A693" s="271">
        <v>200701</v>
      </c>
      <c r="B693" s="272">
        <v>2237.06</v>
      </c>
      <c r="C693" s="268">
        <v>2259.7199999999998</v>
      </c>
    </row>
    <row r="694" spans="1:3" ht="16.149999999999999" customHeight="1" x14ac:dyDescent="0.25">
      <c r="A694" s="273">
        <v>200702</v>
      </c>
      <c r="B694" s="274">
        <v>2227.63</v>
      </c>
      <c r="C694" s="266">
        <v>2224.12</v>
      </c>
    </row>
    <row r="695" spans="1:3" ht="16.149999999999999" customHeight="1" x14ac:dyDescent="0.25">
      <c r="A695" s="271">
        <v>200703</v>
      </c>
      <c r="B695" s="272">
        <v>2201.39</v>
      </c>
      <c r="C695" s="268">
        <v>2190.3000000000002</v>
      </c>
    </row>
    <row r="696" spans="1:3" ht="16.149999999999999" customHeight="1" x14ac:dyDescent="0.25">
      <c r="A696" s="273">
        <v>200704</v>
      </c>
      <c r="B696" s="274">
        <v>2144.6</v>
      </c>
      <c r="C696" s="266">
        <v>2110.67</v>
      </c>
    </row>
    <row r="697" spans="1:3" ht="16.149999999999999" customHeight="1" x14ac:dyDescent="0.25">
      <c r="A697" s="271">
        <v>200705</v>
      </c>
      <c r="B697" s="272">
        <v>2007.91</v>
      </c>
      <c r="C697" s="268">
        <v>1930.64</v>
      </c>
    </row>
    <row r="698" spans="1:3" ht="16.149999999999999" customHeight="1" x14ac:dyDescent="0.25">
      <c r="A698" s="273">
        <v>200706</v>
      </c>
      <c r="B698" s="274">
        <v>1923.76</v>
      </c>
      <c r="C698" s="266">
        <v>1960.61</v>
      </c>
    </row>
    <row r="699" spans="1:3" ht="16.149999999999999" customHeight="1" x14ac:dyDescent="0.25">
      <c r="A699" s="271">
        <v>200707</v>
      </c>
      <c r="B699" s="272">
        <v>1950.87</v>
      </c>
      <c r="C699" s="268">
        <v>1971.8</v>
      </c>
    </row>
    <row r="700" spans="1:3" ht="16.149999999999999" customHeight="1" x14ac:dyDescent="0.25">
      <c r="A700" s="273">
        <v>200708</v>
      </c>
      <c r="B700" s="274">
        <v>2058.2800000000002</v>
      </c>
      <c r="C700" s="266">
        <v>2173.17</v>
      </c>
    </row>
    <row r="701" spans="1:3" ht="16.149999999999999" customHeight="1" x14ac:dyDescent="0.25">
      <c r="A701" s="271">
        <v>200709</v>
      </c>
      <c r="B701" s="272">
        <v>2117.0500000000002</v>
      </c>
      <c r="C701" s="268">
        <v>2023.19</v>
      </c>
    </row>
    <row r="702" spans="1:3" ht="16.149999999999999" customHeight="1" x14ac:dyDescent="0.25">
      <c r="A702" s="273">
        <v>200710</v>
      </c>
      <c r="B702" s="274">
        <v>2003.26</v>
      </c>
      <c r="C702" s="266">
        <v>1999.44</v>
      </c>
    </row>
    <row r="703" spans="1:3" ht="16.149999999999999" customHeight="1" x14ac:dyDescent="0.25">
      <c r="A703" s="271">
        <v>200711</v>
      </c>
      <c r="B703" s="272">
        <v>2047.72</v>
      </c>
      <c r="C703" s="268">
        <v>2060.42</v>
      </c>
    </row>
    <row r="704" spans="1:3" ht="16.149999999999999" customHeight="1" x14ac:dyDescent="0.25">
      <c r="A704" s="273">
        <v>200712</v>
      </c>
      <c r="B704" s="274">
        <v>2014.2014999999999</v>
      </c>
      <c r="C704" s="266">
        <v>2014.76</v>
      </c>
    </row>
    <row r="705" spans="1:3" ht="16.149999999999999" customHeight="1" x14ac:dyDescent="0.25">
      <c r="A705" s="271">
        <v>200801</v>
      </c>
      <c r="B705" s="272">
        <v>1980.59</v>
      </c>
      <c r="C705" s="268">
        <v>1939.6</v>
      </c>
    </row>
    <row r="706" spans="1:3" ht="16.149999999999999" customHeight="1" x14ac:dyDescent="0.25">
      <c r="A706" s="273">
        <v>200802</v>
      </c>
      <c r="B706" s="274">
        <v>1903.27</v>
      </c>
      <c r="C706" s="266">
        <v>1843.59</v>
      </c>
    </row>
    <row r="707" spans="1:3" ht="16.149999999999999" customHeight="1" x14ac:dyDescent="0.25">
      <c r="A707" s="271">
        <v>200803</v>
      </c>
      <c r="B707" s="272">
        <v>1846.9</v>
      </c>
      <c r="C707" s="268">
        <v>1821.6</v>
      </c>
    </row>
    <row r="708" spans="1:3" ht="16.149999999999999" customHeight="1" x14ac:dyDescent="0.25">
      <c r="A708" s="273">
        <v>200804</v>
      </c>
      <c r="B708" s="274">
        <v>1796.13</v>
      </c>
      <c r="C708" s="266">
        <v>1780.21</v>
      </c>
    </row>
    <row r="709" spans="1:3" ht="16.149999999999999" customHeight="1" x14ac:dyDescent="0.25">
      <c r="A709" s="271">
        <v>200805</v>
      </c>
      <c r="B709" s="272">
        <v>1778.01</v>
      </c>
      <c r="C709" s="268">
        <v>1744.01</v>
      </c>
    </row>
    <row r="710" spans="1:3" ht="16.149999999999999" customHeight="1" x14ac:dyDescent="0.25">
      <c r="A710" s="273">
        <v>200806</v>
      </c>
      <c r="B710" s="274">
        <v>1712.28</v>
      </c>
      <c r="C710" s="266">
        <v>1923.02</v>
      </c>
    </row>
    <row r="711" spans="1:3" ht="16.149999999999999" customHeight="1" x14ac:dyDescent="0.25">
      <c r="A711" s="271">
        <v>200807</v>
      </c>
      <c r="B711" s="272">
        <v>1783.09</v>
      </c>
      <c r="C711" s="268">
        <v>1792.24</v>
      </c>
    </row>
    <row r="712" spans="1:3" ht="16.149999999999999" customHeight="1" x14ac:dyDescent="0.25">
      <c r="A712" s="273">
        <v>200808</v>
      </c>
      <c r="B712" s="274">
        <v>1844.29</v>
      </c>
      <c r="C712" s="266">
        <v>1932.2</v>
      </c>
    </row>
    <row r="713" spans="1:3" ht="16.149999999999999" customHeight="1" x14ac:dyDescent="0.25">
      <c r="A713" s="271">
        <v>200809</v>
      </c>
      <c r="B713" s="272">
        <v>2066.04</v>
      </c>
      <c r="C713" s="268">
        <v>2174.62</v>
      </c>
    </row>
    <row r="714" spans="1:3" ht="16.149999999999999" customHeight="1" x14ac:dyDescent="0.25">
      <c r="A714" s="273">
        <v>200810</v>
      </c>
      <c r="B714" s="274">
        <v>2289.17</v>
      </c>
      <c r="C714" s="266">
        <v>2359.52</v>
      </c>
    </row>
    <row r="715" spans="1:3" ht="16.149999999999999" customHeight="1" x14ac:dyDescent="0.25">
      <c r="A715" s="271">
        <v>200811</v>
      </c>
      <c r="B715" s="272">
        <v>2329.16</v>
      </c>
      <c r="C715" s="268">
        <v>2318</v>
      </c>
    </row>
    <row r="716" spans="1:3" ht="16.149999999999999" customHeight="1" x14ac:dyDescent="0.25">
      <c r="A716" s="273">
        <v>200812</v>
      </c>
      <c r="B716" s="274">
        <v>2252.7199999999998</v>
      </c>
      <c r="C716" s="266">
        <v>2243.59</v>
      </c>
    </row>
    <row r="717" spans="1:3" ht="16.149999999999999" customHeight="1" x14ac:dyDescent="0.25">
      <c r="A717" s="271">
        <v>200901</v>
      </c>
      <c r="B717" s="272">
        <v>2252.98</v>
      </c>
      <c r="C717" s="268">
        <v>2420.2600000000002</v>
      </c>
    </row>
    <row r="718" spans="1:3" ht="16.149999999999999" customHeight="1" x14ac:dyDescent="0.25">
      <c r="A718" s="273">
        <v>200902</v>
      </c>
      <c r="B718" s="274">
        <v>2513.7399999999998</v>
      </c>
      <c r="C718" s="266">
        <v>2555.89</v>
      </c>
    </row>
    <row r="719" spans="1:3" ht="16.149999999999999" customHeight="1" x14ac:dyDescent="0.25">
      <c r="A719" s="271">
        <v>200903</v>
      </c>
      <c r="B719" s="272">
        <v>2477.21</v>
      </c>
      <c r="C719" s="268">
        <v>2561.21</v>
      </c>
    </row>
    <row r="720" spans="1:3" ht="16.149999999999999" customHeight="1" x14ac:dyDescent="0.25">
      <c r="A720" s="273">
        <v>200904</v>
      </c>
      <c r="B720" s="274">
        <v>2379.36</v>
      </c>
      <c r="C720" s="266">
        <v>2289.73</v>
      </c>
    </row>
    <row r="721" spans="1:3" ht="16.149999999999999" customHeight="1" x14ac:dyDescent="0.25">
      <c r="A721" s="271">
        <v>200905</v>
      </c>
      <c r="B721" s="272">
        <v>2229.9499999999998</v>
      </c>
      <c r="C721" s="268">
        <v>2140.66</v>
      </c>
    </row>
    <row r="722" spans="1:3" ht="16.149999999999999" customHeight="1" x14ac:dyDescent="0.25">
      <c r="A722" s="273">
        <v>200906</v>
      </c>
      <c r="B722" s="274">
        <v>2090.04</v>
      </c>
      <c r="C722" s="266">
        <v>2158.67</v>
      </c>
    </row>
    <row r="723" spans="1:3" ht="16.149999999999999" customHeight="1" x14ac:dyDescent="0.25">
      <c r="A723" s="271">
        <v>200907</v>
      </c>
      <c r="B723" s="272">
        <v>2052.6799999999998</v>
      </c>
      <c r="C723" s="268">
        <v>2043.37</v>
      </c>
    </row>
    <row r="724" spans="1:3" ht="16.149999999999999" customHeight="1" x14ac:dyDescent="0.25">
      <c r="A724" s="273">
        <v>200908</v>
      </c>
      <c r="B724" s="274">
        <v>2018.97</v>
      </c>
      <c r="C724" s="266">
        <v>2035</v>
      </c>
    </row>
    <row r="725" spans="1:3" ht="16.149999999999999" customHeight="1" x14ac:dyDescent="0.25">
      <c r="A725" s="271">
        <v>200909</v>
      </c>
      <c r="B725" s="272">
        <v>1980.77</v>
      </c>
      <c r="C725" s="268">
        <v>1922</v>
      </c>
    </row>
    <row r="726" spans="1:3" ht="16.149999999999999" customHeight="1" x14ac:dyDescent="0.25">
      <c r="A726" s="273">
        <v>200910</v>
      </c>
      <c r="B726" s="274">
        <v>1904.86</v>
      </c>
      <c r="C726" s="266">
        <v>1993.8</v>
      </c>
    </row>
    <row r="727" spans="1:3" ht="16.149999999999999" customHeight="1" x14ac:dyDescent="0.25">
      <c r="A727" s="271">
        <v>200911</v>
      </c>
      <c r="B727" s="272">
        <v>1973.57</v>
      </c>
      <c r="C727" s="268">
        <v>1997.47</v>
      </c>
    </row>
    <row r="728" spans="1:3" ht="16.149999999999999" customHeight="1" x14ac:dyDescent="0.25">
      <c r="A728" s="273">
        <v>200912</v>
      </c>
      <c r="B728" s="274">
        <v>2017.05</v>
      </c>
      <c r="C728" s="266">
        <v>2044.23</v>
      </c>
    </row>
    <row r="729" spans="1:3" ht="16.149999999999999" customHeight="1" x14ac:dyDescent="0.25">
      <c r="A729" s="271">
        <v>201001</v>
      </c>
      <c r="B729" s="272">
        <v>1978.19</v>
      </c>
      <c r="C729" s="268">
        <v>1982.29</v>
      </c>
    </row>
    <row r="730" spans="1:3" ht="16.149999999999999" customHeight="1" x14ac:dyDescent="0.25">
      <c r="A730" s="273">
        <v>201002</v>
      </c>
      <c r="B730" s="274">
        <v>1952.89</v>
      </c>
      <c r="C730" s="266">
        <v>1932.32</v>
      </c>
    </row>
    <row r="731" spans="1:3" ht="16.149999999999999" customHeight="1" x14ac:dyDescent="0.25">
      <c r="A731" s="271">
        <v>201003</v>
      </c>
      <c r="B731" s="272">
        <v>1909.1</v>
      </c>
      <c r="C731" s="268">
        <v>1928.59</v>
      </c>
    </row>
    <row r="732" spans="1:3" ht="16.149999999999999" customHeight="1" x14ac:dyDescent="0.25">
      <c r="A732" s="273">
        <v>201004</v>
      </c>
      <c r="B732" s="274">
        <v>1940.36</v>
      </c>
      <c r="C732" s="266">
        <v>1969.75</v>
      </c>
    </row>
    <row r="733" spans="1:3" ht="16.149999999999999" customHeight="1" x14ac:dyDescent="0.25">
      <c r="A733" s="271">
        <v>201005</v>
      </c>
      <c r="B733" s="272">
        <v>1984.36</v>
      </c>
      <c r="C733" s="268">
        <v>1971.55</v>
      </c>
    </row>
    <row r="734" spans="1:3" ht="16.149999999999999" customHeight="1" x14ac:dyDescent="0.25">
      <c r="A734" s="273">
        <v>201006</v>
      </c>
      <c r="B734" s="274">
        <v>1925.9</v>
      </c>
      <c r="C734" s="266">
        <v>1916.46</v>
      </c>
    </row>
    <row r="735" spans="1:3" ht="16.149999999999999" customHeight="1" x14ac:dyDescent="0.25">
      <c r="A735" s="271">
        <v>201007</v>
      </c>
      <c r="B735" s="272">
        <v>1874.52</v>
      </c>
      <c r="C735" s="268">
        <v>1842.79</v>
      </c>
    </row>
    <row r="736" spans="1:3" ht="16.149999999999999" customHeight="1" x14ac:dyDescent="0.25">
      <c r="A736" s="273">
        <v>201008</v>
      </c>
      <c r="B736" s="274">
        <v>1819.06</v>
      </c>
      <c r="C736" s="266">
        <v>1823.74</v>
      </c>
    </row>
    <row r="737" spans="1:3" ht="16.149999999999999" customHeight="1" x14ac:dyDescent="0.25">
      <c r="A737" s="271">
        <v>201009</v>
      </c>
      <c r="B737" s="272">
        <v>1805.6</v>
      </c>
      <c r="C737" s="268">
        <v>1799.89</v>
      </c>
    </row>
    <row r="738" spans="1:3" ht="16.149999999999999" customHeight="1" x14ac:dyDescent="0.25">
      <c r="A738" s="273">
        <v>201010</v>
      </c>
      <c r="B738" s="274">
        <v>1808.46</v>
      </c>
      <c r="C738" s="266">
        <v>1831.64</v>
      </c>
    </row>
    <row r="739" spans="1:3" ht="16.149999999999999" customHeight="1" x14ac:dyDescent="0.25">
      <c r="A739" s="271">
        <v>201011</v>
      </c>
      <c r="B739" s="272">
        <v>1863.67</v>
      </c>
      <c r="C739" s="268">
        <v>1916.96</v>
      </c>
    </row>
    <row r="740" spans="1:3" ht="16.149999999999999" customHeight="1" x14ac:dyDescent="0.25">
      <c r="A740" s="273">
        <v>201012</v>
      </c>
      <c r="B740" s="274">
        <v>1925.86</v>
      </c>
      <c r="C740" s="266">
        <v>1913.98</v>
      </c>
    </row>
    <row r="741" spans="1:3" ht="16.149999999999999" customHeight="1" x14ac:dyDescent="0.25">
      <c r="A741" s="271">
        <v>201101</v>
      </c>
      <c r="B741" s="272">
        <v>1866.64</v>
      </c>
      <c r="C741" s="268">
        <v>1857.98</v>
      </c>
    </row>
    <row r="742" spans="1:3" ht="16.149999999999999" customHeight="1" x14ac:dyDescent="0.25">
      <c r="A742" s="273">
        <v>201102</v>
      </c>
      <c r="B742" s="274">
        <v>1882.61</v>
      </c>
      <c r="C742" s="266">
        <v>1895.56</v>
      </c>
    </row>
    <row r="743" spans="1:3" ht="16.149999999999999" customHeight="1" x14ac:dyDescent="0.25">
      <c r="A743" s="271">
        <v>201103</v>
      </c>
      <c r="B743" s="272">
        <v>1884.38</v>
      </c>
      <c r="C743" s="268">
        <v>1879.47</v>
      </c>
    </row>
    <row r="744" spans="1:3" ht="16.149999999999999" customHeight="1" x14ac:dyDescent="0.25">
      <c r="A744" s="273">
        <v>201104</v>
      </c>
      <c r="B744" s="274">
        <v>1812.77</v>
      </c>
      <c r="C744" s="266">
        <v>1768.19</v>
      </c>
    </row>
    <row r="745" spans="1:3" ht="16.149999999999999" customHeight="1" x14ac:dyDescent="0.25">
      <c r="A745" s="271">
        <v>201105</v>
      </c>
      <c r="B745" s="272">
        <v>1801.65</v>
      </c>
      <c r="C745" s="268">
        <v>1817.34</v>
      </c>
    </row>
    <row r="746" spans="1:3" ht="16.149999999999999" customHeight="1" x14ac:dyDescent="0.25">
      <c r="A746" s="273">
        <v>201106</v>
      </c>
      <c r="B746" s="274">
        <v>1782.54</v>
      </c>
      <c r="C746" s="266">
        <v>1780.16</v>
      </c>
    </row>
    <row r="747" spans="1:3" ht="16.149999999999999" customHeight="1" x14ac:dyDescent="0.25">
      <c r="A747" s="271">
        <v>201107</v>
      </c>
      <c r="B747" s="272">
        <v>1761.75</v>
      </c>
      <c r="C747" s="268">
        <v>1777.82</v>
      </c>
    </row>
    <row r="748" spans="1:3" ht="16.149999999999999" customHeight="1" x14ac:dyDescent="0.25">
      <c r="A748" s="273">
        <v>201108</v>
      </c>
      <c r="B748" s="274">
        <v>1785.04</v>
      </c>
      <c r="C748" s="266">
        <v>1783.66</v>
      </c>
    </row>
    <row r="749" spans="1:3" ht="16.149999999999999" customHeight="1" x14ac:dyDescent="0.25">
      <c r="A749" s="271">
        <v>201109</v>
      </c>
      <c r="B749" s="272">
        <v>1836.15</v>
      </c>
      <c r="C749" s="268">
        <v>1915.1</v>
      </c>
    </row>
    <row r="750" spans="1:3" ht="16.149999999999999" customHeight="1" x14ac:dyDescent="0.25">
      <c r="A750" s="273">
        <v>201110</v>
      </c>
      <c r="B750" s="274">
        <v>1910.38</v>
      </c>
      <c r="C750" s="266">
        <v>1863.06</v>
      </c>
    </row>
    <row r="751" spans="1:3" ht="16.149999999999999" customHeight="1" x14ac:dyDescent="0.25">
      <c r="A751" s="271">
        <v>201111</v>
      </c>
      <c r="B751" s="272">
        <v>1918.21</v>
      </c>
      <c r="C751" s="268">
        <v>1967.18</v>
      </c>
    </row>
    <row r="752" spans="1:3" ht="16.149999999999999" customHeight="1" x14ac:dyDescent="0.25">
      <c r="A752" s="273">
        <v>201112</v>
      </c>
      <c r="B752" s="274">
        <v>1934.08</v>
      </c>
      <c r="C752" s="266">
        <v>1942.7</v>
      </c>
    </row>
    <row r="753" spans="1:3" ht="16.149999999999999" customHeight="1" x14ac:dyDescent="0.25">
      <c r="A753" s="271">
        <v>201201</v>
      </c>
      <c r="B753" s="272">
        <v>1852.12</v>
      </c>
      <c r="C753" s="268">
        <v>1815.08</v>
      </c>
    </row>
    <row r="754" spans="1:3" ht="16.149999999999999" customHeight="1" x14ac:dyDescent="0.25">
      <c r="A754" s="273">
        <v>201202</v>
      </c>
      <c r="B754" s="274">
        <v>1783.56</v>
      </c>
      <c r="C754" s="266">
        <v>1767.83</v>
      </c>
    </row>
    <row r="755" spans="1:3" ht="16.149999999999999" customHeight="1" x14ac:dyDescent="0.25">
      <c r="A755" s="271">
        <v>201203</v>
      </c>
      <c r="B755" s="272">
        <v>1766.34</v>
      </c>
      <c r="C755" s="268">
        <v>1792.07</v>
      </c>
    </row>
    <row r="756" spans="1:3" ht="16.149999999999999" customHeight="1" x14ac:dyDescent="0.25">
      <c r="A756" s="273">
        <v>201204</v>
      </c>
      <c r="B756" s="274">
        <v>1775.06</v>
      </c>
      <c r="C756" s="266">
        <v>1761.2</v>
      </c>
    </row>
    <row r="757" spans="1:3" ht="16.149999999999999" customHeight="1" x14ac:dyDescent="0.25">
      <c r="A757" s="271">
        <v>201205</v>
      </c>
      <c r="B757" s="272">
        <v>1793.28</v>
      </c>
      <c r="C757" s="268">
        <v>1827.83</v>
      </c>
    </row>
    <row r="758" spans="1:3" ht="16.149999999999999" customHeight="1" x14ac:dyDescent="0.25">
      <c r="A758" s="273">
        <v>201206</v>
      </c>
      <c r="B758" s="274">
        <v>1792.63</v>
      </c>
      <c r="C758" s="266">
        <v>1784.6</v>
      </c>
    </row>
    <row r="759" spans="1:3" ht="16.149999999999999" customHeight="1" x14ac:dyDescent="0.25">
      <c r="A759" s="271">
        <v>201207</v>
      </c>
      <c r="B759" s="272">
        <v>1784.43</v>
      </c>
      <c r="C759" s="268">
        <v>1789.02</v>
      </c>
    </row>
    <row r="760" spans="1:3" ht="16.149999999999999" customHeight="1" x14ac:dyDescent="0.25">
      <c r="A760" s="273">
        <v>201208</v>
      </c>
      <c r="B760" s="274">
        <v>1806.34</v>
      </c>
      <c r="C760" s="266">
        <v>1830.5</v>
      </c>
    </row>
    <row r="761" spans="1:3" ht="16.149999999999999" customHeight="1" x14ac:dyDescent="0.25">
      <c r="A761" s="271">
        <v>201209</v>
      </c>
      <c r="B761" s="272">
        <v>1803.18</v>
      </c>
      <c r="C761" s="268">
        <v>1800.52</v>
      </c>
    </row>
    <row r="762" spans="1:3" ht="16.149999999999999" customHeight="1" x14ac:dyDescent="0.25">
      <c r="A762" s="273">
        <v>201210</v>
      </c>
      <c r="B762" s="274">
        <v>1804.97</v>
      </c>
      <c r="C762" s="266">
        <v>1829.89</v>
      </c>
    </row>
    <row r="763" spans="1:3" ht="16.149999999999999" customHeight="1" x14ac:dyDescent="0.25">
      <c r="A763" s="271">
        <v>201211</v>
      </c>
      <c r="B763" s="272">
        <v>1820.29</v>
      </c>
      <c r="C763" s="268">
        <v>1817.93</v>
      </c>
    </row>
    <row r="764" spans="1:3" ht="16.149999999999999" customHeight="1" x14ac:dyDescent="0.25">
      <c r="A764" s="273">
        <v>201212</v>
      </c>
      <c r="B764" s="274">
        <v>1793.94</v>
      </c>
      <c r="C764" s="266">
        <v>1768.23</v>
      </c>
    </row>
    <row r="765" spans="1:3" ht="16.149999999999999" customHeight="1" x14ac:dyDescent="0.25">
      <c r="A765" s="271">
        <v>201301</v>
      </c>
      <c r="B765" s="272">
        <v>1770.01</v>
      </c>
      <c r="C765" s="268">
        <v>1773.24</v>
      </c>
    </row>
    <row r="766" spans="1:3" ht="16.149999999999999" customHeight="1" x14ac:dyDescent="0.25">
      <c r="A766" s="273">
        <v>201302</v>
      </c>
      <c r="B766" s="274">
        <v>1791.48</v>
      </c>
      <c r="C766" s="266">
        <v>1816.42</v>
      </c>
    </row>
    <row r="767" spans="1:3" ht="16.149999999999999" customHeight="1" x14ac:dyDescent="0.25">
      <c r="A767" s="271">
        <v>201303</v>
      </c>
      <c r="B767" s="272">
        <v>1809.89</v>
      </c>
      <c r="C767" s="268">
        <v>1832.2</v>
      </c>
    </row>
    <row r="768" spans="1:3" ht="16.149999999999999" customHeight="1" x14ac:dyDescent="0.25">
      <c r="A768" s="273">
        <v>201304</v>
      </c>
      <c r="B768" s="274">
        <v>1829.96</v>
      </c>
      <c r="C768" s="266">
        <v>1828.79</v>
      </c>
    </row>
    <row r="769" spans="1:3" ht="16.149999999999999" customHeight="1" x14ac:dyDescent="0.25">
      <c r="A769" s="271">
        <v>201305</v>
      </c>
      <c r="B769" s="272">
        <v>1850.12</v>
      </c>
      <c r="C769" s="268">
        <v>1891.48</v>
      </c>
    </row>
    <row r="770" spans="1:3" ht="16.149999999999999" customHeight="1" x14ac:dyDescent="0.25">
      <c r="A770" s="273">
        <v>201306</v>
      </c>
      <c r="B770" s="274">
        <v>1909.5</v>
      </c>
      <c r="C770" s="266">
        <v>1929</v>
      </c>
    </row>
    <row r="771" spans="1:3" ht="16.149999999999999" customHeight="1" x14ac:dyDescent="0.25">
      <c r="A771" s="271">
        <v>201307</v>
      </c>
      <c r="B771" s="272">
        <v>1900.59</v>
      </c>
      <c r="C771" s="268">
        <v>1890.33</v>
      </c>
    </row>
    <row r="772" spans="1:3" ht="16.149999999999999" customHeight="1" x14ac:dyDescent="0.25">
      <c r="A772" s="273">
        <v>201308</v>
      </c>
      <c r="B772" s="274">
        <v>1903.66</v>
      </c>
      <c r="C772" s="266">
        <v>1935.43</v>
      </c>
    </row>
    <row r="773" spans="1:3" ht="16.149999999999999" customHeight="1" x14ac:dyDescent="0.25">
      <c r="A773" s="271">
        <v>201309</v>
      </c>
      <c r="B773" s="272">
        <v>1919.4</v>
      </c>
      <c r="C773" s="268">
        <v>1914.65</v>
      </c>
    </row>
    <row r="774" spans="1:3" ht="16.149999999999999" customHeight="1" x14ac:dyDescent="0.25">
      <c r="A774" s="273">
        <v>201310</v>
      </c>
      <c r="B774" s="274">
        <v>1885.91</v>
      </c>
      <c r="C774" s="266">
        <v>1884.06</v>
      </c>
    </row>
    <row r="775" spans="1:3" ht="16.149999999999999" customHeight="1" x14ac:dyDescent="0.25">
      <c r="A775" s="271">
        <v>201311</v>
      </c>
      <c r="B775" s="272">
        <v>1922.14</v>
      </c>
      <c r="C775" s="268">
        <v>1931.88</v>
      </c>
    </row>
    <row r="776" spans="1:3" ht="16.149999999999999" customHeight="1" x14ac:dyDescent="0.25">
      <c r="A776" s="273">
        <v>201312</v>
      </c>
      <c r="B776" s="274">
        <v>1934.08</v>
      </c>
      <c r="C776" s="266">
        <v>1926.83</v>
      </c>
    </row>
    <row r="777" spans="1:3" ht="16.149999999999999" customHeight="1" x14ac:dyDescent="0.25">
      <c r="A777" s="271">
        <v>201401</v>
      </c>
      <c r="B777" s="272">
        <v>1960.41</v>
      </c>
      <c r="C777" s="268">
        <v>2008.26</v>
      </c>
    </row>
    <row r="778" spans="1:3" ht="16.149999999999999" customHeight="1" x14ac:dyDescent="0.25">
      <c r="A778" s="273">
        <v>201402</v>
      </c>
      <c r="B778" s="274">
        <v>2040.51</v>
      </c>
      <c r="C778" s="266">
        <v>2054.9</v>
      </c>
    </row>
    <row r="779" spans="1:3" ht="16.149999999999999" customHeight="1" x14ac:dyDescent="0.25">
      <c r="A779" s="271">
        <v>201403</v>
      </c>
      <c r="B779" s="272">
        <v>2022.19</v>
      </c>
      <c r="C779" s="268">
        <v>1965.32</v>
      </c>
    </row>
    <row r="780" spans="1:3" ht="16.149999999999999" customHeight="1" x14ac:dyDescent="0.25">
      <c r="A780" s="273">
        <v>201404</v>
      </c>
      <c r="B780" s="274">
        <v>1939.27</v>
      </c>
      <c r="C780" s="266">
        <v>1935.14</v>
      </c>
    </row>
    <row r="781" spans="1:3" ht="16.149999999999999" customHeight="1" x14ac:dyDescent="0.25">
      <c r="A781" s="271">
        <v>201405</v>
      </c>
      <c r="B781" s="272">
        <v>1915.46</v>
      </c>
      <c r="C781" s="268">
        <v>1900.64</v>
      </c>
    </row>
    <row r="782" spans="1:3" ht="16.149999999999999" customHeight="1" x14ac:dyDescent="0.25">
      <c r="A782" s="273">
        <v>201406</v>
      </c>
      <c r="B782" s="274">
        <v>1888.1</v>
      </c>
      <c r="C782" s="266">
        <v>1881.19</v>
      </c>
    </row>
    <row r="783" spans="1:3" ht="16.149999999999999" customHeight="1" x14ac:dyDescent="0.25">
      <c r="A783" s="271">
        <v>201407</v>
      </c>
      <c r="B783" s="272">
        <v>1858.4</v>
      </c>
      <c r="C783" s="268">
        <v>1872.43</v>
      </c>
    </row>
    <row r="784" spans="1:3" ht="16.149999999999999" customHeight="1" x14ac:dyDescent="0.25">
      <c r="A784" s="273">
        <v>201408</v>
      </c>
      <c r="B784" s="274">
        <v>1899.07</v>
      </c>
      <c r="C784" s="266">
        <v>1918.62</v>
      </c>
    </row>
    <row r="785" spans="1:3" ht="16.149999999999999" customHeight="1" x14ac:dyDescent="0.25">
      <c r="A785" s="271">
        <v>201409</v>
      </c>
      <c r="B785" s="272">
        <v>1971.34</v>
      </c>
      <c r="C785" s="268">
        <v>2028.48</v>
      </c>
    </row>
    <row r="786" spans="1:3" ht="16.149999999999999" customHeight="1" x14ac:dyDescent="0.25">
      <c r="A786" s="273">
        <v>201410</v>
      </c>
      <c r="B786" s="274">
        <v>2047.03</v>
      </c>
      <c r="C786" s="266">
        <v>2050.52</v>
      </c>
    </row>
    <row r="787" spans="1:3" ht="16.149999999999999" customHeight="1" x14ac:dyDescent="0.25">
      <c r="A787" s="271">
        <v>201411</v>
      </c>
      <c r="B787" s="272">
        <v>2127.25</v>
      </c>
      <c r="C787" s="268">
        <v>2206.19</v>
      </c>
    </row>
    <row r="788" spans="1:3" ht="16.149999999999999" customHeight="1" x14ac:dyDescent="0.25">
      <c r="A788" s="273">
        <v>201412</v>
      </c>
      <c r="B788" s="274">
        <v>2344.23</v>
      </c>
      <c r="C788" s="266">
        <v>2392.46</v>
      </c>
    </row>
    <row r="789" spans="1:3" ht="16.149999999999999" customHeight="1" x14ac:dyDescent="0.25">
      <c r="A789" s="271">
        <v>201501</v>
      </c>
      <c r="B789" s="272">
        <v>2397.69</v>
      </c>
      <c r="C789" s="268">
        <v>2441.1</v>
      </c>
    </row>
    <row r="790" spans="1:3" ht="16.149999999999999" customHeight="1" x14ac:dyDescent="0.25">
      <c r="A790" s="273">
        <v>201502</v>
      </c>
      <c r="B790" s="274">
        <v>2420.38</v>
      </c>
      <c r="C790" s="266">
        <v>2496.9899999999998</v>
      </c>
    </row>
    <row r="791" spans="1:3" ht="16.149999999999999" customHeight="1" x14ac:dyDescent="0.25">
      <c r="A791" s="271">
        <v>201503</v>
      </c>
      <c r="B791" s="272">
        <v>2586.58</v>
      </c>
      <c r="C791" s="268">
        <v>2576.0500000000002</v>
      </c>
    </row>
    <row r="792" spans="1:3" ht="16.149999999999999" customHeight="1" x14ac:dyDescent="0.25">
      <c r="A792" s="273">
        <v>201504</v>
      </c>
      <c r="B792" s="274">
        <v>2495.36</v>
      </c>
      <c r="C792" s="266">
        <v>2388.06</v>
      </c>
    </row>
    <row r="793" spans="1:3" ht="16.149999999999999" customHeight="1" x14ac:dyDescent="0.25">
      <c r="A793" s="271">
        <v>201505</v>
      </c>
      <c r="B793" s="272">
        <v>2439.09</v>
      </c>
      <c r="C793" s="268">
        <v>2533.79</v>
      </c>
    </row>
    <row r="794" spans="1:3" ht="16.149999999999999" customHeight="1" x14ac:dyDescent="0.25">
      <c r="A794" s="273">
        <v>201506</v>
      </c>
      <c r="B794" s="274">
        <v>2554.94</v>
      </c>
      <c r="C794" s="266">
        <v>2585.11</v>
      </c>
    </row>
    <row r="795" spans="1:3" ht="16.149999999999999" customHeight="1" x14ac:dyDescent="0.25">
      <c r="A795" s="271">
        <v>201507</v>
      </c>
      <c r="B795" s="272">
        <v>2731.9</v>
      </c>
      <c r="C795" s="268">
        <v>2866.04</v>
      </c>
    </row>
    <row r="796" spans="1:3" ht="16.149999999999999" customHeight="1" x14ac:dyDescent="0.25">
      <c r="A796" s="273">
        <v>201508</v>
      </c>
      <c r="B796" s="274">
        <v>3023.29</v>
      </c>
      <c r="C796" s="266">
        <v>3101.1</v>
      </c>
    </row>
    <row r="797" spans="1:3" ht="16.149999999999999" customHeight="1" x14ac:dyDescent="0.25">
      <c r="A797" s="271">
        <v>201509</v>
      </c>
      <c r="B797" s="272">
        <v>3073.12</v>
      </c>
      <c r="C797" s="268">
        <v>3121.94</v>
      </c>
    </row>
    <row r="798" spans="1:3" ht="16.149999999999999" customHeight="1" x14ac:dyDescent="0.25">
      <c r="A798" s="273">
        <v>201510</v>
      </c>
      <c r="B798" s="274">
        <v>2937.85</v>
      </c>
      <c r="C798" s="266">
        <v>2897.83</v>
      </c>
    </row>
    <row r="799" spans="1:3" ht="16.149999999999999" customHeight="1" x14ac:dyDescent="0.25">
      <c r="A799" s="271">
        <v>201511</v>
      </c>
      <c r="B799" s="272">
        <v>2996.67</v>
      </c>
      <c r="C799" s="268">
        <v>3101.1</v>
      </c>
    </row>
    <row r="800" spans="1:3" ht="16.149999999999999" customHeight="1" x14ac:dyDescent="0.25">
      <c r="A800" s="273">
        <v>201512</v>
      </c>
      <c r="B800" s="274">
        <v>3244.51</v>
      </c>
      <c r="C800" s="266">
        <v>3149.47</v>
      </c>
    </row>
    <row r="801" spans="1:4" ht="16.149999999999999" customHeight="1" x14ac:dyDescent="0.25">
      <c r="A801" s="271">
        <v>201601</v>
      </c>
      <c r="B801" s="272">
        <v>3284.03</v>
      </c>
      <c r="C801" s="268">
        <v>3287.31</v>
      </c>
    </row>
    <row r="802" spans="1:4" ht="16.149999999999999" customHeight="1" x14ac:dyDescent="0.25">
      <c r="A802" s="273">
        <v>201602</v>
      </c>
      <c r="B802" s="274">
        <v>3357.5</v>
      </c>
      <c r="C802" s="266">
        <v>3306</v>
      </c>
    </row>
    <row r="803" spans="1:4" ht="16.7" customHeight="1" x14ac:dyDescent="0.25">
      <c r="A803" s="275">
        <v>201603</v>
      </c>
      <c r="B803" s="276">
        <v>3145.26</v>
      </c>
      <c r="C803" s="270">
        <v>3022.35</v>
      </c>
    </row>
    <row r="804" spans="1:4" x14ac:dyDescent="0.25">
      <c r="A804" s="262" t="s">
        <v>120</v>
      </c>
    </row>
    <row r="805" spans="1:4" x14ac:dyDescent="0.25">
      <c r="A805" s="1060" t="s">
        <v>134</v>
      </c>
      <c r="B805" s="1060"/>
      <c r="C805" s="1060"/>
      <c r="D805" s="1060"/>
    </row>
    <row r="806" spans="1:4" x14ac:dyDescent="0.25">
      <c r="A806" s="1060" t="s">
        <v>120</v>
      </c>
      <c r="B806" s="1060"/>
      <c r="C806" s="1060"/>
      <c r="D806" s="1060"/>
    </row>
    <row r="807" spans="1:4" x14ac:dyDescent="0.25">
      <c r="A807" s="1060" t="s">
        <v>130</v>
      </c>
      <c r="B807" s="1060"/>
      <c r="C807" s="1060"/>
      <c r="D807" s="1060"/>
    </row>
    <row r="808" spans="1:4" x14ac:dyDescent="0.25">
      <c r="A808" s="262" t="s">
        <v>120</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632" customWidth="1"/>
    <col min="2" max="2" width="17.125" style="632" customWidth="1"/>
    <col min="3" max="16384" width="11" style="396"/>
  </cols>
  <sheetData>
    <row r="1" spans="1:2" x14ac:dyDescent="0.25">
      <c r="A1" s="1064" t="s">
        <v>210</v>
      </c>
      <c r="B1" s="1064"/>
    </row>
    <row r="2" spans="1:2" x14ac:dyDescent="0.25">
      <c r="A2" s="1064" t="s">
        <v>211</v>
      </c>
      <c r="B2" s="1064"/>
    </row>
    <row r="5" spans="1:2" x14ac:dyDescent="0.25">
      <c r="A5" s="397" t="s">
        <v>212</v>
      </c>
      <c r="B5" s="397" t="s">
        <v>213</v>
      </c>
    </row>
    <row r="6" spans="1:2" x14ac:dyDescent="0.25">
      <c r="A6" s="630">
        <v>42476</v>
      </c>
      <c r="B6" s="631">
        <v>1.1273</v>
      </c>
    </row>
    <row r="7" spans="1:2" x14ac:dyDescent="0.25">
      <c r="A7" s="630">
        <v>42475</v>
      </c>
      <c r="B7" s="631">
        <v>1.1264000000000001</v>
      </c>
    </row>
    <row r="8" spans="1:2" x14ac:dyDescent="0.25">
      <c r="A8" s="630">
        <v>42474</v>
      </c>
      <c r="B8" s="631">
        <v>1.1331</v>
      </c>
    </row>
    <row r="9" spans="1:2" x14ac:dyDescent="0.25">
      <c r="A9" s="630">
        <v>42473</v>
      </c>
      <c r="B9" s="631">
        <v>1.1403000000000001</v>
      </c>
    </row>
    <row r="10" spans="1:2" x14ac:dyDescent="0.25">
      <c r="A10" s="630">
        <v>42472</v>
      </c>
      <c r="B10" s="631">
        <v>1.1407</v>
      </c>
    </row>
    <row r="11" spans="1:2" x14ac:dyDescent="0.25">
      <c r="A11" s="630">
        <v>42471</v>
      </c>
      <c r="B11" s="631">
        <v>1.1393</v>
      </c>
    </row>
    <row r="12" spans="1:2" x14ac:dyDescent="0.25">
      <c r="A12" s="630">
        <v>42470</v>
      </c>
      <c r="B12" s="631">
        <v>1.1393</v>
      </c>
    </row>
    <row r="13" spans="1:2" x14ac:dyDescent="0.25">
      <c r="A13" s="630">
        <v>42469</v>
      </c>
      <c r="B13" s="631">
        <v>1.1378999999999999</v>
      </c>
    </row>
    <row r="14" spans="1:2" x14ac:dyDescent="0.25">
      <c r="A14" s="630">
        <v>42468</v>
      </c>
      <c r="B14" s="631">
        <v>1.1389</v>
      </c>
    </row>
    <row r="15" spans="1:2" x14ac:dyDescent="0.25">
      <c r="A15" s="630">
        <v>42467</v>
      </c>
      <c r="B15" s="631">
        <v>1.1376999999999999</v>
      </c>
    </row>
    <row r="16" spans="1:2" x14ac:dyDescent="0.25">
      <c r="A16" s="630">
        <v>42466</v>
      </c>
      <c r="B16" s="631">
        <v>1.1379999999999999</v>
      </c>
    </row>
    <row r="17" spans="1:2" x14ac:dyDescent="0.25">
      <c r="A17" s="630">
        <v>42465</v>
      </c>
      <c r="B17" s="631">
        <v>1.1388</v>
      </c>
    </row>
    <row r="18" spans="1:2" x14ac:dyDescent="0.25">
      <c r="A18" s="630">
        <v>42464</v>
      </c>
      <c r="B18" s="631">
        <v>1.1387</v>
      </c>
    </row>
    <row r="19" spans="1:2" x14ac:dyDescent="0.25">
      <c r="A19" s="630">
        <v>42463</v>
      </c>
      <c r="B19" s="631">
        <v>1.1387</v>
      </c>
    </row>
    <row r="20" spans="1:2" x14ac:dyDescent="0.25">
      <c r="A20" s="630">
        <v>42462</v>
      </c>
      <c r="B20" s="631">
        <v>1.1385000000000001</v>
      </c>
    </row>
    <row r="21" spans="1:2" x14ac:dyDescent="0.25">
      <c r="A21" s="630">
        <v>42461</v>
      </c>
      <c r="B21" s="631">
        <v>1.1355</v>
      </c>
    </row>
    <row r="22" spans="1:2" x14ac:dyDescent="0.25">
      <c r="A22" s="630">
        <v>42460</v>
      </c>
      <c r="B22" s="631">
        <v>1.1312</v>
      </c>
    </row>
    <row r="23" spans="1:2" x14ac:dyDescent="0.25">
      <c r="A23" s="630">
        <v>42459</v>
      </c>
      <c r="B23" s="631">
        <v>1.1212</v>
      </c>
    </row>
    <row r="24" spans="1:2" x14ac:dyDescent="0.25">
      <c r="A24" s="630">
        <v>42458</v>
      </c>
      <c r="B24" s="631">
        <v>1.1175999999999999</v>
      </c>
    </row>
    <row r="25" spans="1:2" x14ac:dyDescent="0.25">
      <c r="A25" s="630">
        <v>42457</v>
      </c>
      <c r="B25" s="631">
        <v>1.1162000000000001</v>
      </c>
    </row>
    <row r="26" spans="1:2" x14ac:dyDescent="0.25">
      <c r="A26" s="630">
        <v>42456</v>
      </c>
      <c r="B26" s="631">
        <v>1.1162000000000001</v>
      </c>
    </row>
    <row r="27" spans="1:2" x14ac:dyDescent="0.25">
      <c r="A27" s="630">
        <v>42455</v>
      </c>
      <c r="B27" s="631">
        <v>1.1165</v>
      </c>
    </row>
    <row r="28" spans="1:2" x14ac:dyDescent="0.25">
      <c r="A28" s="630">
        <v>42454</v>
      </c>
      <c r="B28" s="631">
        <v>1.1171</v>
      </c>
    </row>
    <row r="29" spans="1:2" x14ac:dyDescent="0.25">
      <c r="A29" s="630">
        <v>42453</v>
      </c>
      <c r="B29" s="631">
        <v>1.1194999999999999</v>
      </c>
    </row>
    <row r="30" spans="1:2" x14ac:dyDescent="0.25">
      <c r="A30" s="630">
        <v>42452</v>
      </c>
      <c r="B30" s="631">
        <v>1.1229</v>
      </c>
    </row>
    <row r="31" spans="1:2" x14ac:dyDescent="0.25">
      <c r="A31" s="630">
        <v>42451</v>
      </c>
      <c r="B31" s="631">
        <v>1.1263000000000001</v>
      </c>
    </row>
    <row r="32" spans="1:2" x14ac:dyDescent="0.25">
      <c r="A32" s="630">
        <v>42450</v>
      </c>
      <c r="B32" s="631">
        <v>1.1268</v>
      </c>
    </row>
    <row r="33" spans="1:2" x14ac:dyDescent="0.25">
      <c r="A33" s="630">
        <v>42449</v>
      </c>
      <c r="B33" s="631">
        <v>1.1268</v>
      </c>
    </row>
    <row r="34" spans="1:2" x14ac:dyDescent="0.25">
      <c r="A34" s="630">
        <v>42448</v>
      </c>
      <c r="B34" s="631">
        <v>1.1294</v>
      </c>
    </row>
    <row r="35" spans="1:2" x14ac:dyDescent="0.25">
      <c r="A35" s="630">
        <v>42447</v>
      </c>
      <c r="B35" s="631">
        <v>1.1269</v>
      </c>
    </row>
    <row r="36" spans="1:2" x14ac:dyDescent="0.25">
      <c r="A36" s="630">
        <v>42446</v>
      </c>
      <c r="B36" s="631">
        <v>1.1105</v>
      </c>
    </row>
    <row r="37" spans="1:2" x14ac:dyDescent="0.25">
      <c r="A37" s="630">
        <v>42445</v>
      </c>
      <c r="B37" s="631">
        <v>1.1103000000000001</v>
      </c>
    </row>
    <row r="38" spans="1:2" x14ac:dyDescent="0.25">
      <c r="A38" s="630">
        <v>42444</v>
      </c>
      <c r="B38" s="631">
        <v>1.113</v>
      </c>
    </row>
    <row r="39" spans="1:2" x14ac:dyDescent="0.25">
      <c r="A39" s="630">
        <v>42443</v>
      </c>
      <c r="B39" s="631">
        <v>1.1146</v>
      </c>
    </row>
    <row r="40" spans="1:2" x14ac:dyDescent="0.25">
      <c r="A40" s="630">
        <v>42442</v>
      </c>
      <c r="B40" s="631">
        <v>1.1146</v>
      </c>
    </row>
    <row r="41" spans="1:2" x14ac:dyDescent="0.25">
      <c r="A41" s="630">
        <v>42441</v>
      </c>
      <c r="B41" s="631">
        <v>1.1152</v>
      </c>
    </row>
    <row r="42" spans="1:2" x14ac:dyDescent="0.25">
      <c r="A42" s="630">
        <v>42440</v>
      </c>
      <c r="B42" s="631">
        <v>1.1024</v>
      </c>
    </row>
    <row r="43" spans="1:2" x14ac:dyDescent="0.25">
      <c r="A43" s="630">
        <v>42439</v>
      </c>
      <c r="B43" s="631">
        <v>1.0987</v>
      </c>
    </row>
    <row r="44" spans="1:2" x14ac:dyDescent="0.25">
      <c r="A44" s="630">
        <v>42438</v>
      </c>
      <c r="B44" s="631">
        <v>1.1020000000000001</v>
      </c>
    </row>
    <row r="45" spans="1:2" x14ac:dyDescent="0.25">
      <c r="A45" s="630">
        <v>42437</v>
      </c>
      <c r="B45" s="631">
        <v>1.0983000000000001</v>
      </c>
    </row>
    <row r="46" spans="1:2" x14ac:dyDescent="0.25">
      <c r="A46" s="630">
        <v>42436</v>
      </c>
      <c r="B46" s="631">
        <v>1.1001000000000001</v>
      </c>
    </row>
    <row r="47" spans="1:2" x14ac:dyDescent="0.25">
      <c r="A47" s="630">
        <v>42435</v>
      </c>
      <c r="B47" s="631">
        <v>1.1001000000000001</v>
      </c>
    </row>
    <row r="48" spans="1:2" x14ac:dyDescent="0.25">
      <c r="A48" s="630">
        <v>42434</v>
      </c>
      <c r="B48" s="631">
        <v>1.0967</v>
      </c>
    </row>
    <row r="49" spans="1:2" x14ac:dyDescent="0.25">
      <c r="A49" s="630">
        <v>42433</v>
      </c>
      <c r="B49" s="631">
        <v>1.0891</v>
      </c>
    </row>
    <row r="50" spans="1:2" x14ac:dyDescent="0.25">
      <c r="A50" s="630">
        <v>42432</v>
      </c>
      <c r="B50" s="631">
        <v>1.0859000000000001</v>
      </c>
    </row>
    <row r="51" spans="1:2" x14ac:dyDescent="0.25">
      <c r="A51" s="630">
        <v>42431</v>
      </c>
      <c r="B51" s="631">
        <v>1.0871999999999999</v>
      </c>
    </row>
    <row r="52" spans="1:2" x14ac:dyDescent="0.25">
      <c r="A52" s="630">
        <v>42430</v>
      </c>
      <c r="B52" s="631">
        <v>1.0907</v>
      </c>
    </row>
    <row r="53" spans="1:2" x14ac:dyDescent="0.25">
      <c r="A53" s="630">
        <v>42429</v>
      </c>
      <c r="B53" s="631">
        <v>1.0928</v>
      </c>
    </row>
    <row r="54" spans="1:2" x14ac:dyDescent="0.25">
      <c r="A54" s="630">
        <v>42428</v>
      </c>
      <c r="B54" s="631">
        <v>1.0929</v>
      </c>
    </row>
    <row r="55" spans="1:2" x14ac:dyDescent="0.25">
      <c r="A55" s="630">
        <v>42427</v>
      </c>
      <c r="B55" s="631">
        <v>1.1006</v>
      </c>
    </row>
    <row r="56" spans="1:2" x14ac:dyDescent="0.25">
      <c r="A56" s="630">
        <v>42426</v>
      </c>
      <c r="B56" s="631">
        <v>1.1022000000000001</v>
      </c>
    </row>
    <row r="57" spans="1:2" x14ac:dyDescent="0.25">
      <c r="A57" s="630">
        <v>42425</v>
      </c>
      <c r="B57" s="631">
        <v>1.1007</v>
      </c>
    </row>
    <row r="58" spans="1:2" x14ac:dyDescent="0.25">
      <c r="A58" s="630">
        <v>42424</v>
      </c>
      <c r="B58" s="631">
        <v>1.1023000000000001</v>
      </c>
    </row>
    <row r="59" spans="1:2" x14ac:dyDescent="0.25">
      <c r="A59" s="630">
        <v>42423</v>
      </c>
      <c r="B59" s="631">
        <v>1.1072</v>
      </c>
    </row>
    <row r="60" spans="1:2" x14ac:dyDescent="0.25">
      <c r="A60" s="630">
        <v>42422</v>
      </c>
      <c r="B60" s="631">
        <v>1.1127</v>
      </c>
    </row>
    <row r="61" spans="1:2" x14ac:dyDescent="0.25">
      <c r="A61" s="630">
        <v>42421</v>
      </c>
      <c r="B61" s="631">
        <v>1.1127</v>
      </c>
    </row>
    <row r="62" spans="1:2" x14ac:dyDescent="0.25">
      <c r="A62" s="630">
        <v>42420</v>
      </c>
      <c r="B62" s="631">
        <v>1.1113</v>
      </c>
    </row>
    <row r="63" spans="1:2" x14ac:dyDescent="0.25">
      <c r="A63" s="630">
        <v>42419</v>
      </c>
      <c r="B63" s="631">
        <v>1.1117999999999999</v>
      </c>
    </row>
    <row r="64" spans="1:2" x14ac:dyDescent="0.25">
      <c r="A64" s="630">
        <v>42418</v>
      </c>
      <c r="B64" s="631">
        <v>1.1143000000000001</v>
      </c>
    </row>
    <row r="65" spans="1:2" x14ac:dyDescent="0.25">
      <c r="A65" s="630">
        <v>42417</v>
      </c>
      <c r="B65" s="631">
        <v>1.1157999999999999</v>
      </c>
    </row>
    <row r="66" spans="1:2" x14ac:dyDescent="0.25">
      <c r="A66" s="630">
        <v>42416</v>
      </c>
      <c r="B66" s="631">
        <v>1.1195999999999999</v>
      </c>
    </row>
    <row r="67" spans="1:2" x14ac:dyDescent="0.25">
      <c r="A67" s="630">
        <v>42415</v>
      </c>
      <c r="B67" s="631">
        <v>1.1253</v>
      </c>
    </row>
    <row r="68" spans="1:2" x14ac:dyDescent="0.25">
      <c r="A68" s="630">
        <v>42414</v>
      </c>
      <c r="B68" s="631">
        <v>1.1253</v>
      </c>
    </row>
    <row r="69" spans="1:2" x14ac:dyDescent="0.25">
      <c r="A69" s="630">
        <v>42413</v>
      </c>
      <c r="B69" s="631">
        <v>1.1282000000000001</v>
      </c>
    </row>
    <row r="70" spans="1:2" x14ac:dyDescent="0.25">
      <c r="A70" s="630">
        <v>42412</v>
      </c>
      <c r="B70" s="631">
        <v>1.1312</v>
      </c>
    </row>
    <row r="71" spans="1:2" x14ac:dyDescent="0.25">
      <c r="A71" s="630">
        <v>42411</v>
      </c>
      <c r="B71" s="631">
        <v>1.1268</v>
      </c>
    </row>
    <row r="72" spans="1:2" x14ac:dyDescent="0.25">
      <c r="A72" s="630">
        <v>42410</v>
      </c>
      <c r="B72" s="631">
        <v>1.1231</v>
      </c>
    </row>
    <row r="73" spans="1:2" x14ac:dyDescent="0.25">
      <c r="A73" s="630">
        <v>42409</v>
      </c>
      <c r="B73" s="631">
        <v>1.1148</v>
      </c>
    </row>
    <row r="74" spans="1:2" x14ac:dyDescent="0.25">
      <c r="A74" s="630">
        <v>42408</v>
      </c>
      <c r="B74" s="631">
        <v>1.1153</v>
      </c>
    </row>
    <row r="75" spans="1:2" x14ac:dyDescent="0.25">
      <c r="A75" s="630">
        <v>42407</v>
      </c>
      <c r="B75" s="631">
        <v>1.1153999999999999</v>
      </c>
    </row>
    <row r="76" spans="1:2" x14ac:dyDescent="0.25">
      <c r="A76" s="630">
        <v>42406</v>
      </c>
      <c r="B76" s="631">
        <v>1.1178999999999999</v>
      </c>
    </row>
    <row r="77" spans="1:2" x14ac:dyDescent="0.25">
      <c r="A77" s="630">
        <v>42405</v>
      </c>
      <c r="B77" s="631">
        <v>1.1140000000000001</v>
      </c>
    </row>
    <row r="78" spans="1:2" x14ac:dyDescent="0.25">
      <c r="A78" s="630">
        <v>42404</v>
      </c>
      <c r="B78" s="631">
        <v>1.0963000000000001</v>
      </c>
    </row>
    <row r="79" spans="1:2" x14ac:dyDescent="0.25">
      <c r="A79" s="630">
        <v>42403</v>
      </c>
      <c r="B79" s="631">
        <v>1.0907</v>
      </c>
    </row>
    <row r="80" spans="1:2" x14ac:dyDescent="0.25">
      <c r="A80" s="630">
        <v>42402</v>
      </c>
      <c r="B80" s="631">
        <v>1.0860000000000001</v>
      </c>
    </row>
    <row r="81" spans="1:2" x14ac:dyDescent="0.25">
      <c r="A81" s="630">
        <v>42401</v>
      </c>
      <c r="B81" s="631">
        <v>1.0828</v>
      </c>
    </row>
    <row r="82" spans="1:2" x14ac:dyDescent="0.25">
      <c r="A82" s="630">
        <v>42400</v>
      </c>
      <c r="B82" s="631">
        <v>1.0829</v>
      </c>
    </row>
    <row r="83" spans="1:2" x14ac:dyDescent="0.25">
      <c r="A83" s="630">
        <v>42399</v>
      </c>
      <c r="B83" s="631">
        <v>1.0893999999999999</v>
      </c>
    </row>
    <row r="84" spans="1:2" x14ac:dyDescent="0.25">
      <c r="A84" s="630">
        <v>42398</v>
      </c>
      <c r="B84" s="631">
        <v>1.091</v>
      </c>
    </row>
    <row r="85" spans="1:2" x14ac:dyDescent="0.25">
      <c r="A85" s="630">
        <v>42397</v>
      </c>
      <c r="B85" s="631">
        <v>1.087</v>
      </c>
    </row>
    <row r="86" spans="1:2" x14ac:dyDescent="0.25">
      <c r="A86" s="630">
        <v>42396</v>
      </c>
      <c r="B86" s="631">
        <v>1.0845</v>
      </c>
    </row>
    <row r="87" spans="1:2" x14ac:dyDescent="0.25">
      <c r="A87" s="630">
        <v>42395</v>
      </c>
      <c r="B87" s="631">
        <v>1.0817000000000001</v>
      </c>
    </row>
    <row r="88" spans="1:2" x14ac:dyDescent="0.25">
      <c r="A88" s="630">
        <v>42394</v>
      </c>
      <c r="B88" s="631">
        <v>1.0797000000000001</v>
      </c>
    </row>
    <row r="89" spans="1:2" x14ac:dyDescent="0.25">
      <c r="A89" s="630">
        <v>42393</v>
      </c>
      <c r="B89" s="631">
        <v>1.0797000000000001</v>
      </c>
    </row>
    <row r="90" spans="1:2" x14ac:dyDescent="0.25">
      <c r="A90" s="630">
        <v>42392</v>
      </c>
      <c r="B90" s="631">
        <v>1.0831</v>
      </c>
    </row>
    <row r="91" spans="1:2" x14ac:dyDescent="0.25">
      <c r="A91" s="630">
        <v>42391</v>
      </c>
      <c r="B91" s="631">
        <v>1.0875999999999999</v>
      </c>
    </row>
    <row r="92" spans="1:2" x14ac:dyDescent="0.25">
      <c r="A92" s="630">
        <v>42390</v>
      </c>
      <c r="B92" s="631">
        <v>1.0922000000000001</v>
      </c>
    </row>
    <row r="93" spans="1:2" x14ac:dyDescent="0.25">
      <c r="A93" s="630">
        <v>42389</v>
      </c>
      <c r="B93" s="631">
        <v>1.0889</v>
      </c>
    </row>
    <row r="94" spans="1:2" x14ac:dyDescent="0.25">
      <c r="A94" s="630">
        <v>42388</v>
      </c>
      <c r="B94" s="631">
        <v>1.0896999999999999</v>
      </c>
    </row>
    <row r="95" spans="1:2" x14ac:dyDescent="0.25">
      <c r="A95" s="630">
        <v>42387</v>
      </c>
      <c r="B95" s="631">
        <v>1.091</v>
      </c>
    </row>
    <row r="96" spans="1:2" x14ac:dyDescent="0.25">
      <c r="A96" s="630">
        <v>42386</v>
      </c>
      <c r="B96" s="631">
        <v>1.091</v>
      </c>
    </row>
    <row r="97" spans="1:2" x14ac:dyDescent="0.25">
      <c r="A97" s="630">
        <v>42385</v>
      </c>
      <c r="B97" s="631">
        <v>1.0902000000000001</v>
      </c>
    </row>
    <row r="98" spans="1:2" x14ac:dyDescent="0.25">
      <c r="A98" s="630">
        <v>42384</v>
      </c>
      <c r="B98" s="631">
        <v>1.0883</v>
      </c>
    </row>
    <row r="99" spans="1:2" x14ac:dyDescent="0.25">
      <c r="A99" s="630">
        <v>42383</v>
      </c>
      <c r="B99" s="631">
        <v>1.0837000000000001</v>
      </c>
    </row>
    <row r="100" spans="1:2" x14ac:dyDescent="0.25">
      <c r="A100" s="630">
        <v>42382</v>
      </c>
      <c r="B100" s="631">
        <v>1.0859000000000001</v>
      </c>
    </row>
    <row r="101" spans="1:2" x14ac:dyDescent="0.25">
      <c r="A101" s="630">
        <v>42381</v>
      </c>
      <c r="B101" s="631">
        <v>1.0902000000000001</v>
      </c>
    </row>
    <row r="102" spans="1:2" x14ac:dyDescent="0.25">
      <c r="A102" s="630">
        <v>42380</v>
      </c>
      <c r="B102" s="631">
        <v>1.0921000000000001</v>
      </c>
    </row>
    <row r="103" spans="1:2" x14ac:dyDescent="0.25">
      <c r="A103" s="630">
        <v>42379</v>
      </c>
      <c r="B103" s="631">
        <v>1.0921000000000001</v>
      </c>
    </row>
    <row r="104" spans="1:2" x14ac:dyDescent="0.25">
      <c r="A104" s="630">
        <v>42378</v>
      </c>
      <c r="B104" s="631">
        <v>1.0888</v>
      </c>
    </row>
    <row r="105" spans="1:2" x14ac:dyDescent="0.25">
      <c r="A105" s="630">
        <v>42377</v>
      </c>
      <c r="B105" s="631">
        <v>1.0832999999999999</v>
      </c>
    </row>
    <row r="106" spans="1:2" x14ac:dyDescent="0.25">
      <c r="A106" s="630">
        <v>42376</v>
      </c>
      <c r="B106" s="631">
        <v>1.075</v>
      </c>
    </row>
    <row r="107" spans="1:2" x14ac:dyDescent="0.25">
      <c r="A107" s="630">
        <v>42375</v>
      </c>
      <c r="B107" s="631">
        <v>1.0786</v>
      </c>
    </row>
    <row r="108" spans="1:2" x14ac:dyDescent="0.25">
      <c r="A108" s="630">
        <v>42374</v>
      </c>
      <c r="B108" s="631">
        <v>1.0865</v>
      </c>
    </row>
    <row r="109" spans="1:2" x14ac:dyDescent="0.25">
      <c r="A109" s="630">
        <v>42373</v>
      </c>
      <c r="B109" s="631">
        <v>1.0869</v>
      </c>
    </row>
    <row r="110" spans="1:2" x14ac:dyDescent="0.25">
      <c r="A110" s="630">
        <v>42372</v>
      </c>
      <c r="B110" s="631">
        <v>1.0869</v>
      </c>
    </row>
    <row r="111" spans="1:2" x14ac:dyDescent="0.25">
      <c r="A111" s="630">
        <v>42371</v>
      </c>
      <c r="B111" s="631">
        <v>1.0869</v>
      </c>
    </row>
    <row r="112" spans="1:2" x14ac:dyDescent="0.25">
      <c r="A112" s="630">
        <v>42370</v>
      </c>
      <c r="B112" s="631">
        <v>1.0906</v>
      </c>
    </row>
    <row r="113" spans="1:2" x14ac:dyDescent="0.25">
      <c r="A113" s="630">
        <v>42369</v>
      </c>
      <c r="B113" s="631">
        <v>1.0925</v>
      </c>
    </row>
    <row r="114" spans="1:2" x14ac:dyDescent="0.25">
      <c r="A114" s="630">
        <v>42368</v>
      </c>
      <c r="B114" s="631">
        <v>1.0959000000000001</v>
      </c>
    </row>
    <row r="115" spans="1:2" x14ac:dyDescent="0.25">
      <c r="A115" s="630">
        <v>42367</v>
      </c>
      <c r="B115" s="631">
        <v>1.0972</v>
      </c>
    </row>
    <row r="116" spans="1:2" x14ac:dyDescent="0.25">
      <c r="A116" s="630">
        <v>42366</v>
      </c>
      <c r="B116" s="631">
        <v>1.0962000000000001</v>
      </c>
    </row>
    <row r="117" spans="1:2" x14ac:dyDescent="0.25">
      <c r="A117" s="630">
        <v>42365</v>
      </c>
      <c r="B117" s="631">
        <v>1.0962000000000001</v>
      </c>
    </row>
    <row r="118" spans="1:2" x14ac:dyDescent="0.25">
      <c r="A118" s="630">
        <v>42364</v>
      </c>
      <c r="B118" s="631">
        <v>1.0962000000000001</v>
      </c>
    </row>
    <row r="119" spans="1:2" x14ac:dyDescent="0.25">
      <c r="A119" s="630">
        <v>42363</v>
      </c>
      <c r="B119" s="631">
        <v>1.0939000000000001</v>
      </c>
    </row>
    <row r="120" spans="1:2" x14ac:dyDescent="0.25">
      <c r="A120" s="630">
        <v>42362</v>
      </c>
      <c r="B120" s="631">
        <v>1.0924</v>
      </c>
    </row>
    <row r="121" spans="1:2" x14ac:dyDescent="0.25">
      <c r="A121" s="630">
        <v>42361</v>
      </c>
      <c r="B121" s="631">
        <v>1.0932999999999999</v>
      </c>
    </row>
    <row r="122" spans="1:2" x14ac:dyDescent="0.25">
      <c r="A122" s="630">
        <v>42360</v>
      </c>
      <c r="B122" s="631">
        <v>1.0880000000000001</v>
      </c>
    </row>
    <row r="123" spans="1:2" x14ac:dyDescent="0.25">
      <c r="A123" s="630">
        <v>42359</v>
      </c>
      <c r="B123" s="631">
        <v>1.0861000000000001</v>
      </c>
    </row>
    <row r="124" spans="1:2" x14ac:dyDescent="0.25">
      <c r="A124" s="630">
        <v>42358</v>
      </c>
      <c r="B124" s="631">
        <v>1.0861000000000001</v>
      </c>
    </row>
    <row r="125" spans="1:2" x14ac:dyDescent="0.25">
      <c r="A125" s="630">
        <v>42357</v>
      </c>
      <c r="B125" s="631">
        <v>1.0837000000000001</v>
      </c>
    </row>
    <row r="126" spans="1:2" x14ac:dyDescent="0.25">
      <c r="A126" s="630">
        <v>42356</v>
      </c>
      <c r="B126" s="631">
        <v>1.085</v>
      </c>
    </row>
    <row r="127" spans="1:2" x14ac:dyDescent="0.25">
      <c r="A127" s="630">
        <v>42355</v>
      </c>
      <c r="B127" s="631">
        <v>1.0933999999999999</v>
      </c>
    </row>
    <row r="128" spans="1:2" x14ac:dyDescent="0.25">
      <c r="A128" s="630">
        <v>42354</v>
      </c>
      <c r="B128" s="631">
        <v>1.0986</v>
      </c>
    </row>
    <row r="129" spans="1:2" x14ac:dyDescent="0.25">
      <c r="A129" s="630">
        <v>42353</v>
      </c>
      <c r="B129" s="631">
        <v>1.0981000000000001</v>
      </c>
    </row>
    <row r="130" spans="1:2" x14ac:dyDescent="0.25">
      <c r="A130" s="630">
        <v>42352</v>
      </c>
      <c r="B130" s="631">
        <v>1.0987</v>
      </c>
    </row>
    <row r="131" spans="1:2" x14ac:dyDescent="0.25">
      <c r="A131" s="630">
        <v>42351</v>
      </c>
      <c r="B131" s="631">
        <v>1.0987</v>
      </c>
    </row>
    <row r="132" spans="1:2" x14ac:dyDescent="0.25">
      <c r="A132" s="630">
        <v>42350</v>
      </c>
      <c r="B132" s="631">
        <v>1.0958000000000001</v>
      </c>
    </row>
    <row r="133" spans="1:2" x14ac:dyDescent="0.25">
      <c r="A133" s="630">
        <v>42349</v>
      </c>
      <c r="B133" s="631">
        <v>1.0978000000000001</v>
      </c>
    </row>
    <row r="134" spans="1:2" x14ac:dyDescent="0.25">
      <c r="A134" s="630">
        <v>42348</v>
      </c>
      <c r="B134" s="631">
        <v>1.0935999999999999</v>
      </c>
    </row>
    <row r="135" spans="1:2" x14ac:dyDescent="0.25">
      <c r="A135" s="630">
        <v>42347</v>
      </c>
      <c r="B135" s="631">
        <v>1.0861000000000001</v>
      </c>
    </row>
    <row r="136" spans="1:2" x14ac:dyDescent="0.25">
      <c r="A136" s="630">
        <v>42346</v>
      </c>
      <c r="B136" s="631">
        <v>1.0847</v>
      </c>
    </row>
    <row r="137" spans="1:2" x14ac:dyDescent="0.25">
      <c r="A137" s="630">
        <v>42345</v>
      </c>
      <c r="B137" s="631">
        <v>1.0875999999999999</v>
      </c>
    </row>
    <row r="138" spans="1:2" x14ac:dyDescent="0.25">
      <c r="A138" s="630">
        <v>42344</v>
      </c>
      <c r="B138" s="631">
        <v>1.0875999999999999</v>
      </c>
    </row>
    <row r="139" spans="1:2" x14ac:dyDescent="0.25">
      <c r="A139" s="630">
        <v>42343</v>
      </c>
      <c r="B139" s="631">
        <v>1.0903</v>
      </c>
    </row>
    <row r="140" spans="1:2" x14ac:dyDescent="0.25">
      <c r="A140" s="630">
        <v>42342</v>
      </c>
      <c r="B140" s="631">
        <v>1.0685</v>
      </c>
    </row>
    <row r="141" spans="1:2" x14ac:dyDescent="0.25">
      <c r="A141" s="630">
        <v>42341</v>
      </c>
      <c r="B141" s="631">
        <v>1.0607</v>
      </c>
    </row>
    <row r="142" spans="1:2" x14ac:dyDescent="0.25">
      <c r="A142" s="630">
        <v>42340</v>
      </c>
      <c r="B142" s="631">
        <v>1.0595000000000001</v>
      </c>
    </row>
    <row r="143" spans="1:2" x14ac:dyDescent="0.25">
      <c r="A143" s="630">
        <v>42339</v>
      </c>
      <c r="B143" s="631">
        <v>1.0578000000000001</v>
      </c>
    </row>
    <row r="144" spans="1:2" x14ac:dyDescent="0.25">
      <c r="A144" s="630">
        <v>42338</v>
      </c>
      <c r="B144" s="631">
        <v>1.0589</v>
      </c>
    </row>
    <row r="145" spans="1:2" x14ac:dyDescent="0.25">
      <c r="A145" s="630">
        <v>42337</v>
      </c>
      <c r="B145" s="631">
        <v>1.0589</v>
      </c>
    </row>
    <row r="146" spans="1:2" x14ac:dyDescent="0.25">
      <c r="A146" s="630">
        <v>42336</v>
      </c>
      <c r="B146" s="631">
        <v>1.06</v>
      </c>
    </row>
    <row r="147" spans="1:2" x14ac:dyDescent="0.25">
      <c r="A147" s="630">
        <v>42335</v>
      </c>
      <c r="B147" s="631">
        <v>1.0615000000000001</v>
      </c>
    </row>
    <row r="148" spans="1:2" x14ac:dyDescent="0.25">
      <c r="A148" s="630">
        <v>42334</v>
      </c>
      <c r="B148" s="631">
        <v>1.0631999999999999</v>
      </c>
    </row>
    <row r="149" spans="1:2" x14ac:dyDescent="0.25">
      <c r="A149" s="630">
        <v>42333</v>
      </c>
      <c r="B149" s="631">
        <v>1.0641</v>
      </c>
    </row>
    <row r="150" spans="1:2" x14ac:dyDescent="0.25">
      <c r="A150" s="630">
        <v>42332</v>
      </c>
      <c r="B150" s="631">
        <v>1.0624</v>
      </c>
    </row>
    <row r="151" spans="1:2" x14ac:dyDescent="0.25">
      <c r="A151" s="630">
        <v>42331</v>
      </c>
      <c r="B151" s="631">
        <v>1.0643</v>
      </c>
    </row>
    <row r="152" spans="1:2" x14ac:dyDescent="0.25">
      <c r="A152" s="630">
        <v>42330</v>
      </c>
      <c r="B152" s="631">
        <v>1.0643</v>
      </c>
    </row>
    <row r="153" spans="1:2" x14ac:dyDescent="0.25">
      <c r="A153" s="630">
        <v>42329</v>
      </c>
      <c r="B153" s="631">
        <v>1.0693999999999999</v>
      </c>
    </row>
    <row r="154" spans="1:2" x14ac:dyDescent="0.25">
      <c r="A154" s="630">
        <v>42328</v>
      </c>
      <c r="B154" s="631">
        <v>1.07</v>
      </c>
    </row>
    <row r="155" spans="1:2" x14ac:dyDescent="0.25">
      <c r="A155" s="630">
        <v>42327</v>
      </c>
      <c r="B155" s="631">
        <v>1.0649999999999999</v>
      </c>
    </row>
    <row r="156" spans="1:2" x14ac:dyDescent="0.25">
      <c r="A156" s="630">
        <v>42326</v>
      </c>
      <c r="B156" s="631">
        <v>1.0662</v>
      </c>
    </row>
    <row r="157" spans="1:2" x14ac:dyDescent="0.25">
      <c r="A157" s="630">
        <v>42325</v>
      </c>
      <c r="B157" s="631">
        <v>1.0720000000000001</v>
      </c>
    </row>
    <row r="158" spans="1:2" x14ac:dyDescent="0.25">
      <c r="A158" s="630">
        <v>42324</v>
      </c>
      <c r="B158" s="631">
        <v>1.0768</v>
      </c>
    </row>
    <row r="159" spans="1:2" x14ac:dyDescent="0.25">
      <c r="A159" s="630">
        <v>42323</v>
      </c>
      <c r="B159" s="631">
        <v>1.0767</v>
      </c>
    </row>
    <row r="160" spans="1:2" x14ac:dyDescent="0.25">
      <c r="A160" s="630">
        <v>42322</v>
      </c>
      <c r="B160" s="631">
        <v>1.0770999999999999</v>
      </c>
    </row>
    <row r="161" spans="1:2" x14ac:dyDescent="0.25">
      <c r="A161" s="630">
        <v>42321</v>
      </c>
      <c r="B161" s="631">
        <v>1.0752999999999999</v>
      </c>
    </row>
    <row r="162" spans="1:2" x14ac:dyDescent="0.25">
      <c r="A162" s="630">
        <v>42320</v>
      </c>
      <c r="B162" s="631">
        <v>1.0738000000000001</v>
      </c>
    </row>
    <row r="163" spans="1:2" x14ac:dyDescent="0.25">
      <c r="A163" s="630">
        <v>42319</v>
      </c>
      <c r="B163" s="631">
        <v>1.073</v>
      </c>
    </row>
    <row r="164" spans="1:2" x14ac:dyDescent="0.25">
      <c r="A164" s="630">
        <v>42318</v>
      </c>
      <c r="B164" s="631">
        <v>1.0755999999999999</v>
      </c>
    </row>
    <row r="165" spans="1:2" x14ac:dyDescent="0.25">
      <c r="A165" s="630">
        <v>42317</v>
      </c>
      <c r="B165" s="631">
        <v>1.0737000000000001</v>
      </c>
    </row>
    <row r="166" spans="1:2" x14ac:dyDescent="0.25">
      <c r="A166" s="630">
        <v>42316</v>
      </c>
      <c r="B166" s="631">
        <v>1.0736000000000001</v>
      </c>
    </row>
    <row r="167" spans="1:2" x14ac:dyDescent="0.25">
      <c r="A167" s="630">
        <v>42315</v>
      </c>
      <c r="B167" s="631">
        <v>1.0833999999999999</v>
      </c>
    </row>
    <row r="168" spans="1:2" x14ac:dyDescent="0.25">
      <c r="A168" s="630">
        <v>42314</v>
      </c>
      <c r="B168" s="631">
        <v>1.0869</v>
      </c>
    </row>
    <row r="169" spans="1:2" x14ac:dyDescent="0.25">
      <c r="A169" s="630">
        <v>42313</v>
      </c>
      <c r="B169" s="631">
        <v>1.0919000000000001</v>
      </c>
    </row>
    <row r="170" spans="1:2" x14ac:dyDescent="0.25">
      <c r="A170" s="630">
        <v>42312</v>
      </c>
      <c r="B170" s="631">
        <v>1.0989</v>
      </c>
    </row>
    <row r="171" spans="1:2" x14ac:dyDescent="0.25">
      <c r="A171" s="630">
        <v>42311</v>
      </c>
      <c r="B171" s="631">
        <v>1.1025</v>
      </c>
    </row>
    <row r="172" spans="1:2" x14ac:dyDescent="0.25">
      <c r="A172" s="630">
        <v>42310</v>
      </c>
      <c r="B172" s="631">
        <v>1.1001000000000001</v>
      </c>
    </row>
    <row r="173" spans="1:2" x14ac:dyDescent="0.25">
      <c r="A173" s="630">
        <v>42309</v>
      </c>
      <c r="B173" s="631">
        <v>1.1001000000000001</v>
      </c>
    </row>
    <row r="174" spans="1:2" x14ac:dyDescent="0.25">
      <c r="A174" s="630">
        <v>42308</v>
      </c>
      <c r="B174" s="631">
        <v>1.1001000000000001</v>
      </c>
    </row>
    <row r="175" spans="1:2" x14ac:dyDescent="0.25">
      <c r="A175" s="630">
        <v>42307</v>
      </c>
      <c r="B175" s="631">
        <v>1.0944</v>
      </c>
    </row>
    <row r="176" spans="1:2" x14ac:dyDescent="0.25">
      <c r="A176" s="630">
        <v>42306</v>
      </c>
      <c r="B176" s="631">
        <v>1.1033999999999999</v>
      </c>
    </row>
    <row r="177" spans="1:2" x14ac:dyDescent="0.25">
      <c r="A177" s="630">
        <v>42305</v>
      </c>
      <c r="B177" s="631">
        <v>1.1051</v>
      </c>
    </row>
    <row r="178" spans="1:2" x14ac:dyDescent="0.25">
      <c r="A178" s="630">
        <v>42304</v>
      </c>
      <c r="B178" s="631">
        <v>1.1032999999999999</v>
      </c>
    </row>
    <row r="179" spans="1:2" x14ac:dyDescent="0.25">
      <c r="A179" s="630">
        <v>42303</v>
      </c>
      <c r="B179" s="631">
        <v>1.1015999999999999</v>
      </c>
    </row>
    <row r="180" spans="1:2" x14ac:dyDescent="0.25">
      <c r="A180" s="630">
        <v>42302</v>
      </c>
      <c r="B180" s="631">
        <v>1.1015999999999999</v>
      </c>
    </row>
    <row r="181" spans="1:2" x14ac:dyDescent="0.25">
      <c r="A181" s="630">
        <v>42301</v>
      </c>
      <c r="B181" s="631">
        <v>1.1082000000000001</v>
      </c>
    </row>
    <row r="182" spans="1:2" x14ac:dyDescent="0.25">
      <c r="A182" s="630">
        <v>42300</v>
      </c>
      <c r="B182" s="631">
        <v>1.1265000000000001</v>
      </c>
    </row>
    <row r="183" spans="1:2" x14ac:dyDescent="0.25">
      <c r="A183" s="630">
        <v>42299</v>
      </c>
      <c r="B183" s="631">
        <v>1.1351</v>
      </c>
    </row>
    <row r="184" spans="1:2" x14ac:dyDescent="0.25">
      <c r="A184" s="630">
        <v>42298</v>
      </c>
      <c r="B184" s="631">
        <v>1.1344000000000001</v>
      </c>
    </row>
    <row r="185" spans="1:2" x14ac:dyDescent="0.25">
      <c r="A185" s="630">
        <v>42297</v>
      </c>
      <c r="B185" s="631">
        <v>1.1343000000000001</v>
      </c>
    </row>
    <row r="186" spans="1:2" x14ac:dyDescent="0.25">
      <c r="A186" s="630">
        <v>42296</v>
      </c>
      <c r="B186" s="631">
        <v>1.1343000000000001</v>
      </c>
    </row>
    <row r="187" spans="1:2" x14ac:dyDescent="0.25">
      <c r="A187" s="630">
        <v>42295</v>
      </c>
      <c r="B187" s="631">
        <v>1.1343000000000001</v>
      </c>
    </row>
    <row r="188" spans="1:2" x14ac:dyDescent="0.25">
      <c r="A188" s="630">
        <v>42294</v>
      </c>
      <c r="B188" s="631">
        <v>1.1369</v>
      </c>
    </row>
    <row r="189" spans="1:2" x14ac:dyDescent="0.25">
      <c r="A189" s="630">
        <v>42293</v>
      </c>
      <c r="B189" s="631">
        <v>1.1436999999999999</v>
      </c>
    </row>
    <row r="190" spans="1:2" x14ac:dyDescent="0.25">
      <c r="A190" s="630">
        <v>42292</v>
      </c>
      <c r="B190" s="631">
        <v>1.1415</v>
      </c>
    </row>
    <row r="191" spans="1:2" x14ac:dyDescent="0.25">
      <c r="A191" s="630">
        <v>42291</v>
      </c>
      <c r="B191" s="631">
        <v>1.1372</v>
      </c>
    </row>
    <row r="192" spans="1:2" x14ac:dyDescent="0.25">
      <c r="A192" s="630">
        <v>42290</v>
      </c>
      <c r="B192" s="631">
        <v>1.137</v>
      </c>
    </row>
    <row r="193" spans="1:2" x14ac:dyDescent="0.25">
      <c r="A193" s="630">
        <v>42289</v>
      </c>
      <c r="B193" s="631">
        <v>1.1356999999999999</v>
      </c>
    </row>
    <row r="194" spans="1:2" x14ac:dyDescent="0.25">
      <c r="A194" s="630">
        <v>42288</v>
      </c>
      <c r="B194" s="631">
        <v>1.1356999999999999</v>
      </c>
    </row>
    <row r="195" spans="1:2" x14ac:dyDescent="0.25">
      <c r="A195" s="630">
        <v>42287</v>
      </c>
      <c r="B195" s="631">
        <v>1.1322000000000001</v>
      </c>
    </row>
    <row r="196" spans="1:2" x14ac:dyDescent="0.25">
      <c r="A196" s="630">
        <v>42286</v>
      </c>
      <c r="B196" s="631">
        <v>1.1266</v>
      </c>
    </row>
    <row r="197" spans="1:2" x14ac:dyDescent="0.25">
      <c r="A197" s="630">
        <v>42285</v>
      </c>
      <c r="B197" s="631">
        <v>1.1254</v>
      </c>
    </row>
    <row r="198" spans="1:2" x14ac:dyDescent="0.25">
      <c r="A198" s="630">
        <v>42284</v>
      </c>
      <c r="B198" s="631">
        <v>1.1215999999999999</v>
      </c>
    </row>
    <row r="199" spans="1:2" x14ac:dyDescent="0.25">
      <c r="A199" s="630">
        <v>42283</v>
      </c>
      <c r="B199" s="631">
        <v>1.1221000000000001</v>
      </c>
    </row>
    <row r="200" spans="1:2" x14ac:dyDescent="0.25">
      <c r="A200" s="630">
        <v>42282</v>
      </c>
      <c r="B200" s="631">
        <v>1.1208</v>
      </c>
    </row>
    <row r="201" spans="1:2" x14ac:dyDescent="0.25">
      <c r="A201" s="630">
        <v>42281</v>
      </c>
      <c r="B201" s="631">
        <v>1.1208</v>
      </c>
    </row>
    <row r="202" spans="1:2" x14ac:dyDescent="0.25">
      <c r="A202" s="630">
        <v>42280</v>
      </c>
      <c r="B202" s="631">
        <v>1.1203000000000001</v>
      </c>
    </row>
    <row r="203" spans="1:2" x14ac:dyDescent="0.25">
      <c r="A203" s="630">
        <v>42279</v>
      </c>
      <c r="B203" s="631">
        <v>1.1168</v>
      </c>
    </row>
    <row r="204" spans="1:2" x14ac:dyDescent="0.25">
      <c r="A204" s="630">
        <v>42278</v>
      </c>
      <c r="B204" s="631">
        <v>1.1215999999999999</v>
      </c>
    </row>
    <row r="205" spans="1:2" x14ac:dyDescent="0.25">
      <c r="A205" s="630">
        <v>42277</v>
      </c>
      <c r="B205" s="631">
        <v>1.1243000000000001</v>
      </c>
    </row>
    <row r="206" spans="1:2" x14ac:dyDescent="0.25">
      <c r="A206" s="630">
        <v>42276</v>
      </c>
      <c r="B206" s="631">
        <v>1.1195999999999999</v>
      </c>
    </row>
    <row r="207" spans="1:2" x14ac:dyDescent="0.25">
      <c r="A207" s="630">
        <v>42275</v>
      </c>
      <c r="B207" s="631">
        <v>1.1191</v>
      </c>
    </row>
    <row r="208" spans="1:2" x14ac:dyDescent="0.25">
      <c r="A208" s="630">
        <v>42274</v>
      </c>
      <c r="B208" s="631">
        <v>1.1191</v>
      </c>
    </row>
    <row r="209" spans="1:2" x14ac:dyDescent="0.25">
      <c r="A209" s="630">
        <v>42273</v>
      </c>
      <c r="B209" s="631">
        <v>1.1172</v>
      </c>
    </row>
    <row r="210" spans="1:2" x14ac:dyDescent="0.25">
      <c r="A210" s="630">
        <v>42272</v>
      </c>
      <c r="B210" s="631">
        <v>1.1213</v>
      </c>
    </row>
    <row r="211" spans="1:2" x14ac:dyDescent="0.25">
      <c r="A211" s="630">
        <v>42271</v>
      </c>
      <c r="B211" s="631">
        <v>1.1145</v>
      </c>
    </row>
    <row r="212" spans="1:2" x14ac:dyDescent="0.25">
      <c r="A212" s="630">
        <v>42270</v>
      </c>
      <c r="B212" s="631">
        <v>1.1167</v>
      </c>
    </row>
    <row r="213" spans="1:2" x14ac:dyDescent="0.25">
      <c r="A213" s="630">
        <v>42269</v>
      </c>
      <c r="B213" s="631">
        <v>1.1265000000000001</v>
      </c>
    </row>
    <row r="214" spans="1:2" x14ac:dyDescent="0.25">
      <c r="A214" s="630">
        <v>42268</v>
      </c>
      <c r="B214" s="631">
        <v>1.1294999999999999</v>
      </c>
    </row>
    <row r="215" spans="1:2" x14ac:dyDescent="0.25">
      <c r="A215" s="630">
        <v>42267</v>
      </c>
      <c r="B215" s="631">
        <v>1.1294999999999999</v>
      </c>
    </row>
    <row r="216" spans="1:2" x14ac:dyDescent="0.25">
      <c r="A216" s="630">
        <v>42266</v>
      </c>
      <c r="B216" s="631">
        <v>1.1396999999999999</v>
      </c>
    </row>
    <row r="217" spans="1:2" x14ac:dyDescent="0.25">
      <c r="A217" s="630">
        <v>42265</v>
      </c>
      <c r="B217" s="631">
        <v>1.1319999999999999</v>
      </c>
    </row>
    <row r="218" spans="1:2" x14ac:dyDescent="0.25">
      <c r="A218" s="630">
        <v>42264</v>
      </c>
      <c r="B218" s="631">
        <v>1.1274</v>
      </c>
    </row>
    <row r="219" spans="1:2" x14ac:dyDescent="0.25">
      <c r="A219" s="630">
        <v>42263</v>
      </c>
      <c r="B219" s="631">
        <v>1.1299999999999999</v>
      </c>
    </row>
    <row r="220" spans="1:2" x14ac:dyDescent="0.25">
      <c r="A220" s="630">
        <v>42262</v>
      </c>
      <c r="B220" s="631">
        <v>1.1328</v>
      </c>
    </row>
    <row r="221" spans="1:2" x14ac:dyDescent="0.25">
      <c r="A221" s="630">
        <v>42261</v>
      </c>
      <c r="B221" s="631">
        <v>1.1334</v>
      </c>
    </row>
    <row r="222" spans="1:2" x14ac:dyDescent="0.25">
      <c r="A222" s="630">
        <v>42260</v>
      </c>
      <c r="B222" s="631">
        <v>1.1334</v>
      </c>
    </row>
    <row r="223" spans="1:2" x14ac:dyDescent="0.25">
      <c r="A223" s="630">
        <v>42259</v>
      </c>
      <c r="B223" s="631">
        <v>1.1294</v>
      </c>
    </row>
    <row r="224" spans="1:2" x14ac:dyDescent="0.25">
      <c r="A224" s="630">
        <v>42258</v>
      </c>
      <c r="B224" s="631">
        <v>1.1224000000000001</v>
      </c>
    </row>
    <row r="225" spans="1:2" x14ac:dyDescent="0.25">
      <c r="A225" s="630">
        <v>42257</v>
      </c>
      <c r="B225" s="631">
        <v>1.1174999999999999</v>
      </c>
    </row>
    <row r="226" spans="1:2" x14ac:dyDescent="0.25">
      <c r="A226" s="630">
        <v>42256</v>
      </c>
      <c r="B226" s="631">
        <v>1.1180000000000001</v>
      </c>
    </row>
    <row r="227" spans="1:2" x14ac:dyDescent="0.25">
      <c r="A227" s="630">
        <v>42255</v>
      </c>
      <c r="B227" s="631">
        <v>1.1155999999999999</v>
      </c>
    </row>
    <row r="228" spans="1:2" x14ac:dyDescent="0.25">
      <c r="A228" s="630">
        <v>42254</v>
      </c>
      <c r="B228" s="631">
        <v>1.1142000000000001</v>
      </c>
    </row>
    <row r="229" spans="1:2" x14ac:dyDescent="0.25">
      <c r="A229" s="630">
        <v>42253</v>
      </c>
      <c r="B229" s="631">
        <v>1.1142000000000001</v>
      </c>
    </row>
    <row r="230" spans="1:2" x14ac:dyDescent="0.25">
      <c r="A230" s="630">
        <v>42252</v>
      </c>
      <c r="B230" s="631">
        <v>1.1132</v>
      </c>
    </row>
    <row r="231" spans="1:2" x14ac:dyDescent="0.25">
      <c r="A231" s="630">
        <v>42251</v>
      </c>
      <c r="B231" s="631">
        <v>1.1187</v>
      </c>
    </row>
    <row r="232" spans="1:2" x14ac:dyDescent="0.25">
      <c r="A232" s="630">
        <v>42250</v>
      </c>
      <c r="B232" s="631">
        <v>1.1264000000000001</v>
      </c>
    </row>
    <row r="233" spans="1:2" x14ac:dyDescent="0.25">
      <c r="A233" s="630">
        <v>42249</v>
      </c>
      <c r="B233" s="631">
        <v>1.1265000000000001</v>
      </c>
    </row>
    <row r="234" spans="1:2" x14ac:dyDescent="0.25">
      <c r="A234" s="630">
        <v>42248</v>
      </c>
      <c r="B234" s="631">
        <v>1.1217999999999999</v>
      </c>
    </row>
    <row r="235" spans="1:2" x14ac:dyDescent="0.25">
      <c r="A235" s="630">
        <v>42247</v>
      </c>
      <c r="B235" s="631">
        <v>1.1181000000000001</v>
      </c>
    </row>
    <row r="236" spans="1:2" x14ac:dyDescent="0.25">
      <c r="A236" s="630">
        <v>42246</v>
      </c>
      <c r="B236" s="631">
        <v>1.1181000000000001</v>
      </c>
    </row>
    <row r="237" spans="1:2" x14ac:dyDescent="0.25">
      <c r="A237" s="630">
        <v>42245</v>
      </c>
      <c r="B237" s="631">
        <v>1.1241000000000001</v>
      </c>
    </row>
    <row r="238" spans="1:2" x14ac:dyDescent="0.25">
      <c r="A238" s="630">
        <v>42244</v>
      </c>
      <c r="B238" s="631">
        <v>1.1293</v>
      </c>
    </row>
    <row r="239" spans="1:2" x14ac:dyDescent="0.25">
      <c r="A239" s="630">
        <v>42243</v>
      </c>
      <c r="B239" s="631">
        <v>1.1449</v>
      </c>
    </row>
    <row r="240" spans="1:2" x14ac:dyDescent="0.25">
      <c r="A240" s="630">
        <v>42242</v>
      </c>
      <c r="B240" s="631">
        <v>1.1514</v>
      </c>
    </row>
    <row r="241" spans="1:2" x14ac:dyDescent="0.25">
      <c r="A241" s="630">
        <v>42241</v>
      </c>
      <c r="B241" s="631">
        <v>1.1493</v>
      </c>
    </row>
    <row r="242" spans="1:2" x14ac:dyDescent="0.25">
      <c r="A242" s="630">
        <v>42240</v>
      </c>
      <c r="B242" s="631">
        <v>1.1383000000000001</v>
      </c>
    </row>
    <row r="243" spans="1:2" x14ac:dyDescent="0.25">
      <c r="A243" s="630">
        <v>42239</v>
      </c>
      <c r="B243" s="631">
        <v>1.1383000000000001</v>
      </c>
    </row>
    <row r="244" spans="1:2" x14ac:dyDescent="0.25">
      <c r="A244" s="630">
        <v>42238</v>
      </c>
      <c r="B244" s="631">
        <v>1.1289</v>
      </c>
    </row>
    <row r="245" spans="1:2" x14ac:dyDescent="0.25">
      <c r="A245" s="630">
        <v>42237</v>
      </c>
      <c r="B245" s="631">
        <v>1.1156999999999999</v>
      </c>
    </row>
    <row r="246" spans="1:2" x14ac:dyDescent="0.25">
      <c r="A246" s="630">
        <v>42236</v>
      </c>
      <c r="B246" s="631">
        <v>1.1053999999999999</v>
      </c>
    </row>
    <row r="247" spans="1:2" x14ac:dyDescent="0.25">
      <c r="A247" s="630">
        <v>42235</v>
      </c>
      <c r="B247" s="631">
        <v>1.1056999999999999</v>
      </c>
    </row>
    <row r="248" spans="1:2" x14ac:dyDescent="0.25">
      <c r="A248" s="630">
        <v>42234</v>
      </c>
      <c r="B248" s="631">
        <v>1.1091</v>
      </c>
    </row>
    <row r="249" spans="1:2" x14ac:dyDescent="0.25">
      <c r="A249" s="630">
        <v>42233</v>
      </c>
      <c r="B249" s="631">
        <v>1.1106</v>
      </c>
    </row>
    <row r="250" spans="1:2" x14ac:dyDescent="0.25">
      <c r="A250" s="630">
        <v>42232</v>
      </c>
      <c r="B250" s="631">
        <v>1.1106</v>
      </c>
    </row>
    <row r="251" spans="1:2" x14ac:dyDescent="0.25">
      <c r="A251" s="630">
        <v>42231</v>
      </c>
      <c r="B251" s="631">
        <v>1.1142000000000001</v>
      </c>
    </row>
    <row r="252" spans="1:2" x14ac:dyDescent="0.25">
      <c r="A252" s="630">
        <v>42230</v>
      </c>
      <c r="B252" s="631">
        <v>1.1133999999999999</v>
      </c>
    </row>
    <row r="253" spans="1:2" x14ac:dyDescent="0.25">
      <c r="A253" s="630">
        <v>42229</v>
      </c>
      <c r="B253" s="631">
        <v>1.1114999999999999</v>
      </c>
    </row>
    <row r="254" spans="1:2" x14ac:dyDescent="0.25">
      <c r="A254" s="630">
        <v>42228</v>
      </c>
      <c r="B254" s="631">
        <v>1.1021000000000001</v>
      </c>
    </row>
    <row r="255" spans="1:2" x14ac:dyDescent="0.25">
      <c r="A255" s="630">
        <v>42227</v>
      </c>
      <c r="B255" s="631">
        <v>1.0972999999999999</v>
      </c>
    </row>
    <row r="256" spans="1:2" x14ac:dyDescent="0.25">
      <c r="A256" s="630">
        <v>42226</v>
      </c>
      <c r="B256" s="631">
        <v>1.0963000000000001</v>
      </c>
    </row>
    <row r="257" spans="1:2" x14ac:dyDescent="0.25">
      <c r="A257" s="630">
        <v>42225</v>
      </c>
      <c r="B257" s="631">
        <v>1.0963000000000001</v>
      </c>
    </row>
    <row r="258" spans="1:2" x14ac:dyDescent="0.25">
      <c r="A258" s="630">
        <v>42224</v>
      </c>
      <c r="B258" s="631">
        <v>1.093</v>
      </c>
    </row>
    <row r="259" spans="1:2" x14ac:dyDescent="0.25">
      <c r="A259" s="630">
        <v>42223</v>
      </c>
      <c r="B259" s="631">
        <v>1.0909</v>
      </c>
    </row>
    <row r="260" spans="1:2" x14ac:dyDescent="0.25">
      <c r="A260" s="630">
        <v>42222</v>
      </c>
      <c r="B260" s="631">
        <v>1.0875999999999999</v>
      </c>
    </row>
    <row r="261" spans="1:2" x14ac:dyDescent="0.25">
      <c r="A261" s="630">
        <v>42221</v>
      </c>
      <c r="B261" s="631">
        <v>1.0948</v>
      </c>
    </row>
    <row r="262" spans="1:2" x14ac:dyDescent="0.25">
      <c r="A262" s="630">
        <v>42220</v>
      </c>
      <c r="B262" s="631">
        <v>1.0968</v>
      </c>
    </row>
    <row r="263" spans="1:2" x14ac:dyDescent="0.25">
      <c r="A263" s="630">
        <v>42219</v>
      </c>
      <c r="B263" s="631">
        <v>1.0983000000000001</v>
      </c>
    </row>
    <row r="264" spans="1:2" x14ac:dyDescent="0.25">
      <c r="A264" s="630">
        <v>42218</v>
      </c>
      <c r="B264" s="631">
        <v>1.0983000000000001</v>
      </c>
    </row>
    <row r="265" spans="1:2" x14ac:dyDescent="0.25">
      <c r="A265" s="630">
        <v>42217</v>
      </c>
      <c r="B265" s="631">
        <v>1.0973999999999999</v>
      </c>
    </row>
    <row r="266" spans="1:2" x14ac:dyDescent="0.25">
      <c r="A266" s="630">
        <v>42216</v>
      </c>
      <c r="B266" s="631">
        <v>1.0952</v>
      </c>
    </row>
    <row r="267" spans="1:2" x14ac:dyDescent="0.25">
      <c r="A267" s="630">
        <v>42215</v>
      </c>
      <c r="B267" s="631">
        <v>1.1046</v>
      </c>
    </row>
    <row r="268" spans="1:2" x14ac:dyDescent="0.25">
      <c r="A268" s="630">
        <v>42214</v>
      </c>
      <c r="B268" s="631">
        <v>1.1063000000000001</v>
      </c>
    </row>
    <row r="269" spans="1:2" x14ac:dyDescent="0.25">
      <c r="A269" s="630">
        <v>42213</v>
      </c>
      <c r="B269" s="631">
        <v>1.1048</v>
      </c>
    </row>
    <row r="270" spans="1:2" x14ac:dyDescent="0.25">
      <c r="A270" s="630">
        <v>42212</v>
      </c>
      <c r="B270" s="631">
        <v>1.0974999999999999</v>
      </c>
    </row>
    <row r="271" spans="1:2" x14ac:dyDescent="0.25">
      <c r="A271" s="630">
        <v>42211</v>
      </c>
      <c r="B271" s="631">
        <v>1.0974999999999999</v>
      </c>
    </row>
    <row r="272" spans="1:2" x14ac:dyDescent="0.25">
      <c r="A272" s="630">
        <v>42210</v>
      </c>
      <c r="B272" s="631">
        <v>1.0968</v>
      </c>
    </row>
    <row r="273" spans="1:2" x14ac:dyDescent="0.25">
      <c r="A273" s="630">
        <v>42209</v>
      </c>
      <c r="B273" s="631">
        <v>1.0965</v>
      </c>
    </row>
    <row r="274" spans="1:2" x14ac:dyDescent="0.25">
      <c r="A274" s="630">
        <v>42208</v>
      </c>
      <c r="B274" s="631">
        <v>1.0924</v>
      </c>
    </row>
    <row r="275" spans="1:2" x14ac:dyDescent="0.25">
      <c r="A275" s="630">
        <v>42207</v>
      </c>
      <c r="B275" s="631">
        <v>1.0867</v>
      </c>
    </row>
    <row r="276" spans="1:2" x14ac:dyDescent="0.25">
      <c r="A276" s="630">
        <v>42206</v>
      </c>
      <c r="B276" s="631">
        <v>1.0837000000000001</v>
      </c>
    </row>
    <row r="277" spans="1:2" x14ac:dyDescent="0.25">
      <c r="A277" s="630">
        <v>42205</v>
      </c>
      <c r="B277" s="631">
        <v>1.0828</v>
      </c>
    </row>
    <row r="278" spans="1:2" x14ac:dyDescent="0.25">
      <c r="A278" s="630">
        <v>42204</v>
      </c>
      <c r="B278" s="631">
        <v>1.0828</v>
      </c>
    </row>
    <row r="279" spans="1:2" x14ac:dyDescent="0.25">
      <c r="A279" s="630">
        <v>42203</v>
      </c>
      <c r="B279" s="631">
        <v>1.0873999999999999</v>
      </c>
    </row>
    <row r="280" spans="1:2" x14ac:dyDescent="0.25">
      <c r="A280" s="630">
        <v>42202</v>
      </c>
      <c r="B280" s="631">
        <v>1.091</v>
      </c>
    </row>
    <row r="281" spans="1:2" x14ac:dyDescent="0.25">
      <c r="A281" s="630">
        <v>42201</v>
      </c>
      <c r="B281" s="631">
        <v>1.0989</v>
      </c>
    </row>
    <row r="282" spans="1:2" x14ac:dyDescent="0.25">
      <c r="A282" s="630">
        <v>42200</v>
      </c>
      <c r="B282" s="631">
        <v>1.1009</v>
      </c>
    </row>
    <row r="283" spans="1:2" x14ac:dyDescent="0.25">
      <c r="A283" s="630">
        <v>42199</v>
      </c>
      <c r="B283" s="631">
        <v>1.1081000000000001</v>
      </c>
    </row>
    <row r="284" spans="1:2" x14ac:dyDescent="0.25">
      <c r="A284" s="630">
        <v>42198</v>
      </c>
      <c r="B284" s="631">
        <v>1.1148</v>
      </c>
    </row>
    <row r="285" spans="1:2" x14ac:dyDescent="0.25">
      <c r="A285" s="630">
        <v>42197</v>
      </c>
      <c r="B285" s="631">
        <v>1.1148</v>
      </c>
    </row>
    <row r="286" spans="1:2" x14ac:dyDescent="0.25">
      <c r="A286" s="630">
        <v>42196</v>
      </c>
      <c r="B286" s="631">
        <v>1.1122000000000001</v>
      </c>
    </row>
    <row r="287" spans="1:2" x14ac:dyDescent="0.25">
      <c r="A287" s="630">
        <v>42195</v>
      </c>
      <c r="B287" s="631">
        <v>1.1052</v>
      </c>
    </row>
    <row r="288" spans="1:2" x14ac:dyDescent="0.25">
      <c r="A288" s="630">
        <v>42194</v>
      </c>
      <c r="B288" s="631">
        <v>1.1027</v>
      </c>
    </row>
    <row r="289" spans="1:2" x14ac:dyDescent="0.25">
      <c r="A289" s="630">
        <v>42193</v>
      </c>
      <c r="B289" s="631">
        <v>1.0999000000000001</v>
      </c>
    </row>
    <row r="290" spans="1:2" x14ac:dyDescent="0.25">
      <c r="A290" s="630">
        <v>42192</v>
      </c>
      <c r="B290" s="631">
        <v>1.1042000000000001</v>
      </c>
    </row>
    <row r="291" spans="1:2" x14ac:dyDescent="0.25">
      <c r="A291" s="630">
        <v>42191</v>
      </c>
      <c r="B291" s="631">
        <v>1.1106</v>
      </c>
    </row>
    <row r="292" spans="1:2" x14ac:dyDescent="0.25">
      <c r="A292" s="630">
        <v>42190</v>
      </c>
      <c r="B292" s="631">
        <v>1.1106</v>
      </c>
    </row>
    <row r="293" spans="1:2" x14ac:dyDescent="0.25">
      <c r="A293" s="630">
        <v>42189</v>
      </c>
      <c r="B293" s="631">
        <v>1.1095999999999999</v>
      </c>
    </row>
    <row r="294" spans="1:2" x14ac:dyDescent="0.25">
      <c r="A294" s="630">
        <v>42188</v>
      </c>
      <c r="B294" s="631">
        <v>1.1072</v>
      </c>
    </row>
    <row r="295" spans="1:2" x14ac:dyDescent="0.25">
      <c r="A295" s="630">
        <v>42187</v>
      </c>
      <c r="B295" s="631">
        <v>1.1107</v>
      </c>
    </row>
    <row r="296" spans="1:2" x14ac:dyDescent="0.25">
      <c r="A296" s="630">
        <v>42186</v>
      </c>
      <c r="B296" s="631">
        <v>1.1181000000000001</v>
      </c>
    </row>
    <row r="297" spans="1:2" x14ac:dyDescent="0.25">
      <c r="A297" s="630">
        <v>42185</v>
      </c>
      <c r="B297" s="631">
        <v>1.1093999999999999</v>
      </c>
    </row>
    <row r="298" spans="1:2" x14ac:dyDescent="0.25">
      <c r="A298" s="630">
        <v>42184</v>
      </c>
      <c r="B298" s="631">
        <v>1.1166</v>
      </c>
    </row>
    <row r="299" spans="1:2" x14ac:dyDescent="0.25">
      <c r="A299" s="630">
        <v>42183</v>
      </c>
      <c r="B299" s="631">
        <v>1.1166</v>
      </c>
    </row>
    <row r="300" spans="1:2" x14ac:dyDescent="0.25">
      <c r="A300" s="630">
        <v>42182</v>
      </c>
      <c r="B300" s="631">
        <v>1.1184000000000001</v>
      </c>
    </row>
    <row r="301" spans="1:2" x14ac:dyDescent="0.25">
      <c r="A301" s="630">
        <v>42181</v>
      </c>
      <c r="B301" s="631">
        <v>1.1201000000000001</v>
      </c>
    </row>
    <row r="302" spans="1:2" x14ac:dyDescent="0.25">
      <c r="A302" s="630">
        <v>42180</v>
      </c>
      <c r="B302" s="631">
        <v>1.1189</v>
      </c>
    </row>
    <row r="303" spans="1:2" x14ac:dyDescent="0.25">
      <c r="A303" s="630">
        <v>42179</v>
      </c>
      <c r="B303" s="631">
        <v>1.1241000000000001</v>
      </c>
    </row>
    <row r="304" spans="1:2" x14ac:dyDescent="0.25">
      <c r="A304" s="630">
        <v>42178</v>
      </c>
      <c r="B304" s="631">
        <v>1.1363000000000001</v>
      </c>
    </row>
    <row r="305" spans="1:2" x14ac:dyDescent="0.25">
      <c r="A305" s="630">
        <v>42177</v>
      </c>
      <c r="B305" s="631">
        <v>1.1347</v>
      </c>
    </row>
    <row r="306" spans="1:2" x14ac:dyDescent="0.25">
      <c r="A306" s="630">
        <v>42176</v>
      </c>
      <c r="B306" s="631">
        <v>1.1347</v>
      </c>
    </row>
    <row r="307" spans="1:2" x14ac:dyDescent="0.25">
      <c r="A307" s="630">
        <v>42175</v>
      </c>
      <c r="B307" s="631">
        <v>1.1345000000000001</v>
      </c>
    </row>
    <row r="308" spans="1:2" x14ac:dyDescent="0.25">
      <c r="A308" s="630">
        <v>42174</v>
      </c>
      <c r="B308" s="631">
        <v>1.1374</v>
      </c>
    </row>
    <row r="309" spans="1:2" x14ac:dyDescent="0.25">
      <c r="A309" s="630">
        <v>42173</v>
      </c>
      <c r="B309" s="631">
        <v>1.1265000000000001</v>
      </c>
    </row>
    <row r="310" spans="1:2" x14ac:dyDescent="0.25">
      <c r="A310" s="630">
        <v>42172</v>
      </c>
      <c r="B310" s="631">
        <v>1.1258999999999999</v>
      </c>
    </row>
    <row r="311" spans="1:2" x14ac:dyDescent="0.25">
      <c r="A311" s="630">
        <v>42171</v>
      </c>
      <c r="B311" s="631">
        <v>1.1233</v>
      </c>
    </row>
    <row r="312" spans="1:2" x14ac:dyDescent="0.25">
      <c r="A312" s="630">
        <v>42170</v>
      </c>
      <c r="B312" s="631">
        <v>1.1263000000000001</v>
      </c>
    </row>
    <row r="313" spans="1:2" x14ac:dyDescent="0.25">
      <c r="A313" s="630">
        <v>42169</v>
      </c>
      <c r="B313" s="631">
        <v>1.1263000000000001</v>
      </c>
    </row>
    <row r="314" spans="1:2" x14ac:dyDescent="0.25">
      <c r="A314" s="630">
        <v>42168</v>
      </c>
      <c r="B314" s="631">
        <v>1.1238999999999999</v>
      </c>
    </row>
    <row r="315" spans="1:2" x14ac:dyDescent="0.25">
      <c r="A315" s="630">
        <v>42167</v>
      </c>
      <c r="B315" s="631">
        <v>1.1273</v>
      </c>
    </row>
    <row r="316" spans="1:2" x14ac:dyDescent="0.25">
      <c r="A316" s="630">
        <v>42166</v>
      </c>
      <c r="B316" s="631">
        <v>1.1302000000000001</v>
      </c>
    </row>
    <row r="317" spans="1:2" x14ac:dyDescent="0.25">
      <c r="A317" s="630">
        <v>42165</v>
      </c>
      <c r="B317" s="631">
        <v>1.1281000000000001</v>
      </c>
    </row>
    <row r="318" spans="1:2" x14ac:dyDescent="0.25">
      <c r="A318" s="630">
        <v>42164</v>
      </c>
      <c r="B318" s="631">
        <v>1.1161000000000001</v>
      </c>
    </row>
    <row r="319" spans="1:2" x14ac:dyDescent="0.25">
      <c r="A319" s="630">
        <v>42163</v>
      </c>
      <c r="B319" s="631">
        <v>1.1109</v>
      </c>
    </row>
    <row r="320" spans="1:2" x14ac:dyDescent="0.25">
      <c r="A320" s="630">
        <v>42162</v>
      </c>
      <c r="B320" s="631">
        <v>1.1109</v>
      </c>
    </row>
    <row r="321" spans="1:2" x14ac:dyDescent="0.25">
      <c r="A321" s="630">
        <v>42161</v>
      </c>
      <c r="B321" s="631">
        <v>1.1185</v>
      </c>
    </row>
    <row r="322" spans="1:2" x14ac:dyDescent="0.25">
      <c r="A322" s="630">
        <v>42160</v>
      </c>
      <c r="B322" s="631">
        <v>1.1276999999999999</v>
      </c>
    </row>
    <row r="323" spans="1:2" x14ac:dyDescent="0.25">
      <c r="A323" s="630">
        <v>42159</v>
      </c>
      <c r="B323" s="631">
        <v>1.1181000000000001</v>
      </c>
    </row>
    <row r="324" spans="1:2" x14ac:dyDescent="0.25">
      <c r="A324" s="630">
        <v>42158</v>
      </c>
      <c r="B324" s="631">
        <v>1.1017999999999999</v>
      </c>
    </row>
    <row r="325" spans="1:2" x14ac:dyDescent="0.25">
      <c r="A325" s="630">
        <v>42157</v>
      </c>
      <c r="B325" s="631">
        <v>1.0936999999999999</v>
      </c>
    </row>
    <row r="326" spans="1:2" x14ac:dyDescent="0.25">
      <c r="A326" s="630">
        <v>42156</v>
      </c>
      <c r="B326" s="631">
        <v>1.0988</v>
      </c>
    </row>
    <row r="327" spans="1:2" x14ac:dyDescent="0.25">
      <c r="A327" s="630">
        <v>42155</v>
      </c>
      <c r="B327" s="631">
        <v>1.0988</v>
      </c>
    </row>
    <row r="328" spans="1:2" x14ac:dyDescent="0.25">
      <c r="A328" s="630">
        <v>42154</v>
      </c>
      <c r="B328" s="631">
        <v>1.0968</v>
      </c>
    </row>
    <row r="329" spans="1:2" x14ac:dyDescent="0.25">
      <c r="A329" s="630">
        <v>42153</v>
      </c>
      <c r="B329" s="631">
        <v>1.0915999999999999</v>
      </c>
    </row>
    <row r="330" spans="1:2" x14ac:dyDescent="0.25">
      <c r="A330" s="630">
        <v>42152</v>
      </c>
      <c r="B330" s="631">
        <v>1.0886</v>
      </c>
    </row>
    <row r="331" spans="1:2" x14ac:dyDescent="0.25">
      <c r="A331" s="630">
        <v>42151</v>
      </c>
      <c r="B331" s="631">
        <v>1.0916999999999999</v>
      </c>
    </row>
    <row r="332" spans="1:2" x14ac:dyDescent="0.25">
      <c r="A332" s="630">
        <v>42150</v>
      </c>
      <c r="B332" s="631">
        <v>1.0982000000000001</v>
      </c>
    </row>
    <row r="333" spans="1:2" x14ac:dyDescent="0.25">
      <c r="A333" s="630">
        <v>42149</v>
      </c>
      <c r="B333" s="631">
        <v>1.1007</v>
      </c>
    </row>
    <row r="334" spans="1:2" x14ac:dyDescent="0.25">
      <c r="A334" s="630">
        <v>42148</v>
      </c>
      <c r="B334" s="631">
        <v>1.1007</v>
      </c>
    </row>
    <row r="335" spans="1:2" x14ac:dyDescent="0.25">
      <c r="A335" s="630">
        <v>42147</v>
      </c>
      <c r="B335" s="631">
        <v>1.1102000000000001</v>
      </c>
    </row>
    <row r="336" spans="1:2" x14ac:dyDescent="0.25">
      <c r="A336" s="630">
        <v>42146</v>
      </c>
      <c r="B336" s="631">
        <v>1.1122000000000001</v>
      </c>
    </row>
    <row r="337" spans="1:2" x14ac:dyDescent="0.25">
      <c r="A337" s="630">
        <v>42145</v>
      </c>
      <c r="B337" s="631">
        <v>1.1117999999999999</v>
      </c>
    </row>
    <row r="338" spans="1:2" x14ac:dyDescent="0.25">
      <c r="A338" s="630">
        <v>42144</v>
      </c>
      <c r="B338" s="631">
        <v>1.1224000000000001</v>
      </c>
    </row>
    <row r="339" spans="1:2" x14ac:dyDescent="0.25">
      <c r="A339" s="630">
        <v>42143</v>
      </c>
      <c r="B339" s="631">
        <v>1.1392</v>
      </c>
    </row>
    <row r="340" spans="1:2" x14ac:dyDescent="0.25">
      <c r="A340" s="630">
        <v>42142</v>
      </c>
      <c r="B340" s="631">
        <v>1.1444000000000001</v>
      </c>
    </row>
    <row r="341" spans="1:2" x14ac:dyDescent="0.25">
      <c r="A341" s="630">
        <v>42141</v>
      </c>
      <c r="B341" s="631">
        <v>1.1444000000000001</v>
      </c>
    </row>
    <row r="342" spans="1:2" x14ac:dyDescent="0.25">
      <c r="A342" s="630">
        <v>42140</v>
      </c>
      <c r="B342" s="631">
        <v>1.1399999999999999</v>
      </c>
    </row>
    <row r="343" spans="1:2" x14ac:dyDescent="0.25">
      <c r="A343" s="630">
        <v>42139</v>
      </c>
      <c r="B343" s="631">
        <v>1.1383000000000001</v>
      </c>
    </row>
    <row r="344" spans="1:2" x14ac:dyDescent="0.25">
      <c r="A344" s="630">
        <v>42138</v>
      </c>
      <c r="B344" s="631">
        <v>1.1272</v>
      </c>
    </row>
    <row r="345" spans="1:2" x14ac:dyDescent="0.25">
      <c r="A345" s="630">
        <v>42137</v>
      </c>
      <c r="B345" s="631">
        <v>1.1203000000000001</v>
      </c>
    </row>
    <row r="346" spans="1:2" x14ac:dyDescent="0.25">
      <c r="A346" s="630">
        <v>42136</v>
      </c>
      <c r="B346" s="631">
        <v>1.1161000000000001</v>
      </c>
    </row>
    <row r="347" spans="1:2" x14ac:dyDescent="0.25">
      <c r="A347" s="630">
        <v>42135</v>
      </c>
      <c r="B347" s="631">
        <v>1.1197999999999999</v>
      </c>
    </row>
    <row r="348" spans="1:2" x14ac:dyDescent="0.25">
      <c r="A348" s="630">
        <v>42134</v>
      </c>
      <c r="B348" s="631">
        <v>1.1197999999999999</v>
      </c>
    </row>
    <row r="349" spans="1:2" x14ac:dyDescent="0.25">
      <c r="A349" s="630">
        <v>42133</v>
      </c>
      <c r="B349" s="631">
        <v>1.1225000000000001</v>
      </c>
    </row>
    <row r="350" spans="1:2" x14ac:dyDescent="0.25">
      <c r="A350" s="630">
        <v>42132</v>
      </c>
      <c r="B350" s="631">
        <v>1.1318999999999999</v>
      </c>
    </row>
    <row r="351" spans="1:2" x14ac:dyDescent="0.25">
      <c r="A351" s="630">
        <v>42131</v>
      </c>
      <c r="B351" s="631">
        <v>1.1255999999999999</v>
      </c>
    </row>
    <row r="352" spans="1:2" x14ac:dyDescent="0.25">
      <c r="A352" s="630">
        <v>42130</v>
      </c>
      <c r="B352" s="631">
        <v>1.1146</v>
      </c>
    </row>
    <row r="353" spans="1:2" x14ac:dyDescent="0.25">
      <c r="A353" s="630">
        <v>42129</v>
      </c>
      <c r="B353" s="631">
        <v>1.1167</v>
      </c>
    </row>
    <row r="354" spans="1:2" x14ac:dyDescent="0.25">
      <c r="A354" s="630">
        <v>42128</v>
      </c>
      <c r="B354" s="631">
        <v>1.1193</v>
      </c>
    </row>
    <row r="355" spans="1:2" x14ac:dyDescent="0.25">
      <c r="A355" s="630">
        <v>42127</v>
      </c>
      <c r="B355" s="631">
        <v>1.1193</v>
      </c>
    </row>
    <row r="356" spans="1:2" x14ac:dyDescent="0.25">
      <c r="A356" s="630">
        <v>42126</v>
      </c>
      <c r="B356" s="631">
        <v>1.1222000000000001</v>
      </c>
    </row>
    <row r="357" spans="1:2" x14ac:dyDescent="0.25">
      <c r="A357" s="630">
        <v>42125</v>
      </c>
      <c r="B357" s="631">
        <v>1.1156999999999999</v>
      </c>
    </row>
    <row r="358" spans="1:2" x14ac:dyDescent="0.25">
      <c r="A358" s="630">
        <v>42124</v>
      </c>
      <c r="B358" s="631">
        <v>1.1028</v>
      </c>
    </row>
    <row r="359" spans="1:2" x14ac:dyDescent="0.25">
      <c r="A359" s="630">
        <v>42123</v>
      </c>
      <c r="B359" s="631">
        <v>1.0915999999999999</v>
      </c>
    </row>
    <row r="360" spans="1:2" x14ac:dyDescent="0.25">
      <c r="A360" s="630">
        <v>42122</v>
      </c>
      <c r="B360" s="631">
        <v>1.0865</v>
      </c>
    </row>
    <row r="361" spans="1:2" x14ac:dyDescent="0.25">
      <c r="A361" s="630">
        <v>42121</v>
      </c>
      <c r="B361" s="631">
        <v>1.0871999999999999</v>
      </c>
    </row>
    <row r="362" spans="1:2" x14ac:dyDescent="0.25">
      <c r="A362" s="630">
        <v>42120</v>
      </c>
      <c r="B362" s="631">
        <v>1.0871999999999999</v>
      </c>
    </row>
    <row r="363" spans="1:2" x14ac:dyDescent="0.25">
      <c r="A363" s="630">
        <v>42119</v>
      </c>
      <c r="B363" s="631">
        <v>1.0838000000000001</v>
      </c>
    </row>
    <row r="364" spans="1:2" x14ac:dyDescent="0.25">
      <c r="A364" s="630">
        <v>42118</v>
      </c>
      <c r="B364" s="631">
        <v>1.0747</v>
      </c>
    </row>
    <row r="365" spans="1:2" x14ac:dyDescent="0.25">
      <c r="A365" s="630">
        <v>42117</v>
      </c>
      <c r="B365" s="631">
        <v>1.0740000000000001</v>
      </c>
    </row>
    <row r="366" spans="1:2" x14ac:dyDescent="0.25">
      <c r="A366" s="630">
        <v>42116</v>
      </c>
      <c r="B366" s="631">
        <v>1.0720000000000001</v>
      </c>
    </row>
    <row r="367" spans="1:2" x14ac:dyDescent="0.25">
      <c r="A367" s="630">
        <v>42115</v>
      </c>
      <c r="B367" s="631">
        <v>1.0768</v>
      </c>
    </row>
    <row r="368" spans="1:2" x14ac:dyDescent="0.25">
      <c r="A368" s="630">
        <v>42114</v>
      </c>
      <c r="B368" s="631">
        <v>1.0801000000000001</v>
      </c>
    </row>
    <row r="369" spans="1:2" x14ac:dyDescent="0.25">
      <c r="A369" s="630">
        <v>42113</v>
      </c>
      <c r="B369" s="631">
        <v>1.0801000000000001</v>
      </c>
    </row>
    <row r="370" spans="1:2" x14ac:dyDescent="0.25">
      <c r="A370" s="630">
        <v>42112</v>
      </c>
      <c r="B370" s="631">
        <v>1.0783</v>
      </c>
    </row>
    <row r="371" spans="1:2" x14ac:dyDescent="0.25">
      <c r="A371" s="630">
        <v>42111</v>
      </c>
      <c r="B371" s="631">
        <v>1.0709</v>
      </c>
    </row>
    <row r="372" spans="1:2" x14ac:dyDescent="0.25">
      <c r="A372" s="630">
        <v>42110</v>
      </c>
      <c r="B372" s="631">
        <v>1.0630999999999999</v>
      </c>
    </row>
    <row r="373" spans="1:2" x14ac:dyDescent="0.25">
      <c r="A373" s="630">
        <v>42109</v>
      </c>
      <c r="B373" s="631">
        <v>1.0599000000000001</v>
      </c>
    </row>
    <row r="374" spans="1:2" x14ac:dyDescent="0.25">
      <c r="A374" s="630">
        <v>42108</v>
      </c>
      <c r="B374" s="631">
        <v>1.0580000000000001</v>
      </c>
    </row>
    <row r="375" spans="1:2" x14ac:dyDescent="0.25">
      <c r="A375" s="630">
        <v>42107</v>
      </c>
      <c r="B375" s="631">
        <v>1.0597000000000001</v>
      </c>
    </row>
    <row r="376" spans="1:2" x14ac:dyDescent="0.25">
      <c r="A376" s="630">
        <v>42106</v>
      </c>
      <c r="B376" s="631">
        <v>1.0597000000000001</v>
      </c>
    </row>
    <row r="377" spans="1:2" x14ac:dyDescent="0.25">
      <c r="A377" s="630">
        <v>42105</v>
      </c>
      <c r="B377" s="631">
        <v>1.0629999999999999</v>
      </c>
    </row>
    <row r="378" spans="1:2" x14ac:dyDescent="0.25">
      <c r="A378" s="630">
        <v>42104</v>
      </c>
      <c r="B378" s="631">
        <v>1.0734999999999999</v>
      </c>
    </row>
    <row r="379" spans="1:2" x14ac:dyDescent="0.25">
      <c r="A379" s="630">
        <v>42103</v>
      </c>
      <c r="B379" s="631">
        <v>1.0831999999999999</v>
      </c>
    </row>
    <row r="380" spans="1:2" x14ac:dyDescent="0.25">
      <c r="A380" s="630">
        <v>42102</v>
      </c>
      <c r="B380" s="631">
        <v>1.0888</v>
      </c>
    </row>
    <row r="381" spans="1:2" x14ac:dyDescent="0.25">
      <c r="A381" s="630">
        <v>42101</v>
      </c>
      <c r="B381" s="631">
        <v>1.0986</v>
      </c>
    </row>
    <row r="382" spans="1:2" x14ac:dyDescent="0.25">
      <c r="A382" s="630">
        <v>42100</v>
      </c>
      <c r="B382" s="631">
        <v>1.0966</v>
      </c>
    </row>
    <row r="383" spans="1:2" x14ac:dyDescent="0.25">
      <c r="A383" s="630">
        <v>42099</v>
      </c>
      <c r="B383" s="631">
        <v>1.0966</v>
      </c>
    </row>
    <row r="384" spans="1:2" x14ac:dyDescent="0.25">
      <c r="A384" s="630">
        <v>42098</v>
      </c>
      <c r="B384" s="631">
        <v>1.0914999999999999</v>
      </c>
    </row>
    <row r="385" spans="1:2" x14ac:dyDescent="0.25">
      <c r="A385" s="630">
        <v>42097</v>
      </c>
      <c r="B385" s="631">
        <v>1.0820000000000001</v>
      </c>
    </row>
    <row r="386" spans="1:2" x14ac:dyDescent="0.25">
      <c r="A386" s="630">
        <v>42096</v>
      </c>
      <c r="B386" s="631">
        <v>1.0761000000000001</v>
      </c>
    </row>
    <row r="387" spans="1:2" x14ac:dyDescent="0.25">
      <c r="A387" s="630">
        <v>42095</v>
      </c>
      <c r="B387" s="631">
        <v>1.0771999999999999</v>
      </c>
    </row>
    <row r="388" spans="1:2" x14ac:dyDescent="0.25">
      <c r="A388" s="630">
        <v>42094</v>
      </c>
      <c r="B388" s="631">
        <v>1.085</v>
      </c>
    </row>
    <row r="389" spans="1:2" x14ac:dyDescent="0.25">
      <c r="A389" s="630">
        <v>42093</v>
      </c>
      <c r="B389" s="631">
        <v>1.0887</v>
      </c>
    </row>
    <row r="390" spans="1:2" x14ac:dyDescent="0.25">
      <c r="A390" s="630">
        <v>42092</v>
      </c>
      <c r="B390" s="631">
        <v>1.0887</v>
      </c>
    </row>
    <row r="391" spans="1:2" x14ac:dyDescent="0.25">
      <c r="A391" s="630">
        <v>42091</v>
      </c>
      <c r="B391" s="631">
        <v>1.0872999999999999</v>
      </c>
    </row>
    <row r="392" spans="1:2" x14ac:dyDescent="0.25">
      <c r="A392" s="630">
        <v>42090</v>
      </c>
      <c r="B392" s="631">
        <v>1.0961000000000001</v>
      </c>
    </row>
    <row r="393" spans="1:2" x14ac:dyDescent="0.25">
      <c r="A393" s="630">
        <v>42089</v>
      </c>
      <c r="B393" s="631">
        <v>1.0947</v>
      </c>
    </row>
    <row r="394" spans="1:2" x14ac:dyDescent="0.25">
      <c r="A394" s="630">
        <v>42088</v>
      </c>
      <c r="B394" s="631">
        <v>1.0938000000000001</v>
      </c>
    </row>
    <row r="395" spans="1:2" x14ac:dyDescent="0.25">
      <c r="A395" s="630">
        <v>42087</v>
      </c>
      <c r="B395" s="631">
        <v>1.0860000000000001</v>
      </c>
    </row>
    <row r="396" spans="1:2" x14ac:dyDescent="0.25">
      <c r="A396" s="630">
        <v>42086</v>
      </c>
      <c r="B396" s="631">
        <v>1.0817000000000001</v>
      </c>
    </row>
    <row r="397" spans="1:2" x14ac:dyDescent="0.25">
      <c r="A397" s="630">
        <v>42085</v>
      </c>
      <c r="B397" s="631">
        <v>1.0817000000000001</v>
      </c>
    </row>
    <row r="398" spans="1:2" x14ac:dyDescent="0.25">
      <c r="A398" s="630">
        <v>42084</v>
      </c>
      <c r="B398" s="631">
        <v>1.0723</v>
      </c>
    </row>
    <row r="399" spans="1:2" x14ac:dyDescent="0.25">
      <c r="A399" s="630">
        <v>42083</v>
      </c>
      <c r="B399" s="631">
        <v>1.0728</v>
      </c>
    </row>
    <row r="400" spans="1:2" x14ac:dyDescent="0.25">
      <c r="A400" s="630">
        <v>42082</v>
      </c>
      <c r="B400" s="631">
        <v>1.0632999999999999</v>
      </c>
    </row>
    <row r="401" spans="1:2" x14ac:dyDescent="0.25">
      <c r="A401" s="630">
        <v>42081</v>
      </c>
      <c r="B401" s="631">
        <v>1.0588</v>
      </c>
    </row>
    <row r="402" spans="1:2" x14ac:dyDescent="0.25">
      <c r="A402" s="630">
        <v>42080</v>
      </c>
      <c r="B402" s="631">
        <v>1.0539000000000001</v>
      </c>
    </row>
    <row r="403" spans="1:2" x14ac:dyDescent="0.25">
      <c r="A403" s="630">
        <v>42079</v>
      </c>
      <c r="B403" s="631">
        <v>1.0492999999999999</v>
      </c>
    </row>
    <row r="404" spans="1:2" x14ac:dyDescent="0.25">
      <c r="A404" s="630">
        <v>42078</v>
      </c>
      <c r="B404" s="631">
        <v>1.0492999999999999</v>
      </c>
    </row>
    <row r="405" spans="1:2" x14ac:dyDescent="0.25">
      <c r="A405" s="630">
        <v>42077</v>
      </c>
      <c r="B405" s="631">
        <v>1.0571999999999999</v>
      </c>
    </row>
    <row r="406" spans="1:2" x14ac:dyDescent="0.25">
      <c r="A406" s="630">
        <v>42076</v>
      </c>
      <c r="B406" s="631">
        <v>1.0580000000000001</v>
      </c>
    </row>
    <row r="407" spans="1:2" x14ac:dyDescent="0.25">
      <c r="A407" s="630">
        <v>42075</v>
      </c>
      <c r="B407" s="631">
        <v>1.0630999999999999</v>
      </c>
    </row>
    <row r="408" spans="1:2" x14ac:dyDescent="0.25">
      <c r="A408" s="630">
        <v>42074</v>
      </c>
      <c r="B408" s="631">
        <v>1.0773999999999999</v>
      </c>
    </row>
    <row r="409" spans="1:2" x14ac:dyDescent="0.25">
      <c r="A409" s="630">
        <v>42073</v>
      </c>
      <c r="B409" s="631">
        <v>1.0853999999999999</v>
      </c>
    </row>
    <row r="410" spans="1:2" x14ac:dyDescent="0.25">
      <c r="A410" s="630">
        <v>42072</v>
      </c>
      <c r="B410" s="631">
        <v>1.0838000000000001</v>
      </c>
    </row>
    <row r="411" spans="1:2" x14ac:dyDescent="0.25">
      <c r="A411" s="630">
        <v>42071</v>
      </c>
      <c r="B411" s="631">
        <v>1.0839000000000001</v>
      </c>
    </row>
    <row r="412" spans="1:2" x14ac:dyDescent="0.25">
      <c r="A412" s="630">
        <v>42070</v>
      </c>
      <c r="B412" s="631">
        <v>1.0962000000000001</v>
      </c>
    </row>
    <row r="413" spans="1:2" x14ac:dyDescent="0.25">
      <c r="A413" s="630">
        <v>42069</v>
      </c>
      <c r="B413" s="631">
        <v>1.105</v>
      </c>
    </row>
    <row r="414" spans="1:2" x14ac:dyDescent="0.25">
      <c r="A414" s="630">
        <v>42068</v>
      </c>
      <c r="B414" s="631">
        <v>1.1135999999999999</v>
      </c>
    </row>
    <row r="415" spans="1:2" x14ac:dyDescent="0.25">
      <c r="A415" s="630">
        <v>42067</v>
      </c>
      <c r="B415" s="631">
        <v>1.1185</v>
      </c>
    </row>
    <row r="416" spans="1:2" x14ac:dyDescent="0.25">
      <c r="A416" s="630">
        <v>42066</v>
      </c>
      <c r="B416" s="631">
        <v>1.119</v>
      </c>
    </row>
    <row r="417" spans="1:2" x14ac:dyDescent="0.25">
      <c r="A417" s="630">
        <v>42065</v>
      </c>
      <c r="B417" s="631">
        <v>1.1191</v>
      </c>
    </row>
    <row r="418" spans="1:2" x14ac:dyDescent="0.25">
      <c r="A418" s="630">
        <v>42064</v>
      </c>
      <c r="B418" s="631">
        <v>1.1191</v>
      </c>
    </row>
    <row r="419" spans="1:2" x14ac:dyDescent="0.25">
      <c r="A419" s="630">
        <v>42063</v>
      </c>
      <c r="B419" s="631">
        <v>1.1208</v>
      </c>
    </row>
    <row r="420" spans="1:2" x14ac:dyDescent="0.25">
      <c r="A420" s="630">
        <v>42062</v>
      </c>
      <c r="B420" s="631">
        <v>1.1314</v>
      </c>
    </row>
    <row r="421" spans="1:2" x14ac:dyDescent="0.25">
      <c r="A421" s="630">
        <v>42061</v>
      </c>
      <c r="B421" s="631">
        <v>1.1352</v>
      </c>
    </row>
    <row r="422" spans="1:2" x14ac:dyDescent="0.25">
      <c r="A422" s="630">
        <v>42060</v>
      </c>
      <c r="B422" s="631">
        <v>1.1329</v>
      </c>
    </row>
    <row r="423" spans="1:2" x14ac:dyDescent="0.25">
      <c r="A423" s="630">
        <v>42059</v>
      </c>
      <c r="B423" s="631">
        <v>1.135</v>
      </c>
    </row>
    <row r="424" spans="1:2" x14ac:dyDescent="0.25">
      <c r="A424" s="630">
        <v>42058</v>
      </c>
      <c r="B424" s="631">
        <v>1.1375</v>
      </c>
    </row>
    <row r="425" spans="1:2" x14ac:dyDescent="0.25">
      <c r="A425" s="630">
        <v>42057</v>
      </c>
      <c r="B425" s="631">
        <v>1.1375</v>
      </c>
    </row>
    <row r="426" spans="1:2" x14ac:dyDescent="0.25">
      <c r="A426" s="630">
        <v>42056</v>
      </c>
      <c r="B426" s="631">
        <v>1.1353</v>
      </c>
    </row>
    <row r="427" spans="1:2" x14ac:dyDescent="0.25">
      <c r="A427" s="630">
        <v>42055</v>
      </c>
      <c r="B427" s="631">
        <v>1.1396999999999999</v>
      </c>
    </row>
    <row r="428" spans="1:2" x14ac:dyDescent="0.25">
      <c r="A428" s="630">
        <v>42054</v>
      </c>
      <c r="B428" s="631">
        <v>1.1387</v>
      </c>
    </row>
    <row r="429" spans="1:2" x14ac:dyDescent="0.25">
      <c r="A429" s="630">
        <v>42053</v>
      </c>
      <c r="B429" s="631">
        <v>1.1375999999999999</v>
      </c>
    </row>
    <row r="430" spans="1:2" x14ac:dyDescent="0.25">
      <c r="A430" s="630">
        <v>42052</v>
      </c>
      <c r="B430" s="631">
        <v>1.1396999999999999</v>
      </c>
    </row>
    <row r="431" spans="1:2" x14ac:dyDescent="0.25">
      <c r="A431" s="630">
        <v>42051</v>
      </c>
      <c r="B431" s="631">
        <v>1.1384000000000001</v>
      </c>
    </row>
    <row r="432" spans="1:2" x14ac:dyDescent="0.25">
      <c r="A432" s="630">
        <v>42050</v>
      </c>
      <c r="B432" s="631">
        <v>1.1384000000000001</v>
      </c>
    </row>
    <row r="433" spans="1:2" x14ac:dyDescent="0.25">
      <c r="A433" s="630">
        <v>42049</v>
      </c>
      <c r="B433" s="631">
        <v>1.1409</v>
      </c>
    </row>
    <row r="434" spans="1:2" x14ac:dyDescent="0.25">
      <c r="A434" s="630">
        <v>42048</v>
      </c>
      <c r="B434" s="631">
        <v>1.1343000000000001</v>
      </c>
    </row>
    <row r="435" spans="1:2" x14ac:dyDescent="0.25">
      <c r="A435" s="630">
        <v>42047</v>
      </c>
      <c r="B435" s="631">
        <v>1.1311</v>
      </c>
    </row>
    <row r="436" spans="1:2" x14ac:dyDescent="0.25">
      <c r="A436" s="630">
        <v>42046</v>
      </c>
      <c r="B436" s="631">
        <v>1.1317999999999999</v>
      </c>
    </row>
    <row r="437" spans="1:2" x14ac:dyDescent="0.25">
      <c r="A437" s="630">
        <v>42045</v>
      </c>
      <c r="B437" s="631">
        <v>1.1325000000000001</v>
      </c>
    </row>
    <row r="438" spans="1:2" x14ac:dyDescent="0.25">
      <c r="A438" s="630">
        <v>42044</v>
      </c>
      <c r="B438" s="631">
        <v>1.1312</v>
      </c>
    </row>
    <row r="439" spans="1:2" x14ac:dyDescent="0.25">
      <c r="A439" s="630">
        <v>42043</v>
      </c>
      <c r="B439" s="631">
        <v>1.1312</v>
      </c>
    </row>
    <row r="440" spans="1:2" x14ac:dyDescent="0.25">
      <c r="A440" s="630">
        <v>42042</v>
      </c>
      <c r="B440" s="631">
        <v>1.1420999999999999</v>
      </c>
    </row>
    <row r="441" spans="1:2" x14ac:dyDescent="0.25">
      <c r="A441" s="630">
        <v>42041</v>
      </c>
      <c r="B441" s="631">
        <v>1.1391</v>
      </c>
    </row>
    <row r="442" spans="1:2" x14ac:dyDescent="0.25">
      <c r="A442" s="630">
        <v>42040</v>
      </c>
      <c r="B442" s="631">
        <v>1.1449</v>
      </c>
    </row>
    <row r="443" spans="1:2" x14ac:dyDescent="0.25">
      <c r="A443" s="630">
        <v>42039</v>
      </c>
      <c r="B443" s="631">
        <v>1.1377999999999999</v>
      </c>
    </row>
    <row r="444" spans="1:2" x14ac:dyDescent="0.25">
      <c r="A444" s="630">
        <v>42038</v>
      </c>
      <c r="B444" s="631">
        <v>1.1321000000000001</v>
      </c>
    </row>
    <row r="445" spans="1:2" x14ac:dyDescent="0.25">
      <c r="A445" s="630">
        <v>42037</v>
      </c>
      <c r="B445" s="631">
        <v>1.1277999999999999</v>
      </c>
    </row>
    <row r="446" spans="1:2" x14ac:dyDescent="0.25">
      <c r="A446" s="630">
        <v>42036</v>
      </c>
      <c r="B446" s="631">
        <v>1.1277999999999999</v>
      </c>
    </row>
    <row r="447" spans="1:2" x14ac:dyDescent="0.25">
      <c r="A447" s="630">
        <v>42035</v>
      </c>
      <c r="B447" s="631">
        <v>1.1319999999999999</v>
      </c>
    </row>
    <row r="448" spans="1:2" x14ac:dyDescent="0.25">
      <c r="A448" s="630">
        <v>42034</v>
      </c>
      <c r="B448" s="631">
        <v>1.1296999999999999</v>
      </c>
    </row>
    <row r="449" spans="1:2" x14ac:dyDescent="0.25">
      <c r="A449" s="630">
        <v>42033</v>
      </c>
      <c r="B449" s="631">
        <v>1.1347</v>
      </c>
    </row>
    <row r="450" spans="1:2" x14ac:dyDescent="0.25">
      <c r="A450" s="630">
        <v>42032</v>
      </c>
      <c r="B450" s="631">
        <v>1.1292</v>
      </c>
    </row>
    <row r="451" spans="1:2" x14ac:dyDescent="0.25">
      <c r="A451" s="630">
        <v>42031</v>
      </c>
      <c r="B451" s="631">
        <v>1.1218999999999999</v>
      </c>
    </row>
    <row r="452" spans="1:2" x14ac:dyDescent="0.25">
      <c r="A452" s="630">
        <v>42030</v>
      </c>
      <c r="B452" s="631">
        <v>1.1204000000000001</v>
      </c>
    </row>
    <row r="453" spans="1:2" x14ac:dyDescent="0.25">
      <c r="A453" s="630">
        <v>42029</v>
      </c>
      <c r="B453" s="631">
        <v>1.1204000000000001</v>
      </c>
    </row>
    <row r="454" spans="1:2" x14ac:dyDescent="0.25">
      <c r="A454" s="630">
        <v>42028</v>
      </c>
      <c r="B454" s="631">
        <v>1.1292</v>
      </c>
    </row>
    <row r="455" spans="1:2" x14ac:dyDescent="0.25">
      <c r="A455" s="630">
        <v>42027</v>
      </c>
      <c r="B455" s="631">
        <v>1.1549</v>
      </c>
    </row>
    <row r="456" spans="1:2" x14ac:dyDescent="0.25">
      <c r="A456" s="630">
        <v>42026</v>
      </c>
      <c r="B456" s="631">
        <v>1.1575</v>
      </c>
    </row>
    <row r="457" spans="1:2" x14ac:dyDescent="0.25">
      <c r="A457" s="630">
        <v>42025</v>
      </c>
      <c r="B457" s="631">
        <v>1.1580999999999999</v>
      </c>
    </row>
    <row r="458" spans="1:2" x14ac:dyDescent="0.25">
      <c r="A458" s="630">
        <v>42024</v>
      </c>
      <c r="B458" s="631">
        <v>1.1586000000000001</v>
      </c>
    </row>
    <row r="459" spans="1:2" x14ac:dyDescent="0.25">
      <c r="A459" s="630">
        <v>42023</v>
      </c>
      <c r="B459" s="631">
        <v>1.1559999999999999</v>
      </c>
    </row>
    <row r="460" spans="1:2" x14ac:dyDescent="0.25">
      <c r="A460" s="630">
        <v>42022</v>
      </c>
      <c r="B460" s="631">
        <v>1.1560999999999999</v>
      </c>
    </row>
    <row r="461" spans="1:2" x14ac:dyDescent="0.25">
      <c r="A461" s="630">
        <v>42021</v>
      </c>
      <c r="B461" s="631">
        <v>1.1597999999999999</v>
      </c>
    </row>
    <row r="462" spans="1:2" x14ac:dyDescent="0.25">
      <c r="A462" s="630">
        <v>42020</v>
      </c>
      <c r="B462" s="631">
        <v>1.1716</v>
      </c>
    </row>
    <row r="463" spans="1:2" x14ac:dyDescent="0.25">
      <c r="A463" s="630">
        <v>42019</v>
      </c>
      <c r="B463" s="631">
        <v>1.1779999999999999</v>
      </c>
    </row>
    <row r="464" spans="1:2" x14ac:dyDescent="0.25">
      <c r="A464" s="630">
        <v>42018</v>
      </c>
      <c r="B464" s="631">
        <v>1.1809000000000001</v>
      </c>
    </row>
    <row r="465" spans="1:2" x14ac:dyDescent="0.25">
      <c r="A465" s="630">
        <v>42017</v>
      </c>
      <c r="B465" s="631">
        <v>1.1837</v>
      </c>
    </row>
    <row r="466" spans="1:2" x14ac:dyDescent="0.25">
      <c r="A466" s="630">
        <v>42016</v>
      </c>
      <c r="B466" s="631">
        <v>1.1838</v>
      </c>
    </row>
    <row r="467" spans="1:2" x14ac:dyDescent="0.25">
      <c r="A467" s="630">
        <v>42015</v>
      </c>
      <c r="B467" s="631">
        <v>1.1838</v>
      </c>
    </row>
    <row r="468" spans="1:2" x14ac:dyDescent="0.25">
      <c r="A468" s="630">
        <v>42014</v>
      </c>
      <c r="B468" s="631">
        <v>1.1809000000000001</v>
      </c>
    </row>
    <row r="469" spans="1:2" x14ac:dyDescent="0.25">
      <c r="A469" s="630">
        <v>42013</v>
      </c>
      <c r="B469" s="631">
        <v>1.1807000000000001</v>
      </c>
    </row>
    <row r="470" spans="1:2" x14ac:dyDescent="0.25">
      <c r="A470" s="630">
        <v>42012</v>
      </c>
      <c r="B470" s="631">
        <v>1.1855</v>
      </c>
    </row>
    <row r="471" spans="1:2" x14ac:dyDescent="0.25">
      <c r="A471" s="630">
        <v>42011</v>
      </c>
      <c r="B471" s="631">
        <v>1.1928000000000001</v>
      </c>
    </row>
    <row r="472" spans="1:2" x14ac:dyDescent="0.25">
      <c r="A472" s="630">
        <v>42010</v>
      </c>
      <c r="B472" s="631">
        <v>1.194</v>
      </c>
    </row>
    <row r="473" spans="1:2" x14ac:dyDescent="0.25">
      <c r="A473" s="630">
        <v>42009</v>
      </c>
      <c r="B473" s="631">
        <v>1.2000999999999999</v>
      </c>
    </row>
    <row r="474" spans="1:2" x14ac:dyDescent="0.25">
      <c r="A474" s="630">
        <v>42008</v>
      </c>
      <c r="B474" s="631">
        <v>1.2000999999999999</v>
      </c>
    </row>
    <row r="475" spans="1:2" x14ac:dyDescent="0.25">
      <c r="A475" s="630">
        <v>42007</v>
      </c>
      <c r="B475" s="631">
        <v>1.2047000000000001</v>
      </c>
    </row>
    <row r="476" spans="1:2" x14ac:dyDescent="0.25">
      <c r="A476" s="630">
        <v>42006</v>
      </c>
      <c r="B476" s="631">
        <v>1.21</v>
      </c>
    </row>
    <row r="477" spans="1:2" x14ac:dyDescent="0.25">
      <c r="A477" s="630">
        <v>42005</v>
      </c>
      <c r="B477" s="631">
        <v>1.2141999999999999</v>
      </c>
    </row>
    <row r="478" spans="1:2" x14ac:dyDescent="0.25">
      <c r="A478" s="630">
        <v>42004</v>
      </c>
      <c r="B478" s="631">
        <v>1.2155</v>
      </c>
    </row>
    <row r="479" spans="1:2" x14ac:dyDescent="0.25">
      <c r="A479" s="630">
        <v>42003</v>
      </c>
      <c r="B479" s="631">
        <v>1.2182999999999999</v>
      </c>
    </row>
    <row r="480" spans="1:2" x14ac:dyDescent="0.25">
      <c r="A480" s="630">
        <v>42002</v>
      </c>
      <c r="B480" s="631">
        <v>1.2178</v>
      </c>
    </row>
    <row r="481" spans="1:2" x14ac:dyDescent="0.25">
      <c r="A481" s="630">
        <v>42001</v>
      </c>
      <c r="B481" s="631">
        <v>1.2178</v>
      </c>
    </row>
    <row r="482" spans="1:2" x14ac:dyDescent="0.25">
      <c r="A482" s="630">
        <v>42000</v>
      </c>
      <c r="B482" s="631">
        <v>1.2196</v>
      </c>
    </row>
    <row r="483" spans="1:2" x14ac:dyDescent="0.25">
      <c r="A483" s="630">
        <v>41999</v>
      </c>
      <c r="B483" s="631">
        <v>1.2193000000000001</v>
      </c>
    </row>
    <row r="484" spans="1:2" x14ac:dyDescent="0.25">
      <c r="A484" s="630">
        <v>41998</v>
      </c>
      <c r="B484" s="631">
        <v>1.2185999999999999</v>
      </c>
    </row>
    <row r="485" spans="1:2" x14ac:dyDescent="0.25">
      <c r="A485" s="630">
        <v>41997</v>
      </c>
      <c r="B485" s="631">
        <v>1.2212000000000001</v>
      </c>
    </row>
    <row r="486" spans="1:2" x14ac:dyDescent="0.25">
      <c r="A486" s="630">
        <v>41996</v>
      </c>
      <c r="B486" s="631">
        <v>1.2244999999999999</v>
      </c>
    </row>
    <row r="487" spans="1:2" x14ac:dyDescent="0.25">
      <c r="A487" s="630">
        <v>41995</v>
      </c>
      <c r="B487" s="631">
        <v>1.2224999999999999</v>
      </c>
    </row>
    <row r="488" spans="1:2" x14ac:dyDescent="0.25">
      <c r="A488" s="630">
        <v>41994</v>
      </c>
      <c r="B488" s="631">
        <v>1.2224999999999999</v>
      </c>
    </row>
    <row r="489" spans="1:2" x14ac:dyDescent="0.25">
      <c r="A489" s="630">
        <v>41993</v>
      </c>
      <c r="B489" s="631">
        <v>1.2270000000000001</v>
      </c>
    </row>
    <row r="490" spans="1:2" x14ac:dyDescent="0.25">
      <c r="A490" s="630">
        <v>41992</v>
      </c>
      <c r="B490" s="631">
        <v>1.2313000000000001</v>
      </c>
    </row>
    <row r="491" spans="1:2" x14ac:dyDescent="0.25">
      <c r="A491" s="630">
        <v>41991</v>
      </c>
      <c r="B491" s="631">
        <v>1.2463</v>
      </c>
    </row>
    <row r="492" spans="1:2" x14ac:dyDescent="0.25">
      <c r="A492" s="630">
        <v>41990</v>
      </c>
      <c r="B492" s="631">
        <v>1.2479</v>
      </c>
    </row>
    <row r="493" spans="1:2" x14ac:dyDescent="0.25">
      <c r="A493" s="630">
        <v>41989</v>
      </c>
      <c r="B493" s="631">
        <v>1.2443</v>
      </c>
    </row>
    <row r="494" spans="1:2" x14ac:dyDescent="0.25">
      <c r="A494" s="630">
        <v>41988</v>
      </c>
      <c r="B494" s="631">
        <v>1.2458</v>
      </c>
    </row>
    <row r="495" spans="1:2" x14ac:dyDescent="0.25">
      <c r="A495" s="630">
        <v>41987</v>
      </c>
      <c r="B495" s="631">
        <v>1.2458</v>
      </c>
    </row>
    <row r="496" spans="1:2" x14ac:dyDescent="0.25">
      <c r="A496" s="630">
        <v>41986</v>
      </c>
      <c r="B496" s="631">
        <v>1.2424999999999999</v>
      </c>
    </row>
    <row r="497" spans="1:2" x14ac:dyDescent="0.25">
      <c r="A497" s="630">
        <v>41985</v>
      </c>
      <c r="B497" s="631">
        <v>1.2432000000000001</v>
      </c>
    </row>
    <row r="498" spans="1:2" x14ac:dyDescent="0.25">
      <c r="A498" s="630">
        <v>41984</v>
      </c>
      <c r="B498" s="631">
        <v>1.2394000000000001</v>
      </c>
    </row>
    <row r="499" spans="1:2" x14ac:dyDescent="0.25">
      <c r="A499" s="630">
        <v>41983</v>
      </c>
      <c r="B499" s="631">
        <v>1.2347999999999999</v>
      </c>
    </row>
    <row r="500" spans="1:2" x14ac:dyDescent="0.25">
      <c r="A500" s="630">
        <v>41982</v>
      </c>
      <c r="B500" s="631">
        <v>1.2285999999999999</v>
      </c>
    </row>
    <row r="501" spans="1:2" x14ac:dyDescent="0.25">
      <c r="A501" s="630">
        <v>41981</v>
      </c>
      <c r="B501" s="631">
        <v>1.2282999999999999</v>
      </c>
    </row>
    <row r="502" spans="1:2" x14ac:dyDescent="0.25">
      <c r="A502" s="630">
        <v>41980</v>
      </c>
      <c r="B502" s="631">
        <v>1.2282999999999999</v>
      </c>
    </row>
    <row r="503" spans="1:2" x14ac:dyDescent="0.25">
      <c r="A503" s="630">
        <v>41979</v>
      </c>
      <c r="B503" s="631">
        <v>1.2349000000000001</v>
      </c>
    </row>
    <row r="504" spans="1:2" x14ac:dyDescent="0.25">
      <c r="A504" s="630">
        <v>41978</v>
      </c>
      <c r="B504" s="631">
        <v>1.2335</v>
      </c>
    </row>
    <row r="505" spans="1:2" x14ac:dyDescent="0.25">
      <c r="A505" s="630">
        <v>41977</v>
      </c>
      <c r="B505" s="631">
        <v>1.2349000000000001</v>
      </c>
    </row>
    <row r="506" spans="1:2" x14ac:dyDescent="0.25">
      <c r="A506" s="630">
        <v>41976</v>
      </c>
      <c r="B506" s="631">
        <v>1.2437</v>
      </c>
    </row>
    <row r="507" spans="1:2" x14ac:dyDescent="0.25">
      <c r="A507" s="630">
        <v>41975</v>
      </c>
      <c r="B507" s="631">
        <v>1.246</v>
      </c>
    </row>
    <row r="508" spans="1:2" x14ac:dyDescent="0.25">
      <c r="A508" s="630">
        <v>41974</v>
      </c>
      <c r="B508" s="631">
        <v>1.2446999999999999</v>
      </c>
    </row>
    <row r="509" spans="1:2" x14ac:dyDescent="0.25">
      <c r="A509" s="630">
        <v>41973</v>
      </c>
      <c r="B509" s="631">
        <v>1.2446999999999999</v>
      </c>
    </row>
    <row r="510" spans="1:2" x14ac:dyDescent="0.25">
      <c r="A510" s="630">
        <v>41972</v>
      </c>
      <c r="B510" s="631">
        <v>1.2454000000000001</v>
      </c>
    </row>
    <row r="511" spans="1:2" x14ac:dyDescent="0.25">
      <c r="A511" s="630">
        <v>41971</v>
      </c>
      <c r="B511" s="631">
        <v>1.2490000000000001</v>
      </c>
    </row>
    <row r="512" spans="1:2" x14ac:dyDescent="0.25">
      <c r="A512" s="630">
        <v>41970</v>
      </c>
      <c r="B512" s="631">
        <v>1.2481</v>
      </c>
    </row>
    <row r="513" spans="1:2" x14ac:dyDescent="0.25">
      <c r="A513" s="630">
        <v>41969</v>
      </c>
      <c r="B513" s="631">
        <v>1.244</v>
      </c>
    </row>
    <row r="514" spans="1:2" x14ac:dyDescent="0.25">
      <c r="A514" s="630">
        <v>41968</v>
      </c>
      <c r="B514" s="631">
        <v>1.2403</v>
      </c>
    </row>
    <row r="515" spans="1:2" x14ac:dyDescent="0.25">
      <c r="A515" s="630">
        <v>41967</v>
      </c>
      <c r="B515" s="631">
        <v>1.2384999999999999</v>
      </c>
    </row>
    <row r="516" spans="1:2" x14ac:dyDescent="0.25">
      <c r="A516" s="630">
        <v>41966</v>
      </c>
      <c r="B516" s="631">
        <v>1.2384999999999999</v>
      </c>
    </row>
    <row r="517" spans="1:2" x14ac:dyDescent="0.25">
      <c r="A517" s="630">
        <v>41965</v>
      </c>
      <c r="B517" s="631">
        <v>1.248</v>
      </c>
    </row>
    <row r="518" spans="1:2" x14ac:dyDescent="0.25">
      <c r="A518" s="630">
        <v>41964</v>
      </c>
      <c r="B518" s="631">
        <v>1.254</v>
      </c>
    </row>
    <row r="519" spans="1:2" x14ac:dyDescent="0.25">
      <c r="A519" s="630">
        <v>41963</v>
      </c>
      <c r="B519" s="631">
        <v>1.2534000000000001</v>
      </c>
    </row>
    <row r="520" spans="1:2" x14ac:dyDescent="0.25">
      <c r="A520" s="630">
        <v>41962</v>
      </c>
      <c r="B520" s="631">
        <v>1.2495000000000001</v>
      </c>
    </row>
    <row r="521" spans="1:2" x14ac:dyDescent="0.25">
      <c r="A521" s="630">
        <v>41961</v>
      </c>
      <c r="B521" s="631">
        <v>1.2504999999999999</v>
      </c>
    </row>
    <row r="522" spans="1:2" x14ac:dyDescent="0.25">
      <c r="A522" s="630">
        <v>41960</v>
      </c>
      <c r="B522" s="631">
        <v>1.2521</v>
      </c>
    </row>
    <row r="523" spans="1:2" x14ac:dyDescent="0.25">
      <c r="A523" s="630">
        <v>41959</v>
      </c>
      <c r="B523" s="631">
        <v>1.2521</v>
      </c>
    </row>
    <row r="524" spans="1:2" x14ac:dyDescent="0.25">
      <c r="A524" s="630">
        <v>41958</v>
      </c>
      <c r="B524" s="631">
        <v>1.2465999999999999</v>
      </c>
    </row>
    <row r="525" spans="1:2" x14ac:dyDescent="0.25">
      <c r="A525" s="630">
        <v>41957</v>
      </c>
      <c r="B525" s="631">
        <v>1.2455000000000001</v>
      </c>
    </row>
    <row r="526" spans="1:2" x14ac:dyDescent="0.25">
      <c r="A526" s="630">
        <v>41956</v>
      </c>
      <c r="B526" s="631">
        <v>1.2462</v>
      </c>
    </row>
    <row r="527" spans="1:2" x14ac:dyDescent="0.25">
      <c r="A527" s="630">
        <v>41955</v>
      </c>
      <c r="B527" s="631">
        <v>1.2431000000000001</v>
      </c>
    </row>
    <row r="528" spans="1:2" x14ac:dyDescent="0.25">
      <c r="A528" s="630">
        <v>41954</v>
      </c>
      <c r="B528" s="631">
        <v>1.2463</v>
      </c>
    </row>
    <row r="529" spans="1:2" x14ac:dyDescent="0.25">
      <c r="A529" s="630">
        <v>41953</v>
      </c>
      <c r="B529" s="631">
        <v>1.2453000000000001</v>
      </c>
    </row>
    <row r="530" spans="1:2" x14ac:dyDescent="0.25">
      <c r="A530" s="630">
        <v>41952</v>
      </c>
      <c r="B530" s="631">
        <v>1.2453000000000001</v>
      </c>
    </row>
    <row r="531" spans="1:2" x14ac:dyDescent="0.25">
      <c r="A531" s="630">
        <v>41951</v>
      </c>
      <c r="B531" s="631">
        <v>1.2397</v>
      </c>
    </row>
    <row r="532" spans="1:2" x14ac:dyDescent="0.25">
      <c r="A532" s="630">
        <v>41950</v>
      </c>
      <c r="B532" s="631">
        <v>1.2471000000000001</v>
      </c>
    </row>
    <row r="533" spans="1:2" x14ac:dyDescent="0.25">
      <c r="A533" s="630">
        <v>41949</v>
      </c>
      <c r="B533" s="631">
        <v>1.2515000000000001</v>
      </c>
    </row>
    <row r="534" spans="1:2" x14ac:dyDescent="0.25">
      <c r="A534" s="630">
        <v>41948</v>
      </c>
      <c r="B534" s="631">
        <v>1.2518</v>
      </c>
    </row>
    <row r="535" spans="1:2" x14ac:dyDescent="0.25">
      <c r="A535" s="630">
        <v>41947</v>
      </c>
      <c r="B535" s="631">
        <v>1.2491000000000001</v>
      </c>
    </row>
    <row r="536" spans="1:2" x14ac:dyDescent="0.25">
      <c r="A536" s="630">
        <v>41946</v>
      </c>
      <c r="B536" s="631">
        <v>1.2522</v>
      </c>
    </row>
    <row r="537" spans="1:2" x14ac:dyDescent="0.25">
      <c r="A537" s="630">
        <v>41945</v>
      </c>
      <c r="B537" s="631">
        <v>1.2522</v>
      </c>
    </row>
    <row r="538" spans="1:2" x14ac:dyDescent="0.25">
      <c r="A538" s="630">
        <v>41944</v>
      </c>
      <c r="B538" s="631">
        <v>1.2565999999999999</v>
      </c>
    </row>
    <row r="539" spans="1:2" x14ac:dyDescent="0.25">
      <c r="A539" s="630">
        <v>41943</v>
      </c>
      <c r="B539" s="631">
        <v>1.2608999999999999</v>
      </c>
    </row>
    <row r="540" spans="1:2" x14ac:dyDescent="0.25">
      <c r="A540" s="630">
        <v>41942</v>
      </c>
      <c r="B540" s="631">
        <v>1.2726999999999999</v>
      </c>
    </row>
    <row r="541" spans="1:2" x14ac:dyDescent="0.25">
      <c r="A541" s="630">
        <v>41941</v>
      </c>
      <c r="B541" s="631">
        <v>1.2716000000000001</v>
      </c>
    </row>
    <row r="542" spans="1:2" x14ac:dyDescent="0.25">
      <c r="A542" s="630">
        <v>41940</v>
      </c>
      <c r="B542" s="631">
        <v>1.2694000000000001</v>
      </c>
    </row>
    <row r="543" spans="1:2" x14ac:dyDescent="0.25">
      <c r="A543" s="630">
        <v>41939</v>
      </c>
      <c r="B543" s="631">
        <v>1.2667999999999999</v>
      </c>
    </row>
    <row r="544" spans="1:2" x14ac:dyDescent="0.25">
      <c r="A544" s="630">
        <v>41938</v>
      </c>
      <c r="B544" s="631">
        <v>1.2667999999999999</v>
      </c>
    </row>
    <row r="545" spans="1:2" x14ac:dyDescent="0.25">
      <c r="A545" s="630">
        <v>41937</v>
      </c>
      <c r="B545" s="631">
        <v>1.2658</v>
      </c>
    </row>
    <row r="546" spans="1:2" x14ac:dyDescent="0.25">
      <c r="A546" s="630">
        <v>41936</v>
      </c>
      <c r="B546" s="631">
        <v>1.2646999999999999</v>
      </c>
    </row>
    <row r="547" spans="1:2" x14ac:dyDescent="0.25">
      <c r="A547" s="630">
        <v>41935</v>
      </c>
      <c r="B547" s="631">
        <v>1.2693000000000001</v>
      </c>
    </row>
    <row r="548" spans="1:2" x14ac:dyDescent="0.25">
      <c r="A548" s="630">
        <v>41934</v>
      </c>
      <c r="B548" s="631">
        <v>1.2774000000000001</v>
      </c>
    </row>
    <row r="549" spans="1:2" x14ac:dyDescent="0.25">
      <c r="A549" s="630">
        <v>41933</v>
      </c>
      <c r="B549" s="631">
        <v>1.2768999999999999</v>
      </c>
    </row>
    <row r="550" spans="1:2" x14ac:dyDescent="0.25">
      <c r="A550" s="630">
        <v>41932</v>
      </c>
      <c r="B550" s="631">
        <v>1.2756000000000001</v>
      </c>
    </row>
    <row r="551" spans="1:2" x14ac:dyDescent="0.25">
      <c r="A551" s="630">
        <v>41931</v>
      </c>
      <c r="B551" s="631">
        <v>1.2756000000000001</v>
      </c>
    </row>
    <row r="552" spans="1:2" x14ac:dyDescent="0.25">
      <c r="A552" s="630">
        <v>41930</v>
      </c>
      <c r="B552" s="631">
        <v>1.2791999999999999</v>
      </c>
    </row>
    <row r="553" spans="1:2" x14ac:dyDescent="0.25">
      <c r="A553" s="630">
        <v>41929</v>
      </c>
      <c r="B553" s="631">
        <v>1.2799</v>
      </c>
    </row>
    <row r="554" spans="1:2" x14ac:dyDescent="0.25">
      <c r="A554" s="630">
        <v>41928</v>
      </c>
      <c r="B554" s="631">
        <v>1.2694000000000001</v>
      </c>
    </row>
    <row r="555" spans="1:2" x14ac:dyDescent="0.25">
      <c r="A555" s="630">
        <v>41927</v>
      </c>
      <c r="B555" s="631">
        <v>1.2688999999999999</v>
      </c>
    </row>
    <row r="556" spans="1:2" x14ac:dyDescent="0.25">
      <c r="A556" s="630">
        <v>41926</v>
      </c>
      <c r="B556" s="631">
        <v>1.2674000000000001</v>
      </c>
    </row>
    <row r="557" spans="1:2" x14ac:dyDescent="0.25">
      <c r="A557" s="630">
        <v>41925</v>
      </c>
      <c r="B557" s="631">
        <v>1.2627999999999999</v>
      </c>
    </row>
    <row r="558" spans="1:2" x14ac:dyDescent="0.25">
      <c r="A558" s="630">
        <v>41924</v>
      </c>
      <c r="B558" s="631">
        <v>1.2627999999999999</v>
      </c>
    </row>
    <row r="559" spans="1:2" x14ac:dyDescent="0.25">
      <c r="A559" s="630">
        <v>41923</v>
      </c>
      <c r="B559" s="631">
        <v>1.2664</v>
      </c>
    </row>
    <row r="560" spans="1:2" x14ac:dyDescent="0.25">
      <c r="A560" s="630">
        <v>41922</v>
      </c>
      <c r="B560" s="631">
        <v>1.2728999999999999</v>
      </c>
    </row>
    <row r="561" spans="1:2" x14ac:dyDescent="0.25">
      <c r="A561" s="630">
        <v>41921</v>
      </c>
      <c r="B561" s="631">
        <v>1.2665</v>
      </c>
    </row>
    <row r="562" spans="1:2" x14ac:dyDescent="0.25">
      <c r="A562" s="630">
        <v>41920</v>
      </c>
      <c r="B562" s="631">
        <v>1.2632000000000001</v>
      </c>
    </row>
    <row r="563" spans="1:2" x14ac:dyDescent="0.25">
      <c r="A563" s="630">
        <v>41919</v>
      </c>
      <c r="B563" s="631">
        <v>1.2551000000000001</v>
      </c>
    </row>
    <row r="564" spans="1:2" x14ac:dyDescent="0.25">
      <c r="A564" s="630">
        <v>41918</v>
      </c>
      <c r="B564" s="631">
        <v>1.2512000000000001</v>
      </c>
    </row>
    <row r="565" spans="1:2" x14ac:dyDescent="0.25">
      <c r="A565" s="630">
        <v>41917</v>
      </c>
      <c r="B565" s="631">
        <v>1.2512000000000001</v>
      </c>
    </row>
    <row r="566" spans="1:2" x14ac:dyDescent="0.25">
      <c r="A566" s="630">
        <v>41916</v>
      </c>
      <c r="B566" s="631">
        <v>1.2601</v>
      </c>
    </row>
    <row r="567" spans="1:2" x14ac:dyDescent="0.25">
      <c r="A567" s="630">
        <v>41915</v>
      </c>
      <c r="B567" s="631">
        <v>1.2644</v>
      </c>
    </row>
    <row r="568" spans="1:2" x14ac:dyDescent="0.25">
      <c r="A568" s="630">
        <v>41914</v>
      </c>
      <c r="B568" s="631">
        <v>1.2613000000000001</v>
      </c>
    </row>
    <row r="569" spans="1:2" x14ac:dyDescent="0.25">
      <c r="A569" s="630">
        <v>41913</v>
      </c>
      <c r="B569" s="631">
        <v>1.2650999999999999</v>
      </c>
    </row>
    <row r="570" spans="1:2" x14ac:dyDescent="0.25">
      <c r="A570" s="630">
        <v>41912</v>
      </c>
      <c r="B570" s="631">
        <v>1.2685</v>
      </c>
    </row>
    <row r="571" spans="1:2" x14ac:dyDescent="0.25">
      <c r="A571" s="630">
        <v>41911</v>
      </c>
      <c r="B571" s="631">
        <v>1.2682</v>
      </c>
    </row>
    <row r="572" spans="1:2" x14ac:dyDescent="0.25">
      <c r="A572" s="630">
        <v>41910</v>
      </c>
      <c r="B572" s="631">
        <v>1.2682</v>
      </c>
    </row>
    <row r="573" spans="1:2" x14ac:dyDescent="0.25">
      <c r="A573" s="630">
        <v>41909</v>
      </c>
      <c r="B573" s="631">
        <v>1.2726999999999999</v>
      </c>
    </row>
    <row r="574" spans="1:2" x14ac:dyDescent="0.25">
      <c r="A574" s="630">
        <v>41908</v>
      </c>
      <c r="B574" s="631">
        <v>1.2749999999999999</v>
      </c>
    </row>
    <row r="575" spans="1:2" x14ac:dyDescent="0.25">
      <c r="A575" s="630">
        <v>41907</v>
      </c>
      <c r="B575" s="631">
        <v>1.2827</v>
      </c>
    </row>
    <row r="576" spans="1:2" x14ac:dyDescent="0.25">
      <c r="A576" s="630">
        <v>41906</v>
      </c>
      <c r="B576" s="631">
        <v>1.2861</v>
      </c>
    </row>
    <row r="577" spans="1:2" x14ac:dyDescent="0.25">
      <c r="A577" s="630">
        <v>41905</v>
      </c>
      <c r="B577" s="631">
        <v>1.2845</v>
      </c>
    </row>
    <row r="578" spans="1:2" x14ac:dyDescent="0.25">
      <c r="A578" s="630">
        <v>41904</v>
      </c>
      <c r="B578" s="631">
        <v>1.2827999999999999</v>
      </c>
    </row>
    <row r="579" spans="1:2" x14ac:dyDescent="0.25">
      <c r="A579" s="630">
        <v>41903</v>
      </c>
      <c r="B579" s="631">
        <v>1.2827999999999999</v>
      </c>
    </row>
    <row r="580" spans="1:2" x14ac:dyDescent="0.25">
      <c r="A580" s="630">
        <v>41902</v>
      </c>
      <c r="B580" s="631">
        <v>1.2879</v>
      </c>
    </row>
    <row r="581" spans="1:2" x14ac:dyDescent="0.25">
      <c r="A581" s="630">
        <v>41901</v>
      </c>
      <c r="B581" s="631">
        <v>1.2881</v>
      </c>
    </row>
    <row r="582" spans="1:2" x14ac:dyDescent="0.25">
      <c r="A582" s="630">
        <v>41900</v>
      </c>
      <c r="B582" s="631">
        <v>1.2948</v>
      </c>
    </row>
    <row r="583" spans="1:2" x14ac:dyDescent="0.25">
      <c r="A583" s="630">
        <v>41899</v>
      </c>
      <c r="B583" s="631">
        <v>1.2947</v>
      </c>
    </row>
    <row r="584" spans="1:2" x14ac:dyDescent="0.25">
      <c r="A584" s="630">
        <v>41898</v>
      </c>
      <c r="B584" s="631">
        <v>1.2944</v>
      </c>
    </row>
    <row r="585" spans="1:2" x14ac:dyDescent="0.25">
      <c r="A585" s="630">
        <v>41897</v>
      </c>
      <c r="B585" s="631">
        <v>1.2961</v>
      </c>
    </row>
    <row r="586" spans="1:2" x14ac:dyDescent="0.25">
      <c r="A586" s="630">
        <v>41896</v>
      </c>
      <c r="B586" s="631">
        <v>1.2961</v>
      </c>
    </row>
    <row r="587" spans="1:2" x14ac:dyDescent="0.25">
      <c r="A587" s="630">
        <v>41895</v>
      </c>
      <c r="B587" s="631">
        <v>1.2931999999999999</v>
      </c>
    </row>
    <row r="588" spans="1:2" x14ac:dyDescent="0.25">
      <c r="A588" s="630">
        <v>41894</v>
      </c>
      <c r="B588" s="631">
        <v>1.2922</v>
      </c>
    </row>
    <row r="589" spans="1:2" x14ac:dyDescent="0.25">
      <c r="A589" s="630">
        <v>41893</v>
      </c>
      <c r="B589" s="631">
        <v>1.2927</v>
      </c>
    </row>
    <row r="590" spans="1:2" x14ac:dyDescent="0.25">
      <c r="A590" s="630">
        <v>41892</v>
      </c>
      <c r="B590" s="631">
        <v>1.2896000000000001</v>
      </c>
    </row>
    <row r="591" spans="1:2" x14ac:dyDescent="0.25">
      <c r="A591" s="630">
        <v>41891</v>
      </c>
      <c r="B591" s="631">
        <v>1.2939000000000001</v>
      </c>
    </row>
    <row r="592" spans="1:2" x14ac:dyDescent="0.25">
      <c r="A592" s="630">
        <v>41890</v>
      </c>
      <c r="B592" s="631">
        <v>1.2948</v>
      </c>
    </row>
    <row r="593" spans="1:2" x14ac:dyDescent="0.25">
      <c r="A593" s="630">
        <v>41889</v>
      </c>
      <c r="B593" s="631">
        <v>1.2948</v>
      </c>
    </row>
    <row r="594" spans="1:2" x14ac:dyDescent="0.25">
      <c r="A594" s="630">
        <v>41888</v>
      </c>
      <c r="B594" s="631">
        <v>1.2946</v>
      </c>
    </row>
    <row r="595" spans="1:2" x14ac:dyDescent="0.25">
      <c r="A595" s="630">
        <v>41887</v>
      </c>
      <c r="B595" s="631">
        <v>1.3078000000000001</v>
      </c>
    </row>
    <row r="596" spans="1:2" x14ac:dyDescent="0.25">
      <c r="A596" s="630">
        <v>41886</v>
      </c>
      <c r="B596" s="631">
        <v>1.3138000000000001</v>
      </c>
    </row>
    <row r="597" spans="1:2" x14ac:dyDescent="0.25">
      <c r="A597" s="630">
        <v>41885</v>
      </c>
      <c r="B597" s="631">
        <v>1.3123</v>
      </c>
    </row>
    <row r="598" spans="1:2" x14ac:dyDescent="0.25">
      <c r="A598" s="630">
        <v>41884</v>
      </c>
      <c r="B598" s="631">
        <v>1.3130999999999999</v>
      </c>
    </row>
    <row r="599" spans="1:2" x14ac:dyDescent="0.25">
      <c r="A599" s="630">
        <v>41883</v>
      </c>
      <c r="B599" s="631">
        <v>1.3130999999999999</v>
      </c>
    </row>
    <row r="600" spans="1:2" x14ac:dyDescent="0.25">
      <c r="A600" s="630">
        <v>41882</v>
      </c>
      <c r="B600" s="631">
        <v>1.3130999999999999</v>
      </c>
    </row>
    <row r="601" spans="1:2" x14ac:dyDescent="0.25">
      <c r="A601" s="630">
        <v>41881</v>
      </c>
      <c r="B601" s="631">
        <v>1.3169999999999999</v>
      </c>
    </row>
    <row r="602" spans="1:2" x14ac:dyDescent="0.25">
      <c r="A602" s="630">
        <v>41880</v>
      </c>
      <c r="B602" s="631">
        <v>1.3191999999999999</v>
      </c>
    </row>
    <row r="603" spans="1:2" x14ac:dyDescent="0.25">
      <c r="A603" s="630">
        <v>41879</v>
      </c>
      <c r="B603" s="631">
        <v>1.3178000000000001</v>
      </c>
    </row>
    <row r="604" spans="1:2" x14ac:dyDescent="0.25">
      <c r="A604" s="630">
        <v>41878</v>
      </c>
      <c r="B604" s="631">
        <v>1.3192999999999999</v>
      </c>
    </row>
    <row r="605" spans="1:2" x14ac:dyDescent="0.25">
      <c r="A605" s="630">
        <v>41877</v>
      </c>
      <c r="B605" s="631">
        <v>1.3198000000000001</v>
      </c>
    </row>
    <row r="606" spans="1:2" x14ac:dyDescent="0.25">
      <c r="A606" s="630">
        <v>41876</v>
      </c>
      <c r="B606" s="631">
        <v>1.3240000000000001</v>
      </c>
    </row>
    <row r="607" spans="1:2" x14ac:dyDescent="0.25">
      <c r="A607" s="630">
        <v>41875</v>
      </c>
      <c r="B607" s="631">
        <v>1.3240000000000001</v>
      </c>
    </row>
    <row r="608" spans="1:2" x14ac:dyDescent="0.25">
      <c r="A608" s="630">
        <v>41874</v>
      </c>
      <c r="B608" s="631">
        <v>1.3268</v>
      </c>
    </row>
    <row r="609" spans="1:2" x14ac:dyDescent="0.25">
      <c r="A609" s="630">
        <v>41873</v>
      </c>
      <c r="B609" s="631">
        <v>1.3264</v>
      </c>
    </row>
    <row r="610" spans="1:2" x14ac:dyDescent="0.25">
      <c r="A610" s="630">
        <v>41872</v>
      </c>
      <c r="B610" s="631">
        <v>1.3295999999999999</v>
      </c>
    </row>
    <row r="611" spans="1:2" x14ac:dyDescent="0.25">
      <c r="A611" s="630">
        <v>41871</v>
      </c>
      <c r="B611" s="631">
        <v>1.3342000000000001</v>
      </c>
    </row>
    <row r="612" spans="1:2" x14ac:dyDescent="0.25">
      <c r="A612" s="630">
        <v>41870</v>
      </c>
      <c r="B612" s="631">
        <v>1.3382000000000001</v>
      </c>
    </row>
    <row r="613" spans="1:2" x14ac:dyDescent="0.25">
      <c r="A613" s="630">
        <v>41869</v>
      </c>
      <c r="B613" s="631">
        <v>1.3395999999999999</v>
      </c>
    </row>
    <row r="614" spans="1:2" x14ac:dyDescent="0.25">
      <c r="A614" s="630">
        <v>41868</v>
      </c>
      <c r="B614" s="631">
        <v>1.3395999999999999</v>
      </c>
    </row>
    <row r="615" spans="1:2" x14ac:dyDescent="0.25">
      <c r="A615" s="630">
        <v>41867</v>
      </c>
      <c r="B615" s="631">
        <v>1.3376999999999999</v>
      </c>
    </row>
    <row r="616" spans="1:2" x14ac:dyDescent="0.25">
      <c r="A616" s="630">
        <v>41866</v>
      </c>
      <c r="B616" s="631">
        <v>1.3369</v>
      </c>
    </row>
    <row r="617" spans="1:2" x14ac:dyDescent="0.25">
      <c r="A617" s="630">
        <v>41865</v>
      </c>
      <c r="B617" s="631">
        <v>1.3366</v>
      </c>
    </row>
    <row r="618" spans="1:2" x14ac:dyDescent="0.25">
      <c r="A618" s="630">
        <v>41864</v>
      </c>
      <c r="B618" s="631">
        <v>1.3364</v>
      </c>
    </row>
    <row r="619" spans="1:2" x14ac:dyDescent="0.25">
      <c r="A619" s="630">
        <v>41863</v>
      </c>
      <c r="B619" s="631">
        <v>1.3392999999999999</v>
      </c>
    </row>
    <row r="620" spans="1:2" x14ac:dyDescent="0.25">
      <c r="A620" s="630">
        <v>41862</v>
      </c>
      <c r="B620" s="631">
        <v>1.341</v>
      </c>
    </row>
    <row r="621" spans="1:2" x14ac:dyDescent="0.25">
      <c r="A621" s="630">
        <v>41861</v>
      </c>
      <c r="B621" s="631">
        <v>1.3409</v>
      </c>
    </row>
    <row r="622" spans="1:2" x14ac:dyDescent="0.25">
      <c r="A622" s="630">
        <v>41860</v>
      </c>
      <c r="B622" s="631">
        <v>1.3384</v>
      </c>
    </row>
    <row r="623" spans="1:2" x14ac:dyDescent="0.25">
      <c r="A623" s="630">
        <v>41859</v>
      </c>
      <c r="B623" s="631">
        <v>1.3372999999999999</v>
      </c>
    </row>
    <row r="624" spans="1:2" x14ac:dyDescent="0.25">
      <c r="A624" s="630">
        <v>41858</v>
      </c>
      <c r="B624" s="631">
        <v>1.3364</v>
      </c>
    </row>
    <row r="625" spans="1:2" x14ac:dyDescent="0.25">
      <c r="A625" s="630">
        <v>41857</v>
      </c>
      <c r="B625" s="631">
        <v>1.3398000000000001</v>
      </c>
    </row>
    <row r="626" spans="1:2" x14ac:dyDescent="0.25">
      <c r="A626" s="630">
        <v>41856</v>
      </c>
      <c r="B626" s="631">
        <v>1.3422000000000001</v>
      </c>
    </row>
    <row r="627" spans="1:2" x14ac:dyDescent="0.25">
      <c r="A627" s="630">
        <v>41855</v>
      </c>
      <c r="B627" s="631">
        <v>1.3429</v>
      </c>
    </row>
    <row r="628" spans="1:2" x14ac:dyDescent="0.25">
      <c r="A628" s="630">
        <v>41854</v>
      </c>
      <c r="B628" s="631">
        <v>1.3429</v>
      </c>
    </row>
    <row r="629" spans="1:2" x14ac:dyDescent="0.25">
      <c r="A629" s="630">
        <v>41853</v>
      </c>
      <c r="B629" s="631">
        <v>1.3401000000000001</v>
      </c>
    </row>
    <row r="630" spans="1:2" x14ac:dyDescent="0.25">
      <c r="A630" s="630">
        <v>41852</v>
      </c>
      <c r="B630" s="631">
        <v>1.3391</v>
      </c>
    </row>
    <row r="631" spans="1:2" x14ac:dyDescent="0.25">
      <c r="A631" s="630">
        <v>41851</v>
      </c>
      <c r="B631" s="631">
        <v>1.3398000000000001</v>
      </c>
    </row>
    <row r="632" spans="1:2" x14ac:dyDescent="0.25">
      <c r="A632" s="630">
        <v>41850</v>
      </c>
      <c r="B632" s="631">
        <v>1.3426</v>
      </c>
    </row>
    <row r="633" spans="1:2" x14ac:dyDescent="0.25">
      <c r="A633" s="630">
        <v>41849</v>
      </c>
      <c r="B633" s="631">
        <v>1.3433999999999999</v>
      </c>
    </row>
    <row r="634" spans="1:2" x14ac:dyDescent="0.25">
      <c r="A634" s="630">
        <v>41848</v>
      </c>
      <c r="B634" s="631">
        <v>1.3428</v>
      </c>
    </row>
    <row r="635" spans="1:2" x14ac:dyDescent="0.25">
      <c r="A635" s="630">
        <v>41847</v>
      </c>
      <c r="B635" s="631">
        <v>1.3428</v>
      </c>
    </row>
    <row r="636" spans="1:2" x14ac:dyDescent="0.25">
      <c r="A636" s="630">
        <v>41846</v>
      </c>
      <c r="B636" s="631">
        <v>1.345</v>
      </c>
    </row>
    <row r="637" spans="1:2" x14ac:dyDescent="0.25">
      <c r="A637" s="630">
        <v>41845</v>
      </c>
      <c r="B637" s="631">
        <v>1.3464</v>
      </c>
    </row>
    <row r="638" spans="1:2" x14ac:dyDescent="0.25">
      <c r="A638" s="630">
        <v>41844</v>
      </c>
      <c r="B638" s="631">
        <v>1.3464</v>
      </c>
    </row>
    <row r="639" spans="1:2" x14ac:dyDescent="0.25">
      <c r="A639" s="630">
        <v>41843</v>
      </c>
      <c r="B639" s="631">
        <v>1.3496999999999999</v>
      </c>
    </row>
    <row r="640" spans="1:2" x14ac:dyDescent="0.25">
      <c r="A640" s="630">
        <v>41842</v>
      </c>
      <c r="B640" s="631">
        <v>1.3527</v>
      </c>
    </row>
    <row r="641" spans="1:2" x14ac:dyDescent="0.25">
      <c r="A641" s="630">
        <v>41841</v>
      </c>
      <c r="B641" s="631">
        <v>1.3520000000000001</v>
      </c>
    </row>
    <row r="642" spans="1:2" x14ac:dyDescent="0.25">
      <c r="A642" s="630">
        <v>41840</v>
      </c>
      <c r="B642" s="631">
        <v>1.3523000000000001</v>
      </c>
    </row>
    <row r="643" spans="1:2" x14ac:dyDescent="0.25">
      <c r="A643" s="630">
        <v>41839</v>
      </c>
      <c r="B643" s="631">
        <v>1.3522000000000001</v>
      </c>
    </row>
    <row r="644" spans="1:2" x14ac:dyDescent="0.25">
      <c r="A644" s="630">
        <v>41838</v>
      </c>
      <c r="B644" s="631">
        <v>1.3527</v>
      </c>
    </row>
    <row r="645" spans="1:2" x14ac:dyDescent="0.25">
      <c r="A645" s="630">
        <v>41837</v>
      </c>
      <c r="B645" s="631">
        <v>1.3546</v>
      </c>
    </row>
    <row r="646" spans="1:2" x14ac:dyDescent="0.25">
      <c r="A646" s="630">
        <v>41836</v>
      </c>
      <c r="B646" s="631">
        <v>1.3601000000000001</v>
      </c>
    </row>
    <row r="647" spans="1:2" x14ac:dyDescent="0.25">
      <c r="A647" s="630">
        <v>41835</v>
      </c>
      <c r="B647" s="631">
        <v>1.3613999999999999</v>
      </c>
    </row>
    <row r="648" spans="1:2" x14ac:dyDescent="0.25">
      <c r="A648" s="630">
        <v>41834</v>
      </c>
      <c r="B648" s="631">
        <v>1.3602000000000001</v>
      </c>
    </row>
    <row r="649" spans="1:2" x14ac:dyDescent="0.25">
      <c r="A649" s="630">
        <v>41833</v>
      </c>
      <c r="B649" s="631">
        <v>1.3602000000000001</v>
      </c>
    </row>
    <row r="650" spans="1:2" x14ac:dyDescent="0.25">
      <c r="A650" s="630">
        <v>41832</v>
      </c>
      <c r="B650" s="631">
        <v>1.3604000000000001</v>
      </c>
    </row>
    <row r="651" spans="1:2" x14ac:dyDescent="0.25">
      <c r="A651" s="630">
        <v>41831</v>
      </c>
      <c r="B651" s="631">
        <v>1.3624000000000001</v>
      </c>
    </row>
    <row r="652" spans="1:2" x14ac:dyDescent="0.25">
      <c r="A652" s="630">
        <v>41830</v>
      </c>
      <c r="B652" s="631">
        <v>1.3619000000000001</v>
      </c>
    </row>
    <row r="653" spans="1:2" x14ac:dyDescent="0.25">
      <c r="A653" s="630">
        <v>41829</v>
      </c>
      <c r="B653" s="631">
        <v>1.3604000000000001</v>
      </c>
    </row>
    <row r="654" spans="1:2" x14ac:dyDescent="0.25">
      <c r="A654" s="630">
        <v>41828</v>
      </c>
      <c r="B654" s="631">
        <v>1.3593</v>
      </c>
    </row>
    <row r="655" spans="1:2" x14ac:dyDescent="0.25">
      <c r="A655" s="630">
        <v>41827</v>
      </c>
      <c r="B655" s="631">
        <v>1.3592</v>
      </c>
    </row>
    <row r="656" spans="1:2" x14ac:dyDescent="0.25">
      <c r="A656" s="630">
        <v>41826</v>
      </c>
      <c r="B656" s="631">
        <v>1.3595999999999999</v>
      </c>
    </row>
    <row r="657" spans="1:2" x14ac:dyDescent="0.25">
      <c r="A657" s="630">
        <v>41825</v>
      </c>
      <c r="B657" s="631">
        <v>1.3597999999999999</v>
      </c>
    </row>
    <row r="658" spans="1:2" x14ac:dyDescent="0.25">
      <c r="A658" s="630">
        <v>41824</v>
      </c>
      <c r="B658" s="631">
        <v>1.3636999999999999</v>
      </c>
    </row>
    <row r="659" spans="1:2" x14ac:dyDescent="0.25">
      <c r="A659" s="630">
        <v>41823</v>
      </c>
      <c r="B659" s="631">
        <v>1.3665</v>
      </c>
    </row>
    <row r="660" spans="1:2" x14ac:dyDescent="0.25">
      <c r="A660" s="630">
        <v>41822</v>
      </c>
      <c r="B660" s="631">
        <v>1.3687</v>
      </c>
    </row>
    <row r="661" spans="1:2" x14ac:dyDescent="0.25">
      <c r="A661" s="630">
        <v>41821</v>
      </c>
      <c r="B661" s="631">
        <v>1.3660000000000001</v>
      </c>
    </row>
    <row r="662" spans="1:2" x14ac:dyDescent="0.25">
      <c r="A662" s="630">
        <v>41820</v>
      </c>
      <c r="B662" s="631">
        <v>1.3645</v>
      </c>
    </row>
    <row r="663" spans="1:2" x14ac:dyDescent="0.25">
      <c r="A663" s="630">
        <v>41819</v>
      </c>
      <c r="B663" s="631">
        <v>1.3645</v>
      </c>
    </row>
    <row r="664" spans="1:2" x14ac:dyDescent="0.25">
      <c r="A664" s="630">
        <v>41818</v>
      </c>
      <c r="B664" s="631">
        <v>1.3625</v>
      </c>
    </row>
    <row r="665" spans="1:2" x14ac:dyDescent="0.25">
      <c r="A665" s="630">
        <v>41817</v>
      </c>
      <c r="B665" s="631">
        <v>1.3619000000000001</v>
      </c>
    </row>
    <row r="666" spans="1:2" x14ac:dyDescent="0.25">
      <c r="A666" s="630">
        <v>41816</v>
      </c>
      <c r="B666" s="631">
        <v>1.3615999999999999</v>
      </c>
    </row>
    <row r="667" spans="1:2" x14ac:dyDescent="0.25">
      <c r="A667" s="630">
        <v>41815</v>
      </c>
      <c r="B667" s="631">
        <v>1.3604000000000001</v>
      </c>
    </row>
    <row r="668" spans="1:2" x14ac:dyDescent="0.25">
      <c r="A668" s="630">
        <v>41814</v>
      </c>
      <c r="B668" s="631">
        <v>1.3594999999999999</v>
      </c>
    </row>
    <row r="669" spans="1:2" x14ac:dyDescent="0.25">
      <c r="A669" s="630">
        <v>41813</v>
      </c>
      <c r="B669" s="631">
        <v>1.3597999999999999</v>
      </c>
    </row>
    <row r="670" spans="1:2" x14ac:dyDescent="0.25">
      <c r="A670" s="630">
        <v>41812</v>
      </c>
      <c r="B670" s="631">
        <v>1.3597999999999999</v>
      </c>
    </row>
    <row r="671" spans="1:2" x14ac:dyDescent="0.25">
      <c r="A671" s="630">
        <v>41811</v>
      </c>
      <c r="B671" s="631">
        <v>1.3602000000000001</v>
      </c>
    </row>
    <row r="672" spans="1:2" x14ac:dyDescent="0.25">
      <c r="A672" s="630">
        <v>41810</v>
      </c>
      <c r="B672" s="631">
        <v>1.3608</v>
      </c>
    </row>
    <row r="673" spans="1:2" x14ac:dyDescent="0.25">
      <c r="A673" s="630">
        <v>41809</v>
      </c>
      <c r="B673" s="631">
        <v>1.3559000000000001</v>
      </c>
    </row>
    <row r="674" spans="1:2" x14ac:dyDescent="0.25">
      <c r="A674" s="630">
        <v>41808</v>
      </c>
      <c r="B674" s="631">
        <v>1.3557999999999999</v>
      </c>
    </row>
    <row r="675" spans="1:2" x14ac:dyDescent="0.25">
      <c r="A675" s="630">
        <v>41807</v>
      </c>
      <c r="B675" s="631">
        <v>1.3547</v>
      </c>
    </row>
    <row r="676" spans="1:2" x14ac:dyDescent="0.25">
      <c r="A676" s="630">
        <v>41806</v>
      </c>
      <c r="B676" s="631">
        <v>1.3537999999999999</v>
      </c>
    </row>
    <row r="677" spans="1:2" x14ac:dyDescent="0.25">
      <c r="A677" s="630">
        <v>41805</v>
      </c>
      <c r="B677" s="631">
        <v>1.3537999999999999</v>
      </c>
    </row>
    <row r="678" spans="1:2" x14ac:dyDescent="0.25">
      <c r="A678" s="630">
        <v>41804</v>
      </c>
      <c r="B678" s="631">
        <v>1.3549</v>
      </c>
    </row>
    <row r="679" spans="1:2" x14ac:dyDescent="0.25">
      <c r="A679" s="630">
        <v>41803</v>
      </c>
      <c r="B679" s="631">
        <v>1.3540000000000001</v>
      </c>
    </row>
    <row r="680" spans="1:2" x14ac:dyDescent="0.25">
      <c r="A680" s="630">
        <v>41802</v>
      </c>
      <c r="B680" s="631">
        <v>1.3534999999999999</v>
      </c>
    </row>
    <row r="681" spans="1:2" x14ac:dyDescent="0.25">
      <c r="A681" s="630">
        <v>41801</v>
      </c>
      <c r="B681" s="631">
        <v>1.3567</v>
      </c>
    </row>
    <row r="682" spans="1:2" x14ac:dyDescent="0.25">
      <c r="A682" s="630">
        <v>41800</v>
      </c>
      <c r="B682" s="631">
        <v>1.3623000000000001</v>
      </c>
    </row>
    <row r="683" spans="1:2" x14ac:dyDescent="0.25">
      <c r="A683" s="630">
        <v>41799</v>
      </c>
      <c r="B683" s="631">
        <v>1.3638999999999999</v>
      </c>
    </row>
    <row r="684" spans="1:2" x14ac:dyDescent="0.25">
      <c r="A684" s="630">
        <v>41798</v>
      </c>
      <c r="B684" s="631">
        <v>1.3638999999999999</v>
      </c>
    </row>
    <row r="685" spans="1:2" x14ac:dyDescent="0.25">
      <c r="A685" s="630">
        <v>41797</v>
      </c>
      <c r="B685" s="631">
        <v>1.3647</v>
      </c>
    </row>
    <row r="686" spans="1:2" x14ac:dyDescent="0.25">
      <c r="A686" s="630">
        <v>41796</v>
      </c>
      <c r="B686" s="631">
        <v>1.3609</v>
      </c>
    </row>
    <row r="687" spans="1:2" x14ac:dyDescent="0.25">
      <c r="A687" s="630">
        <v>41795</v>
      </c>
      <c r="B687" s="631">
        <v>1.3613999999999999</v>
      </c>
    </row>
    <row r="688" spans="1:2" x14ac:dyDescent="0.25">
      <c r="A688" s="630">
        <v>41794</v>
      </c>
      <c r="B688" s="631">
        <v>1.3612</v>
      </c>
    </row>
    <row r="689" spans="1:2" x14ac:dyDescent="0.25">
      <c r="A689" s="630">
        <v>41793</v>
      </c>
      <c r="B689" s="631">
        <v>1.3613999999999999</v>
      </c>
    </row>
    <row r="690" spans="1:2" x14ac:dyDescent="0.25">
      <c r="A690" s="630">
        <v>41792</v>
      </c>
      <c r="B690" s="631">
        <v>1.3629</v>
      </c>
    </row>
    <row r="691" spans="1:2" x14ac:dyDescent="0.25">
      <c r="A691" s="630">
        <v>41791</v>
      </c>
      <c r="B691" s="631">
        <v>1.3629</v>
      </c>
    </row>
    <row r="692" spans="1:2" x14ac:dyDescent="0.25">
      <c r="A692" s="630">
        <v>41790</v>
      </c>
      <c r="B692" s="631">
        <v>1.3615999999999999</v>
      </c>
    </row>
    <row r="693" spans="1:2" x14ac:dyDescent="0.25">
      <c r="A693" s="630">
        <v>41789</v>
      </c>
      <c r="B693" s="631">
        <v>1.3604000000000001</v>
      </c>
    </row>
    <row r="694" spans="1:2" x14ac:dyDescent="0.25">
      <c r="A694" s="630">
        <v>41788</v>
      </c>
      <c r="B694" s="631">
        <v>1.3616999999999999</v>
      </c>
    </row>
    <row r="695" spans="1:2" x14ac:dyDescent="0.25">
      <c r="A695" s="630">
        <v>41787</v>
      </c>
      <c r="B695" s="631">
        <v>1.3642000000000001</v>
      </c>
    </row>
    <row r="696" spans="1:2" x14ac:dyDescent="0.25">
      <c r="A696" s="630">
        <v>41786</v>
      </c>
      <c r="B696" s="631">
        <v>1.3633999999999999</v>
      </c>
    </row>
    <row r="697" spans="1:2" x14ac:dyDescent="0.25">
      <c r="A697" s="630">
        <v>41785</v>
      </c>
      <c r="B697" s="631">
        <v>1.3624000000000001</v>
      </c>
    </row>
    <row r="698" spans="1:2" x14ac:dyDescent="0.25">
      <c r="A698" s="630">
        <v>41784</v>
      </c>
      <c r="B698" s="631">
        <v>1.3624000000000001</v>
      </c>
    </row>
    <row r="699" spans="1:2" x14ac:dyDescent="0.25">
      <c r="A699" s="630">
        <v>41783</v>
      </c>
      <c r="B699" s="631">
        <v>1.3637999999999999</v>
      </c>
    </row>
    <row r="700" spans="1:2" x14ac:dyDescent="0.25">
      <c r="A700" s="630">
        <v>41782</v>
      </c>
      <c r="B700" s="631">
        <v>1.3668</v>
      </c>
    </row>
    <row r="701" spans="1:2" x14ac:dyDescent="0.25">
      <c r="A701" s="630">
        <v>41781</v>
      </c>
      <c r="B701" s="631">
        <v>1.369</v>
      </c>
    </row>
    <row r="702" spans="1:2" x14ac:dyDescent="0.25">
      <c r="A702" s="630">
        <v>41780</v>
      </c>
      <c r="B702" s="631">
        <v>1.3702000000000001</v>
      </c>
    </row>
    <row r="703" spans="1:2" x14ac:dyDescent="0.25">
      <c r="A703" s="630">
        <v>41779</v>
      </c>
      <c r="B703" s="631">
        <v>1.371</v>
      </c>
    </row>
    <row r="704" spans="1:2" x14ac:dyDescent="0.25">
      <c r="A704" s="630">
        <v>41778</v>
      </c>
      <c r="B704" s="631">
        <v>1.3693</v>
      </c>
    </row>
    <row r="705" spans="1:2" x14ac:dyDescent="0.25">
      <c r="A705" s="630">
        <v>41777</v>
      </c>
      <c r="B705" s="631">
        <v>1.3693</v>
      </c>
    </row>
    <row r="706" spans="1:2" x14ac:dyDescent="0.25">
      <c r="A706" s="630">
        <v>41776</v>
      </c>
      <c r="B706" s="631">
        <v>1.3708</v>
      </c>
    </row>
    <row r="707" spans="1:2" x14ac:dyDescent="0.25">
      <c r="A707" s="630">
        <v>41775</v>
      </c>
      <c r="B707" s="631">
        <v>1.37</v>
      </c>
    </row>
    <row r="708" spans="1:2" x14ac:dyDescent="0.25">
      <c r="A708" s="630">
        <v>41774</v>
      </c>
      <c r="B708" s="631">
        <v>1.3711</v>
      </c>
    </row>
    <row r="709" spans="1:2" x14ac:dyDescent="0.25">
      <c r="A709" s="630">
        <v>41773</v>
      </c>
      <c r="B709" s="631">
        <v>1.3734999999999999</v>
      </c>
    </row>
    <row r="710" spans="1:2" x14ac:dyDescent="0.25">
      <c r="A710" s="630">
        <v>41772</v>
      </c>
      <c r="B710" s="631">
        <v>1.3759999999999999</v>
      </c>
    </row>
    <row r="711" spans="1:2" x14ac:dyDescent="0.25">
      <c r="A711" s="630">
        <v>41771</v>
      </c>
      <c r="B711" s="631">
        <v>1.3756999999999999</v>
      </c>
    </row>
    <row r="712" spans="1:2" x14ac:dyDescent="0.25">
      <c r="A712" s="630">
        <v>41770</v>
      </c>
      <c r="B712" s="631">
        <v>1.3756999999999999</v>
      </c>
    </row>
    <row r="713" spans="1:2" x14ac:dyDescent="0.25">
      <c r="A713" s="630">
        <v>41769</v>
      </c>
      <c r="B713" s="631">
        <v>1.3805000000000001</v>
      </c>
    </row>
    <row r="714" spans="1:2" x14ac:dyDescent="0.25">
      <c r="A714" s="630">
        <v>41768</v>
      </c>
      <c r="B714" s="631">
        <v>1.3902000000000001</v>
      </c>
    </row>
    <row r="715" spans="1:2" x14ac:dyDescent="0.25">
      <c r="A715" s="630">
        <v>41767</v>
      </c>
      <c r="B715" s="631">
        <v>1.3923000000000001</v>
      </c>
    </row>
    <row r="716" spans="1:2" x14ac:dyDescent="0.25">
      <c r="A716" s="630">
        <v>41766</v>
      </c>
      <c r="B716" s="631">
        <v>1.3907</v>
      </c>
    </row>
    <row r="717" spans="1:2" x14ac:dyDescent="0.25">
      <c r="A717" s="630">
        <v>41765</v>
      </c>
      <c r="B717" s="631">
        <v>1.3875</v>
      </c>
    </row>
    <row r="718" spans="1:2" x14ac:dyDescent="0.25">
      <c r="A718" s="630">
        <v>41764</v>
      </c>
      <c r="B718" s="631">
        <v>1.3869</v>
      </c>
    </row>
    <row r="719" spans="1:2" x14ac:dyDescent="0.25">
      <c r="A719" s="630">
        <v>41763</v>
      </c>
      <c r="B719" s="631">
        <v>1.3869</v>
      </c>
    </row>
    <row r="720" spans="1:2" x14ac:dyDescent="0.25">
      <c r="A720" s="630">
        <v>41762</v>
      </c>
      <c r="B720" s="631">
        <v>1.3859999999999999</v>
      </c>
    </row>
    <row r="721" spans="1:2" x14ac:dyDescent="0.25">
      <c r="A721" s="630">
        <v>41761</v>
      </c>
      <c r="B721" s="631">
        <v>1.3872</v>
      </c>
    </row>
    <row r="722" spans="1:2" x14ac:dyDescent="0.25">
      <c r="A722" s="630">
        <v>41760</v>
      </c>
      <c r="B722" s="631">
        <v>1.3832</v>
      </c>
    </row>
    <row r="723" spans="1:2" x14ac:dyDescent="0.25">
      <c r="A723" s="630">
        <v>41759</v>
      </c>
      <c r="B723" s="631">
        <v>1.3843000000000001</v>
      </c>
    </row>
    <row r="724" spans="1:2" x14ac:dyDescent="0.25">
      <c r="A724" s="630">
        <v>41758</v>
      </c>
      <c r="B724" s="631">
        <v>1.3845000000000001</v>
      </c>
    </row>
    <row r="725" spans="1:2" x14ac:dyDescent="0.25">
      <c r="A725" s="630">
        <v>41757</v>
      </c>
      <c r="B725" s="631">
        <v>1.383</v>
      </c>
    </row>
    <row r="726" spans="1:2" x14ac:dyDescent="0.25">
      <c r="A726" s="630">
        <v>41756</v>
      </c>
      <c r="B726" s="631">
        <v>1.383</v>
      </c>
    </row>
    <row r="727" spans="1:2" x14ac:dyDescent="0.25">
      <c r="A727" s="630">
        <v>41755</v>
      </c>
      <c r="B727" s="631">
        <v>1.3835</v>
      </c>
    </row>
    <row r="728" spans="1:2" x14ac:dyDescent="0.25">
      <c r="A728" s="630">
        <v>41754</v>
      </c>
      <c r="B728" s="631">
        <v>1.3822000000000001</v>
      </c>
    </row>
    <row r="729" spans="1:2" x14ac:dyDescent="0.25">
      <c r="A729" s="630">
        <v>41753</v>
      </c>
      <c r="B729" s="631">
        <v>1.3821000000000001</v>
      </c>
    </row>
    <row r="730" spans="1:2" x14ac:dyDescent="0.25">
      <c r="A730" s="630">
        <v>41752</v>
      </c>
      <c r="B730" s="631">
        <v>1.3801000000000001</v>
      </c>
    </row>
    <row r="731" spans="1:2" x14ac:dyDescent="0.25">
      <c r="A731" s="630">
        <v>41751</v>
      </c>
      <c r="B731" s="631">
        <v>1.3809</v>
      </c>
    </row>
    <row r="732" spans="1:2" x14ac:dyDescent="0.25">
      <c r="A732" s="630">
        <v>41750</v>
      </c>
      <c r="B732" s="631">
        <v>1.3804000000000001</v>
      </c>
    </row>
    <row r="733" spans="1:2" x14ac:dyDescent="0.25">
      <c r="A733" s="630">
        <v>41749</v>
      </c>
      <c r="B733" s="631">
        <v>1.3804000000000001</v>
      </c>
    </row>
    <row r="734" spans="1:2" x14ac:dyDescent="0.25">
      <c r="A734" s="630">
        <v>41748</v>
      </c>
      <c r="B734" s="631">
        <v>1.3815</v>
      </c>
    </row>
    <row r="735" spans="1:2" x14ac:dyDescent="0.25">
      <c r="A735" s="630">
        <v>41747</v>
      </c>
      <c r="B735" s="631">
        <v>1.3834</v>
      </c>
    </row>
    <row r="736" spans="1:2" x14ac:dyDescent="0.25">
      <c r="A736" s="630">
        <v>41746</v>
      </c>
      <c r="B736" s="631">
        <v>1.3822000000000001</v>
      </c>
    </row>
    <row r="737" spans="1:2" x14ac:dyDescent="0.25">
      <c r="A737" s="630">
        <v>41745</v>
      </c>
      <c r="B737" s="631">
        <v>1.3811</v>
      </c>
    </row>
    <row r="738" spans="1:2" x14ac:dyDescent="0.25">
      <c r="A738" s="630">
        <v>41744</v>
      </c>
      <c r="B738" s="631">
        <v>1.3835</v>
      </c>
    </row>
    <row r="739" spans="1:2" x14ac:dyDescent="0.25">
      <c r="A739" s="630">
        <v>41743</v>
      </c>
      <c r="B739" s="631">
        <v>1.3883000000000001</v>
      </c>
    </row>
    <row r="740" spans="1:2" x14ac:dyDescent="0.25">
      <c r="A740" s="630">
        <v>41742</v>
      </c>
      <c r="B740" s="631">
        <v>1.3883000000000001</v>
      </c>
    </row>
    <row r="741" spans="1:2" x14ac:dyDescent="0.25">
      <c r="A741" s="630">
        <v>41741</v>
      </c>
      <c r="B741" s="631">
        <v>1.3889</v>
      </c>
    </row>
    <row r="742" spans="1:2" x14ac:dyDescent="0.25">
      <c r="A742" s="630">
        <v>41740</v>
      </c>
      <c r="B742" s="631">
        <v>1.3865000000000001</v>
      </c>
    </row>
    <row r="743" spans="1:2" x14ac:dyDescent="0.25">
      <c r="A743" s="630">
        <v>41739</v>
      </c>
      <c r="B743" s="631">
        <v>1.3804000000000001</v>
      </c>
    </row>
    <row r="744" spans="1:2" x14ac:dyDescent="0.25">
      <c r="A744" s="630">
        <v>41738</v>
      </c>
      <c r="B744" s="631">
        <v>1.3767</v>
      </c>
    </row>
    <row r="745" spans="1:2" x14ac:dyDescent="0.25">
      <c r="A745" s="630">
        <v>41737</v>
      </c>
      <c r="B745" s="631">
        <v>1.3717999999999999</v>
      </c>
    </row>
    <row r="746" spans="1:2" x14ac:dyDescent="0.25">
      <c r="A746" s="630">
        <v>41736</v>
      </c>
      <c r="B746" s="631">
        <v>1.3702000000000001</v>
      </c>
    </row>
    <row r="747" spans="1:2" x14ac:dyDescent="0.25">
      <c r="A747" s="630">
        <v>41735</v>
      </c>
      <c r="B747" s="631">
        <v>1.3702000000000001</v>
      </c>
    </row>
    <row r="748" spans="1:2" x14ac:dyDescent="0.25">
      <c r="A748" s="630">
        <v>41734</v>
      </c>
      <c r="B748" s="631">
        <v>1.3707</v>
      </c>
    </row>
    <row r="749" spans="1:2" x14ac:dyDescent="0.25">
      <c r="A749" s="630">
        <v>41733</v>
      </c>
      <c r="B749" s="631">
        <v>1.3747</v>
      </c>
    </row>
    <row r="750" spans="1:2" x14ac:dyDescent="0.25">
      <c r="A750" s="630">
        <v>41732</v>
      </c>
      <c r="B750" s="631">
        <v>1.3787</v>
      </c>
    </row>
    <row r="751" spans="1:2" x14ac:dyDescent="0.25">
      <c r="A751" s="630">
        <v>41731</v>
      </c>
      <c r="B751" s="631">
        <v>1.3786</v>
      </c>
    </row>
    <row r="752" spans="1:2" x14ac:dyDescent="0.25">
      <c r="A752" s="630">
        <v>41730</v>
      </c>
      <c r="B752" s="631">
        <v>1.3767</v>
      </c>
    </row>
    <row r="753" spans="1:2" x14ac:dyDescent="0.25">
      <c r="A753" s="630">
        <v>41729</v>
      </c>
      <c r="B753" s="631">
        <v>1.3752</v>
      </c>
    </row>
    <row r="754" spans="1:2" x14ac:dyDescent="0.25">
      <c r="A754" s="630">
        <v>41728</v>
      </c>
      <c r="B754" s="631">
        <v>1.3752</v>
      </c>
    </row>
    <row r="755" spans="1:2" x14ac:dyDescent="0.25">
      <c r="A755" s="630">
        <v>41727</v>
      </c>
      <c r="B755" s="631">
        <v>1.3743000000000001</v>
      </c>
    </row>
    <row r="756" spans="1:2" x14ac:dyDescent="0.25">
      <c r="A756" s="630">
        <v>41726</v>
      </c>
      <c r="B756" s="631">
        <v>1.3768</v>
      </c>
    </row>
    <row r="757" spans="1:2" x14ac:dyDescent="0.25">
      <c r="A757" s="630">
        <v>41725</v>
      </c>
      <c r="B757" s="631">
        <v>1.3804000000000001</v>
      </c>
    </row>
    <row r="758" spans="1:2" x14ac:dyDescent="0.25">
      <c r="A758" s="630">
        <v>41724</v>
      </c>
      <c r="B758" s="631">
        <v>1.3821000000000001</v>
      </c>
    </row>
    <row r="759" spans="1:2" x14ac:dyDescent="0.25">
      <c r="A759" s="630">
        <v>41723</v>
      </c>
      <c r="B759" s="631">
        <v>1.3794999999999999</v>
      </c>
    </row>
    <row r="760" spans="1:2" x14ac:dyDescent="0.25">
      <c r="A760" s="630">
        <v>41722</v>
      </c>
      <c r="B760" s="631">
        <v>1.3791</v>
      </c>
    </row>
    <row r="761" spans="1:2" x14ac:dyDescent="0.25">
      <c r="A761" s="630">
        <v>41721</v>
      </c>
      <c r="B761" s="631">
        <v>1.3791</v>
      </c>
    </row>
    <row r="762" spans="1:2" x14ac:dyDescent="0.25">
      <c r="A762" s="630">
        <v>41720</v>
      </c>
      <c r="B762" s="631">
        <v>1.3788</v>
      </c>
    </row>
    <row r="763" spans="1:2" x14ac:dyDescent="0.25">
      <c r="A763" s="630">
        <v>41719</v>
      </c>
      <c r="B763" s="631">
        <v>1.3803000000000001</v>
      </c>
    </row>
    <row r="764" spans="1:2" x14ac:dyDescent="0.25">
      <c r="A764" s="630">
        <v>41718</v>
      </c>
      <c r="B764" s="631">
        <v>1.391</v>
      </c>
    </row>
    <row r="765" spans="1:2" x14ac:dyDescent="0.25">
      <c r="A765" s="630">
        <v>41717</v>
      </c>
      <c r="B765" s="631">
        <v>1.3919999999999999</v>
      </c>
    </row>
    <row r="766" spans="1:2" x14ac:dyDescent="0.25">
      <c r="A766" s="630">
        <v>41716</v>
      </c>
      <c r="B766" s="631">
        <v>1.3909</v>
      </c>
    </row>
    <row r="767" spans="1:2" x14ac:dyDescent="0.25">
      <c r="A767" s="630">
        <v>41715</v>
      </c>
      <c r="B767" s="631">
        <v>1.3907</v>
      </c>
    </row>
    <row r="768" spans="1:2" x14ac:dyDescent="0.25">
      <c r="A768" s="630">
        <v>41714</v>
      </c>
      <c r="B768" s="631">
        <v>1.3907</v>
      </c>
    </row>
    <row r="769" spans="1:2" x14ac:dyDescent="0.25">
      <c r="A769" s="630">
        <v>41713</v>
      </c>
      <c r="B769" s="631">
        <v>1.3882000000000001</v>
      </c>
    </row>
    <row r="770" spans="1:2" x14ac:dyDescent="0.25">
      <c r="A770" s="630">
        <v>41712</v>
      </c>
      <c r="B770" s="631">
        <v>1.3916999999999999</v>
      </c>
    </row>
    <row r="771" spans="1:2" x14ac:dyDescent="0.25">
      <c r="A771" s="630">
        <v>41711</v>
      </c>
      <c r="B771" s="631">
        <v>1.3873</v>
      </c>
    </row>
    <row r="772" spans="1:2" x14ac:dyDescent="0.25">
      <c r="A772" s="630">
        <v>41710</v>
      </c>
      <c r="B772" s="631">
        <v>1.3864000000000001</v>
      </c>
    </row>
    <row r="773" spans="1:2" x14ac:dyDescent="0.25">
      <c r="A773" s="630">
        <v>41709</v>
      </c>
      <c r="B773" s="631">
        <v>1.3878999999999999</v>
      </c>
    </row>
    <row r="774" spans="1:2" x14ac:dyDescent="0.25">
      <c r="A774" s="630">
        <v>41708</v>
      </c>
      <c r="B774" s="631">
        <v>1.3875</v>
      </c>
    </row>
    <row r="775" spans="1:2" x14ac:dyDescent="0.25">
      <c r="A775" s="630">
        <v>41707</v>
      </c>
      <c r="B775" s="631">
        <v>1.3875</v>
      </c>
    </row>
    <row r="776" spans="1:2" x14ac:dyDescent="0.25">
      <c r="A776" s="630">
        <v>41706</v>
      </c>
      <c r="B776" s="631">
        <v>1.3869</v>
      </c>
    </row>
    <row r="777" spans="1:2" x14ac:dyDescent="0.25">
      <c r="A777" s="630">
        <v>41705</v>
      </c>
      <c r="B777" s="631">
        <v>1.3768</v>
      </c>
    </row>
    <row r="778" spans="1:2" x14ac:dyDescent="0.25">
      <c r="A778" s="630">
        <v>41704</v>
      </c>
      <c r="B778" s="631">
        <v>1.3732</v>
      </c>
    </row>
    <row r="779" spans="1:2" x14ac:dyDescent="0.25">
      <c r="A779" s="630">
        <v>41703</v>
      </c>
      <c r="B779" s="631">
        <v>1.3743000000000001</v>
      </c>
    </row>
    <row r="780" spans="1:2" x14ac:dyDescent="0.25">
      <c r="A780" s="630">
        <v>41702</v>
      </c>
      <c r="B780" s="631">
        <v>1.3771</v>
      </c>
    </row>
    <row r="781" spans="1:2" x14ac:dyDescent="0.25">
      <c r="A781" s="630">
        <v>41701</v>
      </c>
      <c r="B781" s="631">
        <v>1.3798999999999999</v>
      </c>
    </row>
    <row r="782" spans="1:2" x14ac:dyDescent="0.25">
      <c r="A782" s="630">
        <v>41700</v>
      </c>
      <c r="B782" s="631">
        <v>1.3798999999999999</v>
      </c>
    </row>
    <row r="783" spans="1:2" x14ac:dyDescent="0.25">
      <c r="A783" s="630">
        <v>41699</v>
      </c>
      <c r="B783" s="631">
        <v>1.3751</v>
      </c>
    </row>
    <row r="784" spans="1:2" x14ac:dyDescent="0.25">
      <c r="A784" s="630">
        <v>41698</v>
      </c>
      <c r="B784" s="631">
        <v>1.3682000000000001</v>
      </c>
    </row>
    <row r="785" spans="1:2" x14ac:dyDescent="0.25">
      <c r="A785" s="630">
        <v>41697</v>
      </c>
      <c r="B785" s="631">
        <v>1.3722000000000001</v>
      </c>
    </row>
    <row r="786" spans="1:2" x14ac:dyDescent="0.25">
      <c r="A786" s="630">
        <v>41696</v>
      </c>
      <c r="B786" s="631">
        <v>1.3742000000000001</v>
      </c>
    </row>
    <row r="787" spans="1:2" x14ac:dyDescent="0.25">
      <c r="A787" s="630">
        <v>41695</v>
      </c>
      <c r="B787" s="631">
        <v>1.3736999999999999</v>
      </c>
    </row>
    <row r="788" spans="1:2" x14ac:dyDescent="0.25">
      <c r="A788" s="630">
        <v>41694</v>
      </c>
      <c r="B788" s="631">
        <v>1.3734999999999999</v>
      </c>
    </row>
    <row r="789" spans="1:2" x14ac:dyDescent="0.25">
      <c r="A789" s="630">
        <v>41693</v>
      </c>
      <c r="B789" s="631">
        <v>1.3734999999999999</v>
      </c>
    </row>
    <row r="790" spans="1:2" x14ac:dyDescent="0.25">
      <c r="A790" s="630">
        <v>41692</v>
      </c>
      <c r="B790" s="631">
        <v>1.3720000000000001</v>
      </c>
    </row>
    <row r="791" spans="1:2" x14ac:dyDescent="0.25">
      <c r="A791" s="630">
        <v>41691</v>
      </c>
      <c r="B791" s="631">
        <v>1.3723000000000001</v>
      </c>
    </row>
    <row r="792" spans="1:2" x14ac:dyDescent="0.25">
      <c r="A792" s="630">
        <v>41690</v>
      </c>
      <c r="B792" s="631">
        <v>1.3754999999999999</v>
      </c>
    </row>
    <row r="793" spans="1:2" x14ac:dyDescent="0.25">
      <c r="A793" s="630">
        <v>41689</v>
      </c>
      <c r="B793" s="631">
        <v>1.3725000000000001</v>
      </c>
    </row>
    <row r="794" spans="1:2" x14ac:dyDescent="0.25">
      <c r="A794" s="630">
        <v>41688</v>
      </c>
      <c r="B794" s="631">
        <v>1.3705000000000001</v>
      </c>
    </row>
    <row r="795" spans="1:2" x14ac:dyDescent="0.25">
      <c r="A795" s="630">
        <v>41687</v>
      </c>
      <c r="B795" s="631">
        <v>1.3689</v>
      </c>
    </row>
    <row r="796" spans="1:2" x14ac:dyDescent="0.25">
      <c r="A796" s="630">
        <v>41686</v>
      </c>
      <c r="B796" s="631">
        <v>1.369</v>
      </c>
    </row>
    <row r="797" spans="1:2" x14ac:dyDescent="0.25">
      <c r="A797" s="630">
        <v>41685</v>
      </c>
      <c r="B797" s="631">
        <v>1.3689</v>
      </c>
    </row>
    <row r="798" spans="1:2" x14ac:dyDescent="0.25">
      <c r="A798" s="630">
        <v>41684</v>
      </c>
      <c r="B798" s="631">
        <v>1.3637999999999999</v>
      </c>
    </row>
    <row r="799" spans="1:2" x14ac:dyDescent="0.25">
      <c r="A799" s="630">
        <v>41683</v>
      </c>
      <c r="B799" s="631">
        <v>1.3614999999999999</v>
      </c>
    </row>
    <row r="800" spans="1:2" x14ac:dyDescent="0.25">
      <c r="A800" s="630">
        <v>41682</v>
      </c>
      <c r="B800" s="631">
        <v>1.3657999999999999</v>
      </c>
    </row>
    <row r="801" spans="1:2" x14ac:dyDescent="0.25">
      <c r="A801" s="630">
        <v>41681</v>
      </c>
      <c r="B801" s="631">
        <v>1.3632</v>
      </c>
    </row>
    <row r="802" spans="1:2" x14ac:dyDescent="0.25">
      <c r="A802" s="630">
        <v>41680</v>
      </c>
      <c r="B802" s="631">
        <v>1.3633</v>
      </c>
    </row>
    <row r="803" spans="1:2" x14ac:dyDescent="0.25">
      <c r="A803" s="630">
        <v>41679</v>
      </c>
      <c r="B803" s="631">
        <v>1.3633999999999999</v>
      </c>
    </row>
    <row r="804" spans="1:2" x14ac:dyDescent="0.25">
      <c r="A804" s="630">
        <v>41678</v>
      </c>
      <c r="B804" s="631">
        <v>1.3592</v>
      </c>
    </row>
    <row r="805" spans="1:2" x14ac:dyDescent="0.25">
      <c r="A805" s="630">
        <v>41677</v>
      </c>
      <c r="B805" s="631">
        <v>1.3547</v>
      </c>
    </row>
    <row r="806" spans="1:2" x14ac:dyDescent="0.25">
      <c r="A806" s="630">
        <v>41676</v>
      </c>
      <c r="B806" s="631">
        <v>1.3519000000000001</v>
      </c>
    </row>
    <row r="807" spans="1:2" x14ac:dyDescent="0.25">
      <c r="A807" s="630">
        <v>41675</v>
      </c>
      <c r="B807" s="631">
        <v>1.3515999999999999</v>
      </c>
    </row>
    <row r="808" spans="1:2" x14ac:dyDescent="0.25">
      <c r="A808" s="630">
        <v>41674</v>
      </c>
      <c r="B808" s="631">
        <v>1.3498000000000001</v>
      </c>
    </row>
    <row r="809" spans="1:2" x14ac:dyDescent="0.25">
      <c r="A809" s="630">
        <v>41673</v>
      </c>
      <c r="B809" s="631">
        <v>1.3481000000000001</v>
      </c>
    </row>
    <row r="810" spans="1:2" x14ac:dyDescent="0.25">
      <c r="A810" s="630">
        <v>41672</v>
      </c>
      <c r="B810" s="631">
        <v>1.3481000000000001</v>
      </c>
    </row>
    <row r="811" spans="1:2" x14ac:dyDescent="0.25">
      <c r="A811" s="630">
        <v>41671</v>
      </c>
      <c r="B811" s="631">
        <v>1.3532</v>
      </c>
    </row>
    <row r="812" spans="1:2" x14ac:dyDescent="0.25">
      <c r="A812" s="630">
        <v>41670</v>
      </c>
      <c r="B812" s="631">
        <v>1.3611</v>
      </c>
    </row>
    <row r="813" spans="1:2" x14ac:dyDescent="0.25">
      <c r="A813" s="630">
        <v>41669</v>
      </c>
      <c r="B813" s="631">
        <v>1.3657999999999999</v>
      </c>
    </row>
    <row r="814" spans="1:2" x14ac:dyDescent="0.25">
      <c r="A814" s="630">
        <v>41668</v>
      </c>
      <c r="B814" s="631">
        <v>1.3665</v>
      </c>
    </row>
    <row r="815" spans="1:2" x14ac:dyDescent="0.25">
      <c r="A815" s="630">
        <v>41667</v>
      </c>
      <c r="B815" s="631">
        <v>1.3677999999999999</v>
      </c>
    </row>
    <row r="816" spans="1:2" x14ac:dyDescent="0.25">
      <c r="A816" s="630">
        <v>41666</v>
      </c>
      <c r="B816" s="631">
        <v>1.3674999999999999</v>
      </c>
    </row>
    <row r="817" spans="1:2" x14ac:dyDescent="0.25">
      <c r="A817" s="630">
        <v>41665</v>
      </c>
      <c r="B817" s="631">
        <v>1.3674999999999999</v>
      </c>
    </row>
    <row r="818" spans="1:2" x14ac:dyDescent="0.25">
      <c r="A818" s="630">
        <v>41664</v>
      </c>
      <c r="B818" s="631">
        <v>1.3686</v>
      </c>
    </row>
    <row r="819" spans="1:2" x14ac:dyDescent="0.25">
      <c r="A819" s="630">
        <v>41663</v>
      </c>
      <c r="B819" s="631">
        <v>1.3606</v>
      </c>
    </row>
    <row r="820" spans="1:2" x14ac:dyDescent="0.25">
      <c r="A820" s="630">
        <v>41662</v>
      </c>
      <c r="B820" s="631">
        <v>1.3555999999999999</v>
      </c>
    </row>
    <row r="821" spans="1:2" x14ac:dyDescent="0.25">
      <c r="A821" s="630">
        <v>41661</v>
      </c>
      <c r="B821" s="631">
        <v>1.3545</v>
      </c>
    </row>
    <row r="822" spans="1:2" x14ac:dyDescent="0.25">
      <c r="A822" s="630">
        <v>41660</v>
      </c>
      <c r="B822" s="631">
        <v>1.3545</v>
      </c>
    </row>
    <row r="823" spans="1:2" x14ac:dyDescent="0.25">
      <c r="A823" s="630">
        <v>41659</v>
      </c>
      <c r="B823" s="631">
        <v>1.3540000000000001</v>
      </c>
    </row>
    <row r="824" spans="1:2" x14ac:dyDescent="0.25">
      <c r="A824" s="630">
        <v>41658</v>
      </c>
      <c r="B824" s="631">
        <v>1.3540000000000001</v>
      </c>
    </row>
    <row r="825" spans="1:2" x14ac:dyDescent="0.25">
      <c r="A825" s="630">
        <v>41657</v>
      </c>
      <c r="B825" s="631">
        <v>1.3589</v>
      </c>
    </row>
    <row r="826" spans="1:2" x14ac:dyDescent="0.25">
      <c r="A826" s="630">
        <v>41656</v>
      </c>
      <c r="B826" s="631">
        <v>1.3611</v>
      </c>
    </row>
    <row r="827" spans="1:2" x14ac:dyDescent="0.25">
      <c r="A827" s="630">
        <v>41655</v>
      </c>
      <c r="B827" s="631">
        <v>1.3627</v>
      </c>
    </row>
    <row r="828" spans="1:2" x14ac:dyDescent="0.25">
      <c r="A828" s="630">
        <v>41654</v>
      </c>
      <c r="B828" s="631">
        <v>1.3671</v>
      </c>
    </row>
    <row r="829" spans="1:2" x14ac:dyDescent="0.25">
      <c r="A829" s="630">
        <v>41653</v>
      </c>
      <c r="B829" s="631">
        <v>1.3665</v>
      </c>
    </row>
    <row r="830" spans="1:2" x14ac:dyDescent="0.25">
      <c r="A830" s="630">
        <v>41652</v>
      </c>
      <c r="B830" s="631">
        <v>1.3668</v>
      </c>
    </row>
    <row r="831" spans="1:2" x14ac:dyDescent="0.25">
      <c r="A831" s="630">
        <v>41651</v>
      </c>
      <c r="B831" s="631">
        <v>1.3668</v>
      </c>
    </row>
    <row r="832" spans="1:2" x14ac:dyDescent="0.25">
      <c r="A832" s="630">
        <v>41650</v>
      </c>
      <c r="B832" s="631">
        <v>1.3623000000000001</v>
      </c>
    </row>
    <row r="833" spans="1:2" x14ac:dyDescent="0.25">
      <c r="A833" s="630">
        <v>41649</v>
      </c>
      <c r="B833" s="631">
        <v>1.3588</v>
      </c>
    </row>
    <row r="834" spans="1:2" x14ac:dyDescent="0.25">
      <c r="A834" s="630">
        <v>41648</v>
      </c>
      <c r="B834" s="631">
        <v>1.3603000000000001</v>
      </c>
    </row>
    <row r="835" spans="1:2" x14ac:dyDescent="0.25">
      <c r="A835" s="630">
        <v>41647</v>
      </c>
      <c r="B835" s="631">
        <v>1.3625</v>
      </c>
    </row>
    <row r="836" spans="1:2" x14ac:dyDescent="0.25">
      <c r="A836" s="630">
        <v>41646</v>
      </c>
      <c r="B836" s="631">
        <v>1.3604000000000001</v>
      </c>
    </row>
    <row r="837" spans="1:2" x14ac:dyDescent="0.25">
      <c r="A837" s="630">
        <v>41645</v>
      </c>
      <c r="B837" s="631">
        <v>1.3587</v>
      </c>
    </row>
    <row r="838" spans="1:2" x14ac:dyDescent="0.25">
      <c r="A838" s="630">
        <v>41644</v>
      </c>
      <c r="B838" s="631">
        <v>1.3587</v>
      </c>
    </row>
    <row r="839" spans="1:2" x14ac:dyDescent="0.25">
      <c r="A839" s="630">
        <v>41643</v>
      </c>
      <c r="B839" s="631">
        <v>1.3638999999999999</v>
      </c>
    </row>
    <row r="840" spans="1:2" x14ac:dyDescent="0.25">
      <c r="A840" s="630">
        <v>41642</v>
      </c>
      <c r="B840" s="631">
        <v>1.3714999999999999</v>
      </c>
    </row>
    <row r="841" spans="1:2" x14ac:dyDescent="0.25">
      <c r="A841" s="630">
        <v>41641</v>
      </c>
      <c r="B841" s="631">
        <v>1.3787</v>
      </c>
    </row>
    <row r="842" spans="1:2" x14ac:dyDescent="0.25">
      <c r="A842" s="630">
        <v>41640</v>
      </c>
      <c r="B842" s="631">
        <v>1.3786</v>
      </c>
    </row>
    <row r="843" spans="1:2" x14ac:dyDescent="0.25">
      <c r="A843" s="630">
        <v>41639</v>
      </c>
      <c r="B843" s="631">
        <v>1.3766</v>
      </c>
    </row>
    <row r="844" spans="1:2" x14ac:dyDescent="0.25">
      <c r="A844" s="630">
        <v>41638</v>
      </c>
      <c r="B844" s="631">
        <v>1.3743000000000001</v>
      </c>
    </row>
    <row r="845" spans="1:2" x14ac:dyDescent="0.25">
      <c r="A845" s="630">
        <v>41637</v>
      </c>
      <c r="B845" s="631">
        <v>1.3743000000000001</v>
      </c>
    </row>
    <row r="846" spans="1:2" x14ac:dyDescent="0.25">
      <c r="A846" s="630">
        <v>41636</v>
      </c>
      <c r="B846" s="631">
        <v>1.3757999999999999</v>
      </c>
    </row>
    <row r="847" spans="1:2" x14ac:dyDescent="0.25">
      <c r="A847" s="630">
        <v>41635</v>
      </c>
      <c r="B847" s="631">
        <v>1.3684000000000001</v>
      </c>
    </row>
    <row r="848" spans="1:2" x14ac:dyDescent="0.25">
      <c r="A848" s="630">
        <v>41634</v>
      </c>
      <c r="B848" s="631">
        <v>1.3681000000000001</v>
      </c>
    </row>
    <row r="849" spans="1:2" x14ac:dyDescent="0.25">
      <c r="A849" s="630">
        <v>41633</v>
      </c>
      <c r="B849" s="631">
        <v>1.3681000000000001</v>
      </c>
    </row>
    <row r="850" spans="1:2" x14ac:dyDescent="0.25">
      <c r="A850" s="630">
        <v>41632</v>
      </c>
      <c r="B850" s="631">
        <v>1.3686</v>
      </c>
    </row>
    <row r="851" spans="1:2" x14ac:dyDescent="0.25">
      <c r="A851" s="630">
        <v>41631</v>
      </c>
      <c r="B851" s="631">
        <v>1.3671</v>
      </c>
    </row>
    <row r="852" spans="1:2" x14ac:dyDescent="0.25">
      <c r="A852" s="630">
        <v>41630</v>
      </c>
      <c r="B852" s="631">
        <v>1.3671</v>
      </c>
    </row>
    <row r="853" spans="1:2" x14ac:dyDescent="0.25">
      <c r="A853" s="630">
        <v>41629</v>
      </c>
      <c r="B853" s="631">
        <v>1.3653</v>
      </c>
    </row>
    <row r="854" spans="1:2" x14ac:dyDescent="0.25">
      <c r="A854" s="630">
        <v>41628</v>
      </c>
      <c r="B854" s="631">
        <v>1.367</v>
      </c>
    </row>
    <row r="855" spans="1:2" x14ac:dyDescent="0.25">
      <c r="A855" s="630">
        <v>41627</v>
      </c>
      <c r="B855" s="631">
        <v>1.3761000000000001</v>
      </c>
    </row>
    <row r="856" spans="1:2" x14ac:dyDescent="0.25">
      <c r="A856" s="630">
        <v>41626</v>
      </c>
      <c r="B856" s="631">
        <v>1.3761000000000001</v>
      </c>
    </row>
    <row r="857" spans="1:2" x14ac:dyDescent="0.25">
      <c r="A857" s="630">
        <v>41625</v>
      </c>
      <c r="B857" s="631">
        <v>1.3757999999999999</v>
      </c>
    </row>
    <row r="858" spans="1:2" x14ac:dyDescent="0.25">
      <c r="A858" s="630">
        <v>41624</v>
      </c>
      <c r="B858" s="631">
        <v>1.3737999999999999</v>
      </c>
    </row>
    <row r="859" spans="1:2" x14ac:dyDescent="0.25">
      <c r="A859" s="630">
        <v>41623</v>
      </c>
      <c r="B859" s="631">
        <v>1.3737999999999999</v>
      </c>
    </row>
    <row r="860" spans="1:2" x14ac:dyDescent="0.25">
      <c r="A860" s="630">
        <v>41622</v>
      </c>
      <c r="B860" s="631">
        <v>1.3741000000000001</v>
      </c>
    </row>
    <row r="861" spans="1:2" x14ac:dyDescent="0.25">
      <c r="A861" s="630">
        <v>41621</v>
      </c>
      <c r="B861" s="631">
        <v>1.3774</v>
      </c>
    </row>
    <row r="862" spans="1:2" x14ac:dyDescent="0.25">
      <c r="A862" s="630">
        <v>41620</v>
      </c>
      <c r="B862" s="631">
        <v>1.3769</v>
      </c>
    </row>
    <row r="863" spans="1:2" x14ac:dyDescent="0.25">
      <c r="A863" s="630">
        <v>41619</v>
      </c>
      <c r="B863" s="631">
        <v>1.3753</v>
      </c>
    </row>
    <row r="864" spans="1:2" x14ac:dyDescent="0.25">
      <c r="A864" s="630">
        <v>41618</v>
      </c>
      <c r="B864" s="631">
        <v>1.3714999999999999</v>
      </c>
    </row>
    <row r="865" spans="1:2" x14ac:dyDescent="0.25">
      <c r="A865" s="630">
        <v>41617</v>
      </c>
      <c r="B865" s="631">
        <v>1.3704000000000001</v>
      </c>
    </row>
    <row r="866" spans="1:2" x14ac:dyDescent="0.25">
      <c r="A866" s="630">
        <v>41616</v>
      </c>
      <c r="B866" s="631">
        <v>1.3704000000000001</v>
      </c>
    </row>
    <row r="867" spans="1:2" x14ac:dyDescent="0.25">
      <c r="A867" s="630">
        <v>41615</v>
      </c>
      <c r="B867" s="631">
        <v>1.3672</v>
      </c>
    </row>
    <row r="868" spans="1:2" x14ac:dyDescent="0.25">
      <c r="A868" s="630">
        <v>41614</v>
      </c>
      <c r="B868" s="631">
        <v>1.3613999999999999</v>
      </c>
    </row>
    <row r="869" spans="1:2" x14ac:dyDescent="0.25">
      <c r="A869" s="630">
        <v>41613</v>
      </c>
      <c r="B869" s="631">
        <v>1.3582000000000001</v>
      </c>
    </row>
    <row r="870" spans="1:2" x14ac:dyDescent="0.25">
      <c r="A870" s="630">
        <v>41612</v>
      </c>
      <c r="B870" s="631">
        <v>1.3562000000000001</v>
      </c>
    </row>
    <row r="871" spans="1:2" x14ac:dyDescent="0.25">
      <c r="A871" s="630">
        <v>41611</v>
      </c>
      <c r="B871" s="631">
        <v>1.3571</v>
      </c>
    </row>
    <row r="872" spans="1:2" x14ac:dyDescent="0.25">
      <c r="A872" s="630">
        <v>41610</v>
      </c>
      <c r="B872" s="631">
        <v>1.359</v>
      </c>
    </row>
    <row r="873" spans="1:2" x14ac:dyDescent="0.25">
      <c r="A873" s="630">
        <v>41609</v>
      </c>
      <c r="B873" s="631">
        <v>1.3589</v>
      </c>
    </row>
    <row r="874" spans="1:2" x14ac:dyDescent="0.25">
      <c r="A874" s="630">
        <v>41608</v>
      </c>
      <c r="B874" s="631">
        <v>1.3606</v>
      </c>
    </row>
    <row r="875" spans="1:2" x14ac:dyDescent="0.25">
      <c r="A875" s="630">
        <v>41607</v>
      </c>
      <c r="B875" s="631">
        <v>1.3588</v>
      </c>
    </row>
    <row r="876" spans="1:2" x14ac:dyDescent="0.25">
      <c r="A876" s="630">
        <v>41606</v>
      </c>
      <c r="B876" s="631">
        <v>1.3580000000000001</v>
      </c>
    </row>
    <row r="877" spans="1:2" x14ac:dyDescent="0.25">
      <c r="A877" s="630">
        <v>41605</v>
      </c>
      <c r="B877" s="631">
        <v>1.3541000000000001</v>
      </c>
    </row>
    <row r="878" spans="1:2" x14ac:dyDescent="0.25">
      <c r="A878" s="630">
        <v>41604</v>
      </c>
      <c r="B878" s="631">
        <v>1.3529</v>
      </c>
    </row>
    <row r="879" spans="1:2" x14ac:dyDescent="0.25">
      <c r="A879" s="630">
        <v>41603</v>
      </c>
      <c r="B879" s="631">
        <v>1.3555999999999999</v>
      </c>
    </row>
    <row r="880" spans="1:2" x14ac:dyDescent="0.25">
      <c r="A880" s="630">
        <v>41602</v>
      </c>
      <c r="B880" s="631">
        <v>1.3555999999999999</v>
      </c>
    </row>
    <row r="881" spans="1:2" x14ac:dyDescent="0.25">
      <c r="A881" s="630">
        <v>41601</v>
      </c>
      <c r="B881" s="631">
        <v>1.3502000000000001</v>
      </c>
    </row>
    <row r="882" spans="1:2" x14ac:dyDescent="0.25">
      <c r="A882" s="630">
        <v>41600</v>
      </c>
      <c r="B882" s="631">
        <v>1.3441000000000001</v>
      </c>
    </row>
    <row r="883" spans="1:2" x14ac:dyDescent="0.25">
      <c r="A883" s="630">
        <v>41599</v>
      </c>
      <c r="B883" s="631">
        <v>1.3517999999999999</v>
      </c>
    </row>
    <row r="884" spans="1:2" x14ac:dyDescent="0.25">
      <c r="A884" s="630">
        <v>41598</v>
      </c>
      <c r="B884" s="631">
        <v>1.3513999999999999</v>
      </c>
    </row>
    <row r="885" spans="1:2" x14ac:dyDescent="0.25">
      <c r="A885" s="630">
        <v>41597</v>
      </c>
      <c r="B885" s="631">
        <v>1.3502000000000001</v>
      </c>
    </row>
    <row r="886" spans="1:2" x14ac:dyDescent="0.25">
      <c r="A886" s="630">
        <v>41596</v>
      </c>
      <c r="B886" s="631">
        <v>1.3494999999999999</v>
      </c>
    </row>
    <row r="887" spans="1:2" x14ac:dyDescent="0.25">
      <c r="A887" s="630">
        <v>41595</v>
      </c>
      <c r="B887" s="631">
        <v>1.3494999999999999</v>
      </c>
    </row>
    <row r="888" spans="1:2" x14ac:dyDescent="0.25">
      <c r="A888" s="630">
        <v>41594</v>
      </c>
      <c r="B888" s="631">
        <v>1.3462000000000001</v>
      </c>
    </row>
    <row r="889" spans="1:2" x14ac:dyDescent="0.25">
      <c r="A889" s="630">
        <v>41593</v>
      </c>
      <c r="B889" s="631">
        <v>1.3462000000000001</v>
      </c>
    </row>
    <row r="890" spans="1:2" x14ac:dyDescent="0.25">
      <c r="A890" s="630">
        <v>41592</v>
      </c>
      <c r="B890" s="631">
        <v>1.3435999999999999</v>
      </c>
    </row>
    <row r="891" spans="1:2" x14ac:dyDescent="0.25">
      <c r="A891" s="630">
        <v>41591</v>
      </c>
      <c r="B891" s="631">
        <v>1.3408</v>
      </c>
    </row>
    <row r="892" spans="1:2" x14ac:dyDescent="0.25">
      <c r="A892" s="630">
        <v>41590</v>
      </c>
      <c r="B892" s="631">
        <v>1.3381000000000001</v>
      </c>
    </row>
    <row r="893" spans="1:2" x14ac:dyDescent="0.25">
      <c r="A893" s="630">
        <v>41589</v>
      </c>
      <c r="B893" s="631">
        <v>1.3362000000000001</v>
      </c>
    </row>
    <row r="894" spans="1:2" x14ac:dyDescent="0.25">
      <c r="A894" s="630">
        <v>41588</v>
      </c>
      <c r="B894" s="631">
        <v>1.3362000000000001</v>
      </c>
    </row>
    <row r="895" spans="1:2" x14ac:dyDescent="0.25">
      <c r="A895" s="630">
        <v>41587</v>
      </c>
      <c r="B895" s="631">
        <v>1.3395999999999999</v>
      </c>
    </row>
    <row r="896" spans="1:2" x14ac:dyDescent="0.25">
      <c r="A896" s="630">
        <v>41586</v>
      </c>
      <c r="B896" s="631">
        <v>1.3472999999999999</v>
      </c>
    </row>
    <row r="897" spans="1:2" x14ac:dyDescent="0.25">
      <c r="A897" s="630">
        <v>41585</v>
      </c>
      <c r="B897" s="631">
        <v>1.3504</v>
      </c>
    </row>
    <row r="898" spans="1:2" x14ac:dyDescent="0.25">
      <c r="A898" s="630">
        <v>41584</v>
      </c>
      <c r="B898" s="631">
        <v>1.3492</v>
      </c>
    </row>
    <row r="899" spans="1:2" x14ac:dyDescent="0.25">
      <c r="A899" s="630">
        <v>41583</v>
      </c>
      <c r="B899" s="631">
        <v>1.3499000000000001</v>
      </c>
    </row>
    <row r="900" spans="1:2" x14ac:dyDescent="0.25">
      <c r="A900" s="630">
        <v>41582</v>
      </c>
      <c r="B900" s="631">
        <v>1.3486</v>
      </c>
    </row>
    <row r="901" spans="1:2" x14ac:dyDescent="0.25">
      <c r="A901" s="630">
        <v>41581</v>
      </c>
      <c r="B901" s="631">
        <v>1.3486</v>
      </c>
    </row>
    <row r="902" spans="1:2" x14ac:dyDescent="0.25">
      <c r="A902" s="630">
        <v>41580</v>
      </c>
      <c r="B902" s="631">
        <v>1.3531</v>
      </c>
    </row>
    <row r="903" spans="1:2" x14ac:dyDescent="0.25">
      <c r="A903" s="630">
        <v>41579</v>
      </c>
      <c r="B903" s="631">
        <v>1.3671</v>
      </c>
    </row>
    <row r="904" spans="1:2" x14ac:dyDescent="0.25">
      <c r="A904" s="630">
        <v>41578</v>
      </c>
      <c r="B904" s="631">
        <v>1.3748</v>
      </c>
    </row>
    <row r="905" spans="1:2" x14ac:dyDescent="0.25">
      <c r="A905" s="630">
        <v>41577</v>
      </c>
      <c r="B905" s="631">
        <v>1.3771</v>
      </c>
    </row>
    <row r="906" spans="1:2" x14ac:dyDescent="0.25">
      <c r="A906" s="630">
        <v>41576</v>
      </c>
      <c r="B906" s="631">
        <v>1.38</v>
      </c>
    </row>
    <row r="907" spans="1:2" x14ac:dyDescent="0.25">
      <c r="A907" s="630">
        <v>41575</v>
      </c>
      <c r="B907" s="631">
        <v>1.3801000000000001</v>
      </c>
    </row>
    <row r="908" spans="1:2" x14ac:dyDescent="0.25">
      <c r="A908" s="630">
        <v>41574</v>
      </c>
      <c r="B908" s="631">
        <v>1.3801000000000001</v>
      </c>
    </row>
    <row r="909" spans="1:2" x14ac:dyDescent="0.25">
      <c r="A909" s="630">
        <v>41573</v>
      </c>
      <c r="B909" s="631">
        <v>1.3802000000000001</v>
      </c>
    </row>
    <row r="910" spans="1:2" x14ac:dyDescent="0.25">
      <c r="A910" s="630">
        <v>41572</v>
      </c>
      <c r="B910" s="631">
        <v>1.3794</v>
      </c>
    </row>
    <row r="911" spans="1:2" x14ac:dyDescent="0.25">
      <c r="A911" s="630">
        <v>41571</v>
      </c>
      <c r="B911" s="631">
        <v>1.3774</v>
      </c>
    </row>
    <row r="912" spans="1:2" x14ac:dyDescent="0.25">
      <c r="A912" s="630">
        <v>41570</v>
      </c>
      <c r="B912" s="631">
        <v>1.3707</v>
      </c>
    </row>
    <row r="913" spans="1:2" x14ac:dyDescent="0.25">
      <c r="A913" s="630">
        <v>41569</v>
      </c>
      <c r="B913" s="631">
        <v>1.3674999999999999</v>
      </c>
    </row>
    <row r="914" spans="1:2" x14ac:dyDescent="0.25">
      <c r="A914" s="630">
        <v>41568</v>
      </c>
      <c r="B914" s="631">
        <v>1.3684000000000001</v>
      </c>
    </row>
    <row r="915" spans="1:2" x14ac:dyDescent="0.25">
      <c r="A915" s="630">
        <v>41567</v>
      </c>
      <c r="B915" s="631">
        <v>1.3684000000000001</v>
      </c>
    </row>
    <row r="916" spans="1:2" x14ac:dyDescent="0.25">
      <c r="A916" s="630">
        <v>41566</v>
      </c>
      <c r="B916" s="631">
        <v>1.3676999999999999</v>
      </c>
    </row>
    <row r="917" spans="1:2" x14ac:dyDescent="0.25">
      <c r="A917" s="630">
        <v>41565</v>
      </c>
      <c r="B917" s="631">
        <v>1.3604000000000001</v>
      </c>
    </row>
    <row r="918" spans="1:2" x14ac:dyDescent="0.25">
      <c r="A918" s="630">
        <v>41564</v>
      </c>
      <c r="B918" s="631">
        <v>1.3524</v>
      </c>
    </row>
    <row r="919" spans="1:2" x14ac:dyDescent="0.25">
      <c r="A919" s="630">
        <v>41563</v>
      </c>
      <c r="B919" s="631">
        <v>1.353</v>
      </c>
    </row>
    <row r="920" spans="1:2" x14ac:dyDescent="0.25">
      <c r="A920" s="630">
        <v>41562</v>
      </c>
      <c r="B920" s="631">
        <v>1.3565</v>
      </c>
    </row>
    <row r="921" spans="1:2" x14ac:dyDescent="0.25">
      <c r="A921" s="630">
        <v>41561</v>
      </c>
      <c r="B921" s="631">
        <v>1.3534999999999999</v>
      </c>
    </row>
    <row r="922" spans="1:2" x14ac:dyDescent="0.25">
      <c r="A922" s="630">
        <v>41560</v>
      </c>
      <c r="B922" s="631">
        <v>1.3534999999999999</v>
      </c>
    </row>
    <row r="923" spans="1:2" x14ac:dyDescent="0.25">
      <c r="A923" s="630">
        <v>41559</v>
      </c>
      <c r="B923" s="631">
        <v>1.3545</v>
      </c>
    </row>
    <row r="924" spans="1:2" x14ac:dyDescent="0.25">
      <c r="A924" s="630">
        <v>41558</v>
      </c>
      <c r="B924" s="631">
        <v>1.3516999999999999</v>
      </c>
    </row>
    <row r="925" spans="1:2" x14ac:dyDescent="0.25">
      <c r="A925" s="630">
        <v>41557</v>
      </c>
      <c r="B925" s="631">
        <v>1.3540000000000001</v>
      </c>
    </row>
    <row r="926" spans="1:2" x14ac:dyDescent="0.25">
      <c r="A926" s="630">
        <v>41556</v>
      </c>
      <c r="B926" s="631">
        <v>1.3573999999999999</v>
      </c>
    </row>
    <row r="927" spans="1:2" x14ac:dyDescent="0.25">
      <c r="A927" s="630">
        <v>41555</v>
      </c>
      <c r="B927" s="631">
        <v>1.3571</v>
      </c>
    </row>
    <row r="928" spans="1:2" x14ac:dyDescent="0.25">
      <c r="A928" s="630">
        <v>41554</v>
      </c>
      <c r="B928" s="631">
        <v>1.3553999999999999</v>
      </c>
    </row>
    <row r="929" spans="1:2" x14ac:dyDescent="0.25">
      <c r="A929" s="630">
        <v>41553</v>
      </c>
      <c r="B929" s="631">
        <v>1.3553999999999999</v>
      </c>
    </row>
    <row r="930" spans="1:2" x14ac:dyDescent="0.25">
      <c r="A930" s="630">
        <v>41552</v>
      </c>
      <c r="B930" s="631">
        <v>1.36</v>
      </c>
    </row>
    <row r="931" spans="1:2" x14ac:dyDescent="0.25">
      <c r="A931" s="630">
        <v>41551</v>
      </c>
      <c r="B931" s="631">
        <v>1.3604000000000001</v>
      </c>
    </row>
    <row r="932" spans="1:2" x14ac:dyDescent="0.25">
      <c r="A932" s="630">
        <v>41550</v>
      </c>
      <c r="B932" s="631">
        <v>1.3544</v>
      </c>
    </row>
    <row r="933" spans="1:2" x14ac:dyDescent="0.25">
      <c r="A933" s="630">
        <v>41549</v>
      </c>
      <c r="B933" s="631">
        <v>1.3536999999999999</v>
      </c>
    </row>
    <row r="934" spans="1:2" x14ac:dyDescent="0.25">
      <c r="A934" s="630">
        <v>41548</v>
      </c>
      <c r="B934" s="631">
        <v>1.3508</v>
      </c>
    </row>
    <row r="935" spans="1:2" x14ac:dyDescent="0.25">
      <c r="A935" s="630">
        <v>41547</v>
      </c>
      <c r="B935" s="631">
        <v>1.3520000000000001</v>
      </c>
    </row>
    <row r="936" spans="1:2" x14ac:dyDescent="0.25">
      <c r="A936" s="630">
        <v>41546</v>
      </c>
      <c r="B936" s="631">
        <v>1.3520000000000001</v>
      </c>
    </row>
    <row r="937" spans="1:2" x14ac:dyDescent="0.25">
      <c r="A937" s="630">
        <v>41545</v>
      </c>
      <c r="B937" s="631">
        <v>1.3507</v>
      </c>
    </row>
    <row r="938" spans="1:2" x14ac:dyDescent="0.25">
      <c r="A938" s="630">
        <v>41544</v>
      </c>
      <c r="B938" s="631">
        <v>1.3504</v>
      </c>
    </row>
    <row r="939" spans="1:2" x14ac:dyDescent="0.25">
      <c r="A939" s="630">
        <v>41543</v>
      </c>
      <c r="B939" s="631">
        <v>1.3493999999999999</v>
      </c>
    </row>
    <row r="940" spans="1:2" x14ac:dyDescent="0.25">
      <c r="A940" s="630">
        <v>41542</v>
      </c>
      <c r="B940" s="631">
        <v>1.3489</v>
      </c>
    </row>
    <row r="941" spans="1:2" x14ac:dyDescent="0.25">
      <c r="A941" s="630">
        <v>41541</v>
      </c>
      <c r="B941" s="631">
        <v>1.3514999999999999</v>
      </c>
    </row>
    <row r="942" spans="1:2" x14ac:dyDescent="0.25">
      <c r="A942" s="630">
        <v>41540</v>
      </c>
      <c r="B942" s="631">
        <v>1.3521000000000001</v>
      </c>
    </row>
    <row r="943" spans="1:2" x14ac:dyDescent="0.25">
      <c r="A943" s="630">
        <v>41539</v>
      </c>
      <c r="B943" s="631">
        <v>1.3521000000000001</v>
      </c>
    </row>
    <row r="944" spans="1:2" x14ac:dyDescent="0.25">
      <c r="A944" s="630">
        <v>41538</v>
      </c>
      <c r="B944" s="631">
        <v>1.3529</v>
      </c>
    </row>
    <row r="945" spans="1:2" x14ac:dyDescent="0.25">
      <c r="A945" s="630">
        <v>41537</v>
      </c>
      <c r="B945" s="631">
        <v>1.3532999999999999</v>
      </c>
    </row>
    <row r="946" spans="1:2" x14ac:dyDescent="0.25">
      <c r="A946" s="630">
        <v>41536</v>
      </c>
      <c r="B946" s="631">
        <v>1.3371999999999999</v>
      </c>
    </row>
    <row r="947" spans="1:2" x14ac:dyDescent="0.25">
      <c r="A947" s="630">
        <v>41535</v>
      </c>
      <c r="B947" s="631">
        <v>1.3346</v>
      </c>
    </row>
    <row r="948" spans="1:2" x14ac:dyDescent="0.25">
      <c r="A948" s="630">
        <v>41534</v>
      </c>
      <c r="B948" s="631">
        <v>1.3357000000000001</v>
      </c>
    </row>
    <row r="949" spans="1:2" x14ac:dyDescent="0.25">
      <c r="A949" s="630">
        <v>41533</v>
      </c>
      <c r="B949" s="631">
        <v>1.3291999999999999</v>
      </c>
    </row>
    <row r="950" spans="1:2" x14ac:dyDescent="0.25">
      <c r="A950" s="630">
        <v>41532</v>
      </c>
      <c r="B950" s="631">
        <v>1.3291999999999999</v>
      </c>
    </row>
    <row r="951" spans="1:2" x14ac:dyDescent="0.25">
      <c r="A951" s="630">
        <v>41531</v>
      </c>
      <c r="B951" s="631">
        <v>1.3288</v>
      </c>
    </row>
    <row r="952" spans="1:2" x14ac:dyDescent="0.25">
      <c r="A952" s="630">
        <v>41530</v>
      </c>
      <c r="B952" s="631">
        <v>1.3304</v>
      </c>
    </row>
    <row r="953" spans="1:2" x14ac:dyDescent="0.25">
      <c r="A953" s="630">
        <v>41529</v>
      </c>
      <c r="B953" s="631">
        <v>1.3275999999999999</v>
      </c>
    </row>
    <row r="954" spans="1:2" x14ac:dyDescent="0.25">
      <c r="A954" s="630">
        <v>41528</v>
      </c>
      <c r="B954" s="631">
        <v>1.3257000000000001</v>
      </c>
    </row>
    <row r="955" spans="1:2" x14ac:dyDescent="0.25">
      <c r="A955" s="630">
        <v>41527</v>
      </c>
      <c r="B955" s="631">
        <v>1.3203</v>
      </c>
    </row>
    <row r="956" spans="1:2" x14ac:dyDescent="0.25">
      <c r="A956" s="630">
        <v>41526</v>
      </c>
      <c r="B956" s="631">
        <v>1.3178000000000001</v>
      </c>
    </row>
    <row r="957" spans="1:2" x14ac:dyDescent="0.25">
      <c r="A957" s="630">
        <v>41525</v>
      </c>
      <c r="B957" s="631">
        <v>1.3178000000000001</v>
      </c>
    </row>
    <row r="958" spans="1:2" x14ac:dyDescent="0.25">
      <c r="A958" s="630">
        <v>41524</v>
      </c>
      <c r="B958" s="631">
        <v>1.3138000000000001</v>
      </c>
    </row>
    <row r="959" spans="1:2" x14ac:dyDescent="0.25">
      <c r="A959" s="630">
        <v>41523</v>
      </c>
      <c r="B959" s="631">
        <v>1.3169999999999999</v>
      </c>
    </row>
    <row r="960" spans="1:2" x14ac:dyDescent="0.25">
      <c r="A960" s="630">
        <v>41522</v>
      </c>
      <c r="B960" s="631">
        <v>1.3180000000000001</v>
      </c>
    </row>
    <row r="961" spans="1:2" x14ac:dyDescent="0.25">
      <c r="A961" s="630">
        <v>41521</v>
      </c>
      <c r="B961" s="631">
        <v>1.3177000000000001</v>
      </c>
    </row>
    <row r="962" spans="1:2" x14ac:dyDescent="0.25">
      <c r="A962" s="630">
        <v>41520</v>
      </c>
      <c r="B962" s="631">
        <v>1.3204</v>
      </c>
    </row>
    <row r="963" spans="1:2" x14ac:dyDescent="0.25">
      <c r="A963" s="630">
        <v>41519</v>
      </c>
      <c r="B963" s="631">
        <v>1.3218000000000001</v>
      </c>
    </row>
    <row r="964" spans="1:2" x14ac:dyDescent="0.25">
      <c r="A964" s="630">
        <v>41518</v>
      </c>
      <c r="B964" s="631">
        <v>1.3218000000000001</v>
      </c>
    </row>
    <row r="965" spans="1:2" x14ac:dyDescent="0.25">
      <c r="A965" s="630">
        <v>41517</v>
      </c>
      <c r="B965" s="631">
        <v>1.3229</v>
      </c>
    </row>
    <row r="966" spans="1:2" x14ac:dyDescent="0.25">
      <c r="A966" s="630">
        <v>41516</v>
      </c>
      <c r="B966" s="631">
        <v>1.3281000000000001</v>
      </c>
    </row>
    <row r="967" spans="1:2" x14ac:dyDescent="0.25">
      <c r="A967" s="630">
        <v>41515</v>
      </c>
      <c r="B967" s="631">
        <v>1.3362000000000001</v>
      </c>
    </row>
    <row r="968" spans="1:2" x14ac:dyDescent="0.25">
      <c r="A968" s="630">
        <v>41514</v>
      </c>
      <c r="B968" s="631">
        <v>1.337</v>
      </c>
    </row>
    <row r="969" spans="1:2" x14ac:dyDescent="0.25">
      <c r="A969" s="630">
        <v>41513</v>
      </c>
      <c r="B969" s="631">
        <v>1.3375999999999999</v>
      </c>
    </row>
    <row r="970" spans="1:2" x14ac:dyDescent="0.25">
      <c r="A970" s="630">
        <v>41512</v>
      </c>
      <c r="B970" s="631">
        <v>1.3376999999999999</v>
      </c>
    </row>
    <row r="971" spans="1:2" x14ac:dyDescent="0.25">
      <c r="A971" s="630">
        <v>41511</v>
      </c>
      <c r="B971" s="631">
        <v>1.3376999999999999</v>
      </c>
    </row>
    <row r="972" spans="1:2" x14ac:dyDescent="0.25">
      <c r="A972" s="630">
        <v>41510</v>
      </c>
      <c r="B972" s="631">
        <v>1.3361000000000001</v>
      </c>
    </row>
    <row r="973" spans="1:2" x14ac:dyDescent="0.25">
      <c r="A973" s="630">
        <v>41509</v>
      </c>
      <c r="B973" s="631">
        <v>1.3342000000000001</v>
      </c>
    </row>
    <row r="974" spans="1:2" x14ac:dyDescent="0.25">
      <c r="A974" s="630">
        <v>41508</v>
      </c>
      <c r="B974" s="631">
        <v>1.3395999999999999</v>
      </c>
    </row>
    <row r="975" spans="1:2" x14ac:dyDescent="0.25">
      <c r="A975" s="630">
        <v>41507</v>
      </c>
      <c r="B975" s="631">
        <v>1.3376999999999999</v>
      </c>
    </row>
    <row r="976" spans="1:2" x14ac:dyDescent="0.25">
      <c r="A976" s="630">
        <v>41506</v>
      </c>
      <c r="B976" s="631">
        <v>1.3337000000000001</v>
      </c>
    </row>
    <row r="977" spans="1:2" x14ac:dyDescent="0.25">
      <c r="A977" s="630">
        <v>41505</v>
      </c>
      <c r="B977" s="631">
        <v>1.3324</v>
      </c>
    </row>
    <row r="978" spans="1:2" x14ac:dyDescent="0.25">
      <c r="A978" s="630">
        <v>41504</v>
      </c>
      <c r="B978" s="631">
        <v>1.3324</v>
      </c>
    </row>
    <row r="979" spans="1:2" x14ac:dyDescent="0.25">
      <c r="A979" s="630">
        <v>41503</v>
      </c>
      <c r="B979" s="631">
        <v>1.3340000000000001</v>
      </c>
    </row>
    <row r="980" spans="1:2" x14ac:dyDescent="0.25">
      <c r="A980" s="630">
        <v>41502</v>
      </c>
      <c r="B980" s="631">
        <v>1.3283</v>
      </c>
    </row>
    <row r="981" spans="1:2" x14ac:dyDescent="0.25">
      <c r="A981" s="630">
        <v>41501</v>
      </c>
      <c r="B981" s="631">
        <v>1.3258000000000001</v>
      </c>
    </row>
    <row r="982" spans="1:2" x14ac:dyDescent="0.25">
      <c r="A982" s="630">
        <v>41500</v>
      </c>
      <c r="B982" s="631">
        <v>1.3283</v>
      </c>
    </row>
    <row r="983" spans="1:2" x14ac:dyDescent="0.25">
      <c r="A983" s="630">
        <v>41499</v>
      </c>
      <c r="B983" s="631">
        <v>1.3311999999999999</v>
      </c>
    </row>
    <row r="984" spans="1:2" x14ac:dyDescent="0.25">
      <c r="A984" s="630">
        <v>41498</v>
      </c>
      <c r="B984" s="631">
        <v>1.3337000000000001</v>
      </c>
    </row>
    <row r="985" spans="1:2" x14ac:dyDescent="0.25">
      <c r="A985" s="630">
        <v>41497</v>
      </c>
      <c r="B985" s="631">
        <v>1.3337000000000001</v>
      </c>
    </row>
    <row r="986" spans="1:2" x14ac:dyDescent="0.25">
      <c r="A986" s="630">
        <v>41496</v>
      </c>
      <c r="B986" s="631">
        <v>1.3368</v>
      </c>
    </row>
    <row r="987" spans="1:2" x14ac:dyDescent="0.25">
      <c r="A987" s="630">
        <v>41495</v>
      </c>
      <c r="B987" s="631">
        <v>1.3357000000000001</v>
      </c>
    </row>
    <row r="988" spans="1:2" x14ac:dyDescent="0.25">
      <c r="A988" s="630">
        <v>41494</v>
      </c>
      <c r="B988" s="631">
        <v>1.3307</v>
      </c>
    </row>
    <row r="989" spans="1:2" x14ac:dyDescent="0.25">
      <c r="A989" s="630">
        <v>41493</v>
      </c>
      <c r="B989" s="631">
        <v>1.3277000000000001</v>
      </c>
    </row>
    <row r="990" spans="1:2" x14ac:dyDescent="0.25">
      <c r="A990" s="630">
        <v>41492</v>
      </c>
      <c r="B990" s="631">
        <v>1.3268</v>
      </c>
    </row>
    <row r="991" spans="1:2" x14ac:dyDescent="0.25">
      <c r="A991" s="630">
        <v>41491</v>
      </c>
      <c r="B991" s="631">
        <v>1.3278000000000001</v>
      </c>
    </row>
    <row r="992" spans="1:2" x14ac:dyDescent="0.25">
      <c r="A992" s="630">
        <v>41490</v>
      </c>
      <c r="B992" s="631">
        <v>1.3278000000000001</v>
      </c>
    </row>
    <row r="993" spans="1:2" x14ac:dyDescent="0.25">
      <c r="A993" s="630">
        <v>41489</v>
      </c>
      <c r="B993" s="631">
        <v>1.3233999999999999</v>
      </c>
    </row>
    <row r="994" spans="1:2" x14ac:dyDescent="0.25">
      <c r="A994" s="630">
        <v>41488</v>
      </c>
      <c r="B994" s="631">
        <v>1.3251999999999999</v>
      </c>
    </row>
    <row r="995" spans="1:2" x14ac:dyDescent="0.25">
      <c r="A995" s="630">
        <v>41487</v>
      </c>
      <c r="B995" s="631">
        <v>1.3268</v>
      </c>
    </row>
    <row r="996" spans="1:2" x14ac:dyDescent="0.25">
      <c r="A996" s="630">
        <v>41486</v>
      </c>
      <c r="B996" s="631">
        <v>1.3262</v>
      </c>
    </row>
    <row r="997" spans="1:2" x14ac:dyDescent="0.25">
      <c r="A997" s="630">
        <v>41485</v>
      </c>
      <c r="B997" s="631">
        <v>1.3272999999999999</v>
      </c>
    </row>
    <row r="998" spans="1:2" x14ac:dyDescent="0.25">
      <c r="A998" s="630">
        <v>41484</v>
      </c>
      <c r="B998" s="631">
        <v>1.3275999999999999</v>
      </c>
    </row>
    <row r="999" spans="1:2" x14ac:dyDescent="0.25">
      <c r="A999" s="630">
        <v>41483</v>
      </c>
      <c r="B999" s="631">
        <v>1.3275999999999999</v>
      </c>
    </row>
    <row r="1000" spans="1:2" x14ac:dyDescent="0.25">
      <c r="A1000" s="630">
        <v>41482</v>
      </c>
      <c r="B1000" s="631">
        <v>1.3275999999999999</v>
      </c>
    </row>
    <row r="1001" spans="1:2" x14ac:dyDescent="0.25">
      <c r="A1001" s="630">
        <v>41481</v>
      </c>
      <c r="B1001" s="631">
        <v>1.3214999999999999</v>
      </c>
    </row>
    <row r="1002" spans="1:2" x14ac:dyDescent="0.25">
      <c r="A1002" s="630">
        <v>41480</v>
      </c>
      <c r="B1002" s="631">
        <v>1.3216000000000001</v>
      </c>
    </row>
    <row r="1003" spans="1:2" x14ac:dyDescent="0.25">
      <c r="A1003" s="630">
        <v>41479</v>
      </c>
      <c r="B1003" s="631">
        <v>1.3196000000000001</v>
      </c>
    </row>
    <row r="1004" spans="1:2" x14ac:dyDescent="0.25">
      <c r="A1004" s="630">
        <v>41478</v>
      </c>
      <c r="B1004" s="631">
        <v>1.3168</v>
      </c>
    </row>
    <row r="1005" spans="1:2" x14ac:dyDescent="0.25">
      <c r="A1005" s="630">
        <v>41477</v>
      </c>
      <c r="B1005" s="631">
        <v>1.3139000000000001</v>
      </c>
    </row>
    <row r="1006" spans="1:2" x14ac:dyDescent="0.25">
      <c r="A1006" s="630">
        <v>41476</v>
      </c>
      <c r="B1006" s="631">
        <v>1.3139000000000001</v>
      </c>
    </row>
    <row r="1007" spans="1:2" x14ac:dyDescent="0.25">
      <c r="A1007" s="630">
        <v>41475</v>
      </c>
      <c r="B1007" s="631">
        <v>1.3124</v>
      </c>
    </row>
    <row r="1008" spans="1:2" x14ac:dyDescent="0.25">
      <c r="A1008" s="630">
        <v>41474</v>
      </c>
      <c r="B1008" s="631">
        <v>1.3103</v>
      </c>
    </row>
    <row r="1009" spans="1:2" x14ac:dyDescent="0.25">
      <c r="A1009" s="630">
        <v>41473</v>
      </c>
      <c r="B1009" s="631">
        <v>1.3137000000000001</v>
      </c>
    </row>
    <row r="1010" spans="1:2" x14ac:dyDescent="0.25">
      <c r="A1010" s="630">
        <v>41472</v>
      </c>
      <c r="B1010" s="631">
        <v>1.31</v>
      </c>
    </row>
    <row r="1011" spans="1:2" x14ac:dyDescent="0.25">
      <c r="A1011" s="630">
        <v>41471</v>
      </c>
      <c r="B1011" s="631">
        <v>1.3052999999999999</v>
      </c>
    </row>
    <row r="1012" spans="1:2" x14ac:dyDescent="0.25">
      <c r="A1012" s="630">
        <v>41470</v>
      </c>
      <c r="B1012" s="631">
        <v>1.3064</v>
      </c>
    </row>
    <row r="1013" spans="1:2" x14ac:dyDescent="0.25">
      <c r="A1013" s="630">
        <v>41469</v>
      </c>
      <c r="B1013" s="631">
        <v>1.3064</v>
      </c>
    </row>
    <row r="1014" spans="1:2" x14ac:dyDescent="0.25">
      <c r="A1014" s="630">
        <v>41468</v>
      </c>
      <c r="B1014" s="631">
        <v>1.3065</v>
      </c>
    </row>
    <row r="1015" spans="1:2" x14ac:dyDescent="0.25">
      <c r="A1015" s="630">
        <v>41467</v>
      </c>
      <c r="B1015" s="631">
        <v>1.3068</v>
      </c>
    </row>
    <row r="1016" spans="1:2" x14ac:dyDescent="0.25">
      <c r="A1016" s="630">
        <v>41466</v>
      </c>
      <c r="B1016" s="631">
        <v>1.2816000000000001</v>
      </c>
    </row>
    <row r="1017" spans="1:2" x14ac:dyDescent="0.25">
      <c r="A1017" s="630">
        <v>41465</v>
      </c>
      <c r="B1017" s="631">
        <v>1.2842</v>
      </c>
    </row>
    <row r="1018" spans="1:2" x14ac:dyDescent="0.25">
      <c r="A1018" s="630">
        <v>41464</v>
      </c>
      <c r="B1018" s="631">
        <v>1.2842</v>
      </c>
    </row>
    <row r="1019" spans="1:2" x14ac:dyDescent="0.25">
      <c r="A1019" s="630">
        <v>41463</v>
      </c>
      <c r="B1019" s="631">
        <v>1.2825</v>
      </c>
    </row>
    <row r="1020" spans="1:2" x14ac:dyDescent="0.25">
      <c r="A1020" s="630">
        <v>41462</v>
      </c>
      <c r="B1020" s="631">
        <v>1.2825</v>
      </c>
    </row>
    <row r="1021" spans="1:2" x14ac:dyDescent="0.25">
      <c r="A1021" s="630">
        <v>41461</v>
      </c>
      <c r="B1021" s="631">
        <v>1.2870999999999999</v>
      </c>
    </row>
    <row r="1022" spans="1:2" x14ac:dyDescent="0.25">
      <c r="A1022" s="630">
        <v>41460</v>
      </c>
      <c r="B1022" s="631">
        <v>1.2969999999999999</v>
      </c>
    </row>
    <row r="1023" spans="1:2" x14ac:dyDescent="0.25">
      <c r="A1023" s="630">
        <v>41459</v>
      </c>
      <c r="B1023" s="631">
        <v>1.2977000000000001</v>
      </c>
    </row>
    <row r="1024" spans="1:2" x14ac:dyDescent="0.25">
      <c r="A1024" s="630">
        <v>41458</v>
      </c>
      <c r="B1024" s="631">
        <v>1.3035000000000001</v>
      </c>
    </row>
    <row r="1025" spans="1:2" x14ac:dyDescent="0.25">
      <c r="A1025" s="630">
        <v>41457</v>
      </c>
      <c r="B1025" s="631">
        <v>1.3035000000000001</v>
      </c>
    </row>
    <row r="1026" spans="1:2" x14ac:dyDescent="0.25">
      <c r="A1026" s="630">
        <v>41456</v>
      </c>
      <c r="B1026" s="631">
        <v>1.3007</v>
      </c>
    </row>
    <row r="1027" spans="1:2" x14ac:dyDescent="0.25">
      <c r="A1027" s="630">
        <v>41455</v>
      </c>
      <c r="B1027" s="631">
        <v>1.3007</v>
      </c>
    </row>
    <row r="1028" spans="1:2" x14ac:dyDescent="0.25">
      <c r="A1028" s="630">
        <v>41454</v>
      </c>
      <c r="B1028" s="631">
        <v>1.3041</v>
      </c>
    </row>
    <row r="1029" spans="1:2" x14ac:dyDescent="0.25">
      <c r="A1029" s="630">
        <v>41453</v>
      </c>
      <c r="B1029" s="631">
        <v>1.3027</v>
      </c>
    </row>
    <row r="1030" spans="1:2" x14ac:dyDescent="0.25">
      <c r="A1030" s="630">
        <v>41452</v>
      </c>
      <c r="B1030" s="631">
        <v>1.3045</v>
      </c>
    </row>
    <row r="1031" spans="1:2" x14ac:dyDescent="0.25">
      <c r="A1031" s="630">
        <v>41451</v>
      </c>
      <c r="B1031" s="631">
        <v>1.3111999999999999</v>
      </c>
    </row>
    <row r="1032" spans="1:2" x14ac:dyDescent="0.25">
      <c r="A1032" s="630">
        <v>41450</v>
      </c>
      <c r="B1032" s="631">
        <v>1.3104</v>
      </c>
    </row>
    <row r="1033" spans="1:2" x14ac:dyDescent="0.25">
      <c r="A1033" s="630">
        <v>41449</v>
      </c>
      <c r="B1033" s="631">
        <v>1.3117000000000001</v>
      </c>
    </row>
    <row r="1034" spans="1:2" x14ac:dyDescent="0.25">
      <c r="A1034" s="630">
        <v>41448</v>
      </c>
      <c r="B1034" s="631">
        <v>1.3117000000000001</v>
      </c>
    </row>
    <row r="1035" spans="1:2" x14ac:dyDescent="0.25">
      <c r="A1035" s="630">
        <v>41447</v>
      </c>
      <c r="B1035" s="631">
        <v>1.3193999999999999</v>
      </c>
    </row>
    <row r="1036" spans="1:2" x14ac:dyDescent="0.25">
      <c r="A1036" s="630">
        <v>41446</v>
      </c>
      <c r="B1036" s="631">
        <v>1.3236000000000001</v>
      </c>
    </row>
    <row r="1037" spans="1:2" x14ac:dyDescent="0.25">
      <c r="A1037" s="630">
        <v>41445</v>
      </c>
      <c r="B1037" s="631">
        <v>1.3382000000000001</v>
      </c>
    </row>
    <row r="1038" spans="1:2" x14ac:dyDescent="0.25">
      <c r="A1038" s="630">
        <v>41444</v>
      </c>
      <c r="B1038" s="631">
        <v>1.3372999999999999</v>
      </c>
    </row>
    <row r="1039" spans="1:2" x14ac:dyDescent="0.25">
      <c r="A1039" s="630">
        <v>41443</v>
      </c>
      <c r="B1039" s="631">
        <v>1.3339000000000001</v>
      </c>
    </row>
    <row r="1040" spans="1:2" x14ac:dyDescent="0.25">
      <c r="A1040" s="630">
        <v>41442</v>
      </c>
      <c r="B1040" s="631">
        <v>1.3342000000000001</v>
      </c>
    </row>
    <row r="1041" spans="1:2" x14ac:dyDescent="0.25">
      <c r="A1041" s="630">
        <v>41441</v>
      </c>
      <c r="B1041" s="631">
        <v>1.3342000000000001</v>
      </c>
    </row>
    <row r="1042" spans="1:2" x14ac:dyDescent="0.25">
      <c r="A1042" s="630">
        <v>41440</v>
      </c>
      <c r="B1042" s="631">
        <v>1.3340000000000001</v>
      </c>
    </row>
    <row r="1043" spans="1:2" x14ac:dyDescent="0.25">
      <c r="A1043" s="630">
        <v>41439</v>
      </c>
      <c r="B1043" s="631">
        <v>1.3340000000000001</v>
      </c>
    </row>
    <row r="1044" spans="1:2" x14ac:dyDescent="0.25">
      <c r="A1044" s="630">
        <v>41438</v>
      </c>
      <c r="B1044" s="631">
        <v>1.331</v>
      </c>
    </row>
    <row r="1045" spans="1:2" x14ac:dyDescent="0.25">
      <c r="A1045" s="630">
        <v>41437</v>
      </c>
      <c r="B1045" s="631">
        <v>1.3272999999999999</v>
      </c>
    </row>
    <row r="1046" spans="1:2" x14ac:dyDescent="0.25">
      <c r="A1046" s="630">
        <v>41436</v>
      </c>
      <c r="B1046" s="631">
        <v>1.3213999999999999</v>
      </c>
    </row>
    <row r="1047" spans="1:2" x14ac:dyDescent="0.25">
      <c r="A1047" s="630">
        <v>41435</v>
      </c>
      <c r="B1047" s="631">
        <v>1.3214999999999999</v>
      </c>
    </row>
    <row r="1048" spans="1:2" x14ac:dyDescent="0.25">
      <c r="A1048" s="630">
        <v>41434</v>
      </c>
      <c r="B1048" s="631">
        <v>1.3214999999999999</v>
      </c>
    </row>
    <row r="1049" spans="1:2" x14ac:dyDescent="0.25">
      <c r="A1049" s="630">
        <v>41433</v>
      </c>
      <c r="B1049" s="631">
        <v>1.3237000000000001</v>
      </c>
    </row>
    <row r="1050" spans="1:2" x14ac:dyDescent="0.25">
      <c r="A1050" s="630">
        <v>41432</v>
      </c>
      <c r="B1050" s="631">
        <v>1.3142</v>
      </c>
    </row>
    <row r="1051" spans="1:2" x14ac:dyDescent="0.25">
      <c r="A1051" s="630">
        <v>41431</v>
      </c>
      <c r="B1051" s="631">
        <v>1.3080000000000001</v>
      </c>
    </row>
    <row r="1052" spans="1:2" x14ac:dyDescent="0.25">
      <c r="A1052" s="630">
        <v>41430</v>
      </c>
      <c r="B1052" s="631">
        <v>1.3070999999999999</v>
      </c>
    </row>
    <row r="1053" spans="1:2" x14ac:dyDescent="0.25">
      <c r="A1053" s="630">
        <v>41429</v>
      </c>
      <c r="B1053" s="631">
        <v>1.3025</v>
      </c>
    </row>
    <row r="1054" spans="1:2" x14ac:dyDescent="0.25">
      <c r="A1054" s="630">
        <v>41428</v>
      </c>
      <c r="B1054" s="631">
        <v>1.2994000000000001</v>
      </c>
    </row>
    <row r="1055" spans="1:2" x14ac:dyDescent="0.25">
      <c r="A1055" s="630">
        <v>41427</v>
      </c>
      <c r="B1055" s="631">
        <v>1.2994000000000001</v>
      </c>
    </row>
    <row r="1056" spans="1:2" x14ac:dyDescent="0.25">
      <c r="A1056" s="630">
        <v>41426</v>
      </c>
      <c r="B1056" s="631">
        <v>1.3009999999999999</v>
      </c>
    </row>
    <row r="1057" spans="1:2" x14ac:dyDescent="0.25">
      <c r="A1057" s="630">
        <v>41425</v>
      </c>
      <c r="B1057" s="631">
        <v>1.2987</v>
      </c>
    </row>
    <row r="1058" spans="1:2" x14ac:dyDescent="0.25">
      <c r="A1058" s="630">
        <v>41424</v>
      </c>
      <c r="B1058" s="631">
        <v>1.2895000000000001</v>
      </c>
    </row>
    <row r="1059" spans="1:2" x14ac:dyDescent="0.25">
      <c r="A1059" s="630">
        <v>41423</v>
      </c>
      <c r="B1059" s="631">
        <v>1.2903</v>
      </c>
    </row>
    <row r="1060" spans="1:2" x14ac:dyDescent="0.25">
      <c r="A1060" s="630">
        <v>41422</v>
      </c>
      <c r="B1060" s="631">
        <v>1.2932999999999999</v>
      </c>
    </row>
    <row r="1061" spans="1:2" x14ac:dyDescent="0.25">
      <c r="A1061" s="630">
        <v>41421</v>
      </c>
      <c r="B1061" s="631">
        <v>1.2927999999999999</v>
      </c>
    </row>
    <row r="1062" spans="1:2" x14ac:dyDescent="0.25">
      <c r="A1062" s="630">
        <v>41420</v>
      </c>
      <c r="B1062" s="631">
        <v>1.2927999999999999</v>
      </c>
    </row>
    <row r="1063" spans="1:2" x14ac:dyDescent="0.25">
      <c r="A1063" s="630">
        <v>41419</v>
      </c>
      <c r="B1063" s="631">
        <v>1.2934000000000001</v>
      </c>
    </row>
    <row r="1064" spans="1:2" x14ac:dyDescent="0.25">
      <c r="A1064" s="630">
        <v>41418</v>
      </c>
      <c r="B1064" s="631">
        <v>1.288</v>
      </c>
    </row>
    <row r="1065" spans="1:2" x14ac:dyDescent="0.25">
      <c r="A1065" s="630">
        <v>41417</v>
      </c>
      <c r="B1065" s="631">
        <v>1.2907999999999999</v>
      </c>
    </row>
    <row r="1066" spans="1:2" x14ac:dyDescent="0.25">
      <c r="A1066" s="630">
        <v>41416</v>
      </c>
      <c r="B1066" s="631">
        <v>1.2885</v>
      </c>
    </row>
    <row r="1067" spans="1:2" x14ac:dyDescent="0.25">
      <c r="A1067" s="630">
        <v>41415</v>
      </c>
      <c r="B1067" s="631">
        <v>1.2855000000000001</v>
      </c>
    </row>
    <row r="1068" spans="1:2" x14ac:dyDescent="0.25">
      <c r="A1068" s="630">
        <v>41414</v>
      </c>
      <c r="B1068" s="631">
        <v>1.2836000000000001</v>
      </c>
    </row>
    <row r="1069" spans="1:2" x14ac:dyDescent="0.25">
      <c r="A1069" s="630">
        <v>41413</v>
      </c>
      <c r="B1069" s="631">
        <v>1.2836000000000001</v>
      </c>
    </row>
    <row r="1070" spans="1:2" x14ac:dyDescent="0.25">
      <c r="A1070" s="630">
        <v>41412</v>
      </c>
      <c r="B1070" s="631">
        <v>1.2855000000000001</v>
      </c>
    </row>
    <row r="1071" spans="1:2" x14ac:dyDescent="0.25">
      <c r="A1071" s="630">
        <v>41411</v>
      </c>
      <c r="B1071" s="631">
        <v>1.2881</v>
      </c>
    </row>
    <row r="1072" spans="1:2" x14ac:dyDescent="0.25">
      <c r="A1072" s="630">
        <v>41410</v>
      </c>
      <c r="B1072" s="631">
        <v>1.2898000000000001</v>
      </c>
    </row>
    <row r="1073" spans="1:2" x14ac:dyDescent="0.25">
      <c r="A1073" s="630">
        <v>41409</v>
      </c>
      <c r="B1073" s="631">
        <v>1.2981</v>
      </c>
    </row>
    <row r="1074" spans="1:2" x14ac:dyDescent="0.25">
      <c r="A1074" s="630">
        <v>41408</v>
      </c>
      <c r="B1074" s="631">
        <v>1.2974000000000001</v>
      </c>
    </row>
    <row r="1075" spans="1:2" x14ac:dyDescent="0.25">
      <c r="A1075" s="630">
        <v>41407</v>
      </c>
      <c r="B1075" s="631">
        <v>1.2986</v>
      </c>
    </row>
    <row r="1076" spans="1:2" x14ac:dyDescent="0.25">
      <c r="A1076" s="630">
        <v>41406</v>
      </c>
      <c r="B1076" s="631">
        <v>1.2986</v>
      </c>
    </row>
    <row r="1077" spans="1:2" x14ac:dyDescent="0.25">
      <c r="A1077" s="630">
        <v>41405</v>
      </c>
      <c r="B1077" s="631">
        <v>1.3010999999999999</v>
      </c>
    </row>
    <row r="1078" spans="1:2" x14ac:dyDescent="0.25">
      <c r="A1078" s="630">
        <v>41404</v>
      </c>
      <c r="B1078" s="631">
        <v>1.3129999999999999</v>
      </c>
    </row>
    <row r="1079" spans="1:2" x14ac:dyDescent="0.25">
      <c r="A1079" s="630">
        <v>41403</v>
      </c>
      <c r="B1079" s="631">
        <v>1.3122</v>
      </c>
    </row>
    <row r="1080" spans="1:2" x14ac:dyDescent="0.25">
      <c r="A1080" s="630">
        <v>41402</v>
      </c>
      <c r="B1080" s="631">
        <v>1.3085</v>
      </c>
    </row>
    <row r="1081" spans="1:2" x14ac:dyDescent="0.25">
      <c r="A1081" s="630">
        <v>41401</v>
      </c>
      <c r="B1081" s="631">
        <v>1.3103</v>
      </c>
    </row>
    <row r="1082" spans="1:2" x14ac:dyDescent="0.25">
      <c r="A1082" s="630">
        <v>41400</v>
      </c>
      <c r="B1082" s="631">
        <v>1.3112999999999999</v>
      </c>
    </row>
    <row r="1083" spans="1:2" x14ac:dyDescent="0.25">
      <c r="A1083" s="630">
        <v>41399</v>
      </c>
      <c r="B1083" s="631">
        <v>1.3112999999999999</v>
      </c>
    </row>
    <row r="1084" spans="1:2" x14ac:dyDescent="0.25">
      <c r="A1084" s="630">
        <v>41398</v>
      </c>
      <c r="B1084" s="631">
        <v>1.3092999999999999</v>
      </c>
    </row>
    <row r="1085" spans="1:2" x14ac:dyDescent="0.25">
      <c r="A1085" s="630">
        <v>41397</v>
      </c>
      <c r="B1085" s="631">
        <v>1.3137000000000001</v>
      </c>
    </row>
    <row r="1086" spans="1:2" x14ac:dyDescent="0.25">
      <c r="A1086" s="630">
        <v>41396</v>
      </c>
      <c r="B1086" s="631">
        <v>1.3184</v>
      </c>
    </row>
    <row r="1087" spans="1:2" x14ac:dyDescent="0.25">
      <c r="A1087" s="630">
        <v>41395</v>
      </c>
      <c r="B1087" s="631">
        <v>1.3109999999999999</v>
      </c>
    </row>
    <row r="1088" spans="1:2" x14ac:dyDescent="0.25">
      <c r="A1088" s="630">
        <v>41394</v>
      </c>
      <c r="B1088" s="631">
        <v>1.3072999999999999</v>
      </c>
    </row>
    <row r="1089" spans="1:2" x14ac:dyDescent="0.25">
      <c r="A1089" s="630">
        <v>41393</v>
      </c>
      <c r="B1089" s="631">
        <v>1.3026</v>
      </c>
    </row>
    <row r="1090" spans="1:2" x14ac:dyDescent="0.25">
      <c r="A1090" s="630">
        <v>41392</v>
      </c>
      <c r="B1090" s="631">
        <v>1.3026</v>
      </c>
    </row>
    <row r="1091" spans="1:2" x14ac:dyDescent="0.25">
      <c r="A1091" s="630">
        <v>41391</v>
      </c>
      <c r="B1091" s="631">
        <v>1.3021</v>
      </c>
    </row>
    <row r="1092" spans="1:2" x14ac:dyDescent="0.25">
      <c r="A1092" s="630">
        <v>41390</v>
      </c>
      <c r="B1092" s="631">
        <v>1.3032999999999999</v>
      </c>
    </row>
    <row r="1093" spans="1:2" x14ac:dyDescent="0.25">
      <c r="A1093" s="630">
        <v>41389</v>
      </c>
      <c r="B1093" s="631">
        <v>1.3002</v>
      </c>
    </row>
    <row r="1094" spans="1:2" x14ac:dyDescent="0.25">
      <c r="A1094" s="630">
        <v>41388</v>
      </c>
      <c r="B1094" s="631">
        <v>1.3022</v>
      </c>
    </row>
    <row r="1095" spans="1:2" x14ac:dyDescent="0.25">
      <c r="A1095" s="630">
        <v>41387</v>
      </c>
      <c r="B1095" s="631">
        <v>1.3055000000000001</v>
      </c>
    </row>
    <row r="1096" spans="1:2" x14ac:dyDescent="0.25">
      <c r="A1096" s="630">
        <v>41386</v>
      </c>
      <c r="B1096" s="631">
        <v>1.3048999999999999</v>
      </c>
    </row>
    <row r="1097" spans="1:2" x14ac:dyDescent="0.25">
      <c r="A1097" s="630">
        <v>41385</v>
      </c>
      <c r="B1097" s="631">
        <v>1.3048999999999999</v>
      </c>
    </row>
    <row r="1098" spans="1:2" x14ac:dyDescent="0.25">
      <c r="A1098" s="630">
        <v>41384</v>
      </c>
      <c r="B1098" s="631">
        <v>1.3069999999999999</v>
      </c>
    </row>
    <row r="1099" spans="1:2" x14ac:dyDescent="0.25">
      <c r="A1099" s="630">
        <v>41383</v>
      </c>
      <c r="B1099" s="631">
        <v>1.3050999999999999</v>
      </c>
    </row>
    <row r="1100" spans="1:2" x14ac:dyDescent="0.25">
      <c r="A1100" s="630">
        <v>41382</v>
      </c>
      <c r="B1100" s="631">
        <v>1.3129</v>
      </c>
    </row>
    <row r="1101" spans="1:2" x14ac:dyDescent="0.25">
      <c r="A1101" s="630">
        <v>41381</v>
      </c>
      <c r="B1101" s="631">
        <v>1.3098000000000001</v>
      </c>
    </row>
    <row r="1102" spans="1:2" x14ac:dyDescent="0.25">
      <c r="A1102" s="630">
        <v>41380</v>
      </c>
      <c r="B1102" s="631">
        <v>1.3078000000000001</v>
      </c>
    </row>
    <row r="1103" spans="1:2" x14ac:dyDescent="0.25">
      <c r="A1103" s="630">
        <v>41379</v>
      </c>
      <c r="B1103" s="631">
        <v>1.3108</v>
      </c>
    </row>
    <row r="1104" spans="1:2" x14ac:dyDescent="0.25">
      <c r="A1104" s="630">
        <v>41378</v>
      </c>
      <c r="B1104" s="631">
        <v>1.3108</v>
      </c>
    </row>
    <row r="1105" spans="1:2" x14ac:dyDescent="0.25">
      <c r="A1105" s="630">
        <v>41377</v>
      </c>
      <c r="B1105" s="631">
        <v>1.3090999999999999</v>
      </c>
    </row>
    <row r="1106" spans="1:2" x14ac:dyDescent="0.25">
      <c r="A1106" s="630">
        <v>41376</v>
      </c>
      <c r="B1106" s="631">
        <v>1.3089</v>
      </c>
    </row>
    <row r="1107" spans="1:2" x14ac:dyDescent="0.25">
      <c r="A1107" s="630">
        <v>41375</v>
      </c>
      <c r="B1107" s="631">
        <v>1.3081</v>
      </c>
    </row>
    <row r="1108" spans="1:2" x14ac:dyDescent="0.25">
      <c r="A1108" s="630">
        <v>41374</v>
      </c>
      <c r="B1108" s="631">
        <v>1.3051999999999999</v>
      </c>
    </row>
    <row r="1109" spans="1:2" x14ac:dyDescent="0.25">
      <c r="A1109" s="630">
        <v>41373</v>
      </c>
      <c r="B1109" s="631">
        <v>1.3002</v>
      </c>
    </row>
    <row r="1110" spans="1:2" x14ac:dyDescent="0.25">
      <c r="A1110" s="630">
        <v>41372</v>
      </c>
      <c r="B1110" s="631">
        <v>1.2985</v>
      </c>
    </row>
    <row r="1111" spans="1:2" x14ac:dyDescent="0.25">
      <c r="A1111" s="630">
        <v>41371</v>
      </c>
      <c r="B1111" s="631">
        <v>1.2985</v>
      </c>
    </row>
    <row r="1112" spans="1:2" x14ac:dyDescent="0.25">
      <c r="A1112" s="630">
        <v>41370</v>
      </c>
      <c r="B1112" s="631">
        <v>1.2956000000000001</v>
      </c>
    </row>
    <row r="1113" spans="1:2" x14ac:dyDescent="0.25">
      <c r="A1113" s="630">
        <v>41369</v>
      </c>
      <c r="B1113" s="631">
        <v>1.2847</v>
      </c>
    </row>
    <row r="1114" spans="1:2" x14ac:dyDescent="0.25">
      <c r="A1114" s="630">
        <v>41368</v>
      </c>
      <c r="B1114" s="631">
        <v>1.2823</v>
      </c>
    </row>
    <row r="1115" spans="1:2" x14ac:dyDescent="0.25">
      <c r="A1115" s="630">
        <v>41367</v>
      </c>
      <c r="B1115" s="631">
        <v>1.2842</v>
      </c>
    </row>
    <row r="1116" spans="1:2" x14ac:dyDescent="0.25">
      <c r="A1116" s="630">
        <v>41366</v>
      </c>
      <c r="B1116" s="631">
        <v>1.2815000000000001</v>
      </c>
    </row>
    <row r="1117" spans="1:2" x14ac:dyDescent="0.25">
      <c r="A1117" s="630">
        <v>41365</v>
      </c>
      <c r="B1117" s="631">
        <v>1.2816000000000001</v>
      </c>
    </row>
    <row r="1118" spans="1:2" x14ac:dyDescent="0.25">
      <c r="A1118" s="630">
        <v>41364</v>
      </c>
      <c r="B1118" s="631">
        <v>1.2816000000000001</v>
      </c>
    </row>
    <row r="1119" spans="1:2" x14ac:dyDescent="0.25">
      <c r="A1119" s="630">
        <v>41363</v>
      </c>
      <c r="B1119" s="631">
        <v>1.2818000000000001</v>
      </c>
    </row>
    <row r="1120" spans="1:2" x14ac:dyDescent="0.25">
      <c r="A1120" s="630">
        <v>41362</v>
      </c>
      <c r="B1120" s="631">
        <v>1.2798</v>
      </c>
    </row>
    <row r="1121" spans="1:2" x14ac:dyDescent="0.25">
      <c r="A1121" s="630">
        <v>41361</v>
      </c>
      <c r="B1121" s="631">
        <v>1.2815000000000001</v>
      </c>
    </row>
    <row r="1122" spans="1:2" x14ac:dyDescent="0.25">
      <c r="A1122" s="630">
        <v>41360</v>
      </c>
      <c r="B1122" s="631">
        <v>1.2862</v>
      </c>
    </row>
    <row r="1123" spans="1:2" x14ac:dyDescent="0.25">
      <c r="A1123" s="630">
        <v>41359</v>
      </c>
      <c r="B1123" s="631">
        <v>1.2965</v>
      </c>
    </row>
    <row r="1124" spans="1:2" x14ac:dyDescent="0.25">
      <c r="A1124" s="630">
        <v>41358</v>
      </c>
      <c r="B1124" s="631">
        <v>1.2986</v>
      </c>
    </row>
    <row r="1125" spans="1:2" x14ac:dyDescent="0.25">
      <c r="A1125" s="630">
        <v>41357</v>
      </c>
      <c r="B1125" s="631">
        <v>1.2986</v>
      </c>
    </row>
    <row r="1126" spans="1:2" x14ac:dyDescent="0.25">
      <c r="A1126" s="630">
        <v>41356</v>
      </c>
      <c r="B1126" s="631">
        <v>1.2936000000000001</v>
      </c>
    </row>
    <row r="1127" spans="1:2" x14ac:dyDescent="0.25">
      <c r="A1127" s="630">
        <v>41355</v>
      </c>
      <c r="B1127" s="631">
        <v>1.2923</v>
      </c>
    </row>
    <row r="1128" spans="1:2" x14ac:dyDescent="0.25">
      <c r="A1128" s="630">
        <v>41354</v>
      </c>
      <c r="B1128" s="631">
        <v>1.2907</v>
      </c>
    </row>
    <row r="1129" spans="1:2" x14ac:dyDescent="0.25">
      <c r="A1129" s="630">
        <v>41353</v>
      </c>
      <c r="B1129" s="631">
        <v>1.2930999999999999</v>
      </c>
    </row>
    <row r="1130" spans="1:2" x14ac:dyDescent="0.25">
      <c r="A1130" s="630">
        <v>41352</v>
      </c>
      <c r="B1130" s="631">
        <v>1.2929999999999999</v>
      </c>
    </row>
    <row r="1131" spans="1:2" x14ac:dyDescent="0.25">
      <c r="A1131" s="630">
        <v>41351</v>
      </c>
      <c r="B1131" s="631">
        <v>1.3073999999999999</v>
      </c>
    </row>
    <row r="1132" spans="1:2" x14ac:dyDescent="0.25">
      <c r="A1132" s="630">
        <v>41350</v>
      </c>
      <c r="B1132" s="631">
        <v>1.3073999999999999</v>
      </c>
    </row>
    <row r="1133" spans="1:2" x14ac:dyDescent="0.25">
      <c r="A1133" s="630">
        <v>41349</v>
      </c>
      <c r="B1133" s="631">
        <v>1.3039000000000001</v>
      </c>
    </row>
    <row r="1134" spans="1:2" x14ac:dyDescent="0.25">
      <c r="A1134" s="630">
        <v>41348</v>
      </c>
      <c r="B1134" s="631">
        <v>1.2964</v>
      </c>
    </row>
    <row r="1135" spans="1:2" x14ac:dyDescent="0.25">
      <c r="A1135" s="630">
        <v>41347</v>
      </c>
      <c r="B1135" s="631">
        <v>1.3004</v>
      </c>
    </row>
    <row r="1136" spans="1:2" x14ac:dyDescent="0.25">
      <c r="A1136" s="630">
        <v>41346</v>
      </c>
      <c r="B1136" s="631">
        <v>1.3028</v>
      </c>
    </row>
    <row r="1137" spans="1:2" x14ac:dyDescent="0.25">
      <c r="A1137" s="630">
        <v>41345</v>
      </c>
      <c r="B1137" s="631">
        <v>1.3006</v>
      </c>
    </row>
    <row r="1138" spans="1:2" x14ac:dyDescent="0.25">
      <c r="A1138" s="630">
        <v>41344</v>
      </c>
      <c r="B1138" s="631">
        <v>1.3003</v>
      </c>
    </row>
    <row r="1139" spans="1:2" x14ac:dyDescent="0.25">
      <c r="A1139" s="630">
        <v>41343</v>
      </c>
      <c r="B1139" s="631">
        <v>1.3003</v>
      </c>
    </row>
    <row r="1140" spans="1:2" x14ac:dyDescent="0.25">
      <c r="A1140" s="630">
        <v>41342</v>
      </c>
      <c r="B1140" s="631">
        <v>1.3065</v>
      </c>
    </row>
    <row r="1141" spans="1:2" x14ac:dyDescent="0.25">
      <c r="A1141" s="630">
        <v>41341</v>
      </c>
      <c r="B1141" s="631">
        <v>1.3028</v>
      </c>
    </row>
    <row r="1142" spans="1:2" x14ac:dyDescent="0.25">
      <c r="A1142" s="630">
        <v>41340</v>
      </c>
      <c r="B1142" s="631">
        <v>1.3035000000000001</v>
      </c>
    </row>
    <row r="1143" spans="1:2" x14ac:dyDescent="0.25">
      <c r="A1143" s="630">
        <v>41339</v>
      </c>
      <c r="B1143" s="631">
        <v>1.3033999999999999</v>
      </c>
    </row>
    <row r="1144" spans="1:2" x14ac:dyDescent="0.25">
      <c r="A1144" s="630">
        <v>41338</v>
      </c>
      <c r="B1144" s="631">
        <v>1.3008</v>
      </c>
    </row>
    <row r="1145" spans="1:2" x14ac:dyDescent="0.25">
      <c r="A1145" s="630">
        <v>41337</v>
      </c>
      <c r="B1145" s="631">
        <v>1.3018000000000001</v>
      </c>
    </row>
    <row r="1146" spans="1:2" x14ac:dyDescent="0.25">
      <c r="A1146" s="630">
        <v>41336</v>
      </c>
      <c r="B1146" s="631">
        <v>1.3018000000000001</v>
      </c>
    </row>
    <row r="1147" spans="1:2" x14ac:dyDescent="0.25">
      <c r="A1147" s="630">
        <v>41335</v>
      </c>
      <c r="B1147" s="631">
        <v>1.3042</v>
      </c>
    </row>
    <row r="1148" spans="1:2" x14ac:dyDescent="0.25">
      <c r="A1148" s="630">
        <v>41334</v>
      </c>
      <c r="B1148" s="631">
        <v>1.3120000000000001</v>
      </c>
    </row>
    <row r="1149" spans="1:2" x14ac:dyDescent="0.25">
      <c r="A1149" s="630">
        <v>41333</v>
      </c>
      <c r="B1149" s="631">
        <v>1.3083</v>
      </c>
    </row>
    <row r="1150" spans="1:2" x14ac:dyDescent="0.25">
      <c r="A1150" s="630">
        <v>41332</v>
      </c>
      <c r="B1150" s="631">
        <v>1.3069</v>
      </c>
    </row>
    <row r="1151" spans="1:2" x14ac:dyDescent="0.25">
      <c r="A1151" s="630">
        <v>41331</v>
      </c>
      <c r="B1151" s="631">
        <v>1.3207</v>
      </c>
    </row>
    <row r="1152" spans="1:2" x14ac:dyDescent="0.25">
      <c r="A1152" s="630">
        <v>41330</v>
      </c>
      <c r="B1152" s="631">
        <v>1.3189</v>
      </c>
    </row>
    <row r="1153" spans="1:2" x14ac:dyDescent="0.25">
      <c r="A1153" s="630">
        <v>41329</v>
      </c>
      <c r="B1153" s="631">
        <v>1.3189</v>
      </c>
    </row>
    <row r="1154" spans="1:2" x14ac:dyDescent="0.25">
      <c r="A1154" s="630">
        <v>41328</v>
      </c>
      <c r="B1154" s="631">
        <v>1.3191999999999999</v>
      </c>
    </row>
    <row r="1155" spans="1:2" x14ac:dyDescent="0.25">
      <c r="A1155" s="630">
        <v>41327</v>
      </c>
      <c r="B1155" s="631">
        <v>1.323</v>
      </c>
    </row>
    <row r="1156" spans="1:2" x14ac:dyDescent="0.25">
      <c r="A1156" s="630">
        <v>41326</v>
      </c>
      <c r="B1156" s="631">
        <v>1.3385</v>
      </c>
    </row>
    <row r="1157" spans="1:2" x14ac:dyDescent="0.25">
      <c r="A1157" s="630">
        <v>41325</v>
      </c>
      <c r="B1157" s="631">
        <v>1.3355999999999999</v>
      </c>
    </row>
    <row r="1158" spans="1:2" x14ac:dyDescent="0.25">
      <c r="A1158" s="630">
        <v>41324</v>
      </c>
      <c r="B1158" s="631">
        <v>1.3346</v>
      </c>
    </row>
    <row r="1159" spans="1:2" x14ac:dyDescent="0.25">
      <c r="A1159" s="630">
        <v>41323</v>
      </c>
      <c r="B1159" s="631">
        <v>1.3359000000000001</v>
      </c>
    </row>
    <row r="1160" spans="1:2" x14ac:dyDescent="0.25">
      <c r="A1160" s="630">
        <v>41322</v>
      </c>
      <c r="B1160" s="631">
        <v>1.3359000000000001</v>
      </c>
    </row>
    <row r="1161" spans="1:2" x14ac:dyDescent="0.25">
      <c r="A1161" s="630">
        <v>41321</v>
      </c>
      <c r="B1161" s="631">
        <v>1.3351</v>
      </c>
    </row>
    <row r="1162" spans="1:2" x14ac:dyDescent="0.25">
      <c r="A1162" s="630">
        <v>41320</v>
      </c>
      <c r="B1162" s="631">
        <v>1.3389</v>
      </c>
    </row>
    <row r="1163" spans="1:2" x14ac:dyDescent="0.25">
      <c r="A1163" s="630">
        <v>41319</v>
      </c>
      <c r="B1163" s="631">
        <v>1.3456999999999999</v>
      </c>
    </row>
    <row r="1164" spans="1:2" x14ac:dyDescent="0.25">
      <c r="A1164" s="630">
        <v>41318</v>
      </c>
      <c r="B1164" s="631">
        <v>1.3415999999999999</v>
      </c>
    </row>
    <row r="1165" spans="1:2" x14ac:dyDescent="0.25">
      <c r="A1165" s="630">
        <v>41317</v>
      </c>
      <c r="B1165" s="631">
        <v>1.3383</v>
      </c>
    </row>
    <row r="1166" spans="1:2" x14ac:dyDescent="0.25">
      <c r="A1166" s="630">
        <v>41316</v>
      </c>
      <c r="B1166" s="631">
        <v>1.3361000000000001</v>
      </c>
    </row>
    <row r="1167" spans="1:2" x14ac:dyDescent="0.25">
      <c r="A1167" s="630">
        <v>41315</v>
      </c>
      <c r="B1167" s="631">
        <v>1.3361000000000001</v>
      </c>
    </row>
    <row r="1168" spans="1:2" x14ac:dyDescent="0.25">
      <c r="A1168" s="630">
        <v>41314</v>
      </c>
      <c r="B1168" s="631">
        <v>1.3391999999999999</v>
      </c>
    </row>
    <row r="1169" spans="1:2" x14ac:dyDescent="0.25">
      <c r="A1169" s="630">
        <v>41313</v>
      </c>
      <c r="B1169" s="631">
        <v>1.3493999999999999</v>
      </c>
    </row>
    <row r="1170" spans="1:2" x14ac:dyDescent="0.25">
      <c r="A1170" s="630">
        <v>41312</v>
      </c>
      <c r="B1170" s="631">
        <v>1.3549</v>
      </c>
    </row>
    <row r="1171" spans="1:2" x14ac:dyDescent="0.25">
      <c r="A1171" s="630">
        <v>41311</v>
      </c>
      <c r="B1171" s="631">
        <v>1.3525</v>
      </c>
    </row>
    <row r="1172" spans="1:2" x14ac:dyDescent="0.25">
      <c r="A1172" s="630">
        <v>41310</v>
      </c>
      <c r="B1172" s="631">
        <v>1.3592</v>
      </c>
    </row>
    <row r="1173" spans="1:2" x14ac:dyDescent="0.25">
      <c r="A1173" s="630">
        <v>41309</v>
      </c>
      <c r="B1173" s="631">
        <v>1.3638999999999999</v>
      </c>
    </row>
    <row r="1174" spans="1:2" x14ac:dyDescent="0.25">
      <c r="A1174" s="630">
        <v>41308</v>
      </c>
      <c r="B1174" s="631">
        <v>1.3638999999999999</v>
      </c>
    </row>
    <row r="1175" spans="1:2" x14ac:dyDescent="0.25">
      <c r="A1175" s="630">
        <v>41307</v>
      </c>
      <c r="B1175" s="631">
        <v>1.3633</v>
      </c>
    </row>
    <row r="1176" spans="1:2" x14ac:dyDescent="0.25">
      <c r="A1176" s="630">
        <v>41306</v>
      </c>
      <c r="B1176" s="631">
        <v>1.3566</v>
      </c>
    </row>
    <row r="1177" spans="1:2" x14ac:dyDescent="0.25">
      <c r="A1177" s="630">
        <v>41305</v>
      </c>
      <c r="B1177" s="631">
        <v>1.3523000000000001</v>
      </c>
    </row>
    <row r="1178" spans="1:2" x14ac:dyDescent="0.25">
      <c r="A1178" s="630">
        <v>41304</v>
      </c>
      <c r="B1178" s="631">
        <v>1.3455999999999999</v>
      </c>
    </row>
    <row r="1179" spans="1:2" x14ac:dyDescent="0.25">
      <c r="A1179" s="630">
        <v>41303</v>
      </c>
      <c r="B1179" s="631">
        <v>1.3452</v>
      </c>
    </row>
    <row r="1180" spans="1:2" x14ac:dyDescent="0.25">
      <c r="A1180" s="630">
        <v>41302</v>
      </c>
      <c r="B1180" s="631">
        <v>1.3462000000000001</v>
      </c>
    </row>
    <row r="1181" spans="1:2" x14ac:dyDescent="0.25">
      <c r="A1181" s="630">
        <v>41301</v>
      </c>
      <c r="B1181" s="631">
        <v>1.3462000000000001</v>
      </c>
    </row>
    <row r="1182" spans="1:2" x14ac:dyDescent="0.25">
      <c r="A1182" s="630">
        <v>41300</v>
      </c>
      <c r="B1182" s="631">
        <v>1.3413999999999999</v>
      </c>
    </row>
    <row r="1183" spans="1:2" x14ac:dyDescent="0.25">
      <c r="A1183" s="630">
        <v>41299</v>
      </c>
      <c r="B1183" s="631">
        <v>1.3332999999999999</v>
      </c>
    </row>
    <row r="1184" spans="1:2" x14ac:dyDescent="0.25">
      <c r="A1184" s="630">
        <v>41298</v>
      </c>
      <c r="B1184" s="631">
        <v>1.3315999999999999</v>
      </c>
    </row>
    <row r="1185" spans="1:2" x14ac:dyDescent="0.25">
      <c r="A1185" s="630">
        <v>41297</v>
      </c>
      <c r="B1185" s="631">
        <v>1.3322000000000001</v>
      </c>
    </row>
    <row r="1186" spans="1:2" x14ac:dyDescent="0.25">
      <c r="A1186" s="630">
        <v>41296</v>
      </c>
      <c r="B1186" s="631">
        <v>1.3314999999999999</v>
      </c>
    </row>
    <row r="1187" spans="1:2" x14ac:dyDescent="0.25">
      <c r="A1187" s="630">
        <v>41295</v>
      </c>
      <c r="B1187" s="631">
        <v>1.3318000000000001</v>
      </c>
    </row>
    <row r="1188" spans="1:2" x14ac:dyDescent="0.25">
      <c r="A1188" s="630">
        <v>41294</v>
      </c>
      <c r="B1188" s="631">
        <v>1.3318000000000001</v>
      </c>
    </row>
    <row r="1189" spans="1:2" x14ac:dyDescent="0.25">
      <c r="A1189" s="630">
        <v>41293</v>
      </c>
      <c r="B1189" s="631">
        <v>1.3351999999999999</v>
      </c>
    </row>
    <row r="1190" spans="1:2" x14ac:dyDescent="0.25">
      <c r="A1190" s="630">
        <v>41292</v>
      </c>
      <c r="B1190" s="631">
        <v>1.3326</v>
      </c>
    </row>
    <row r="1191" spans="1:2" x14ac:dyDescent="0.25">
      <c r="A1191" s="630">
        <v>41291</v>
      </c>
      <c r="B1191" s="631">
        <v>1.3290999999999999</v>
      </c>
    </row>
    <row r="1192" spans="1:2" x14ac:dyDescent="0.25">
      <c r="A1192" s="630">
        <v>41290</v>
      </c>
      <c r="B1192" s="631">
        <v>1.3351999999999999</v>
      </c>
    </row>
    <row r="1193" spans="1:2" x14ac:dyDescent="0.25">
      <c r="A1193" s="630">
        <v>41289</v>
      </c>
      <c r="B1193" s="631">
        <v>1.3369</v>
      </c>
    </row>
    <row r="1194" spans="1:2" x14ac:dyDescent="0.25">
      <c r="A1194" s="630">
        <v>41288</v>
      </c>
      <c r="B1194" s="631">
        <v>1.3342000000000001</v>
      </c>
    </row>
    <row r="1195" spans="1:2" x14ac:dyDescent="0.25">
      <c r="A1195" s="630">
        <v>41287</v>
      </c>
      <c r="B1195" s="631">
        <v>1.3341000000000001</v>
      </c>
    </row>
    <row r="1196" spans="1:2" x14ac:dyDescent="0.25">
      <c r="A1196" s="630">
        <v>41286</v>
      </c>
      <c r="B1196" s="631">
        <v>1.3289</v>
      </c>
    </row>
    <row r="1197" spans="1:2" x14ac:dyDescent="0.25">
      <c r="A1197" s="630">
        <v>41285</v>
      </c>
      <c r="B1197" s="631">
        <v>1.3115000000000001</v>
      </c>
    </row>
    <row r="1198" spans="1:2" x14ac:dyDescent="0.25">
      <c r="A1198" s="630">
        <v>41284</v>
      </c>
      <c r="B1198" s="631">
        <v>1.3069</v>
      </c>
    </row>
    <row r="1199" spans="1:2" x14ac:dyDescent="0.25">
      <c r="A1199" s="630">
        <v>41283</v>
      </c>
      <c r="B1199" s="631">
        <v>1.3105</v>
      </c>
    </row>
    <row r="1200" spans="1:2" x14ac:dyDescent="0.25">
      <c r="A1200" s="630">
        <v>41282</v>
      </c>
      <c r="B1200" s="631">
        <v>1.3062</v>
      </c>
    </row>
    <row r="1201" spans="1:2" x14ac:dyDescent="0.25">
      <c r="A1201" s="630">
        <v>41281</v>
      </c>
      <c r="B1201" s="631">
        <v>1.3068</v>
      </c>
    </row>
    <row r="1202" spans="1:2" x14ac:dyDescent="0.25">
      <c r="A1202" s="630">
        <v>41280</v>
      </c>
      <c r="B1202" s="631">
        <v>1.3068</v>
      </c>
    </row>
    <row r="1203" spans="1:2" x14ac:dyDescent="0.25">
      <c r="A1203" s="630">
        <v>41279</v>
      </c>
      <c r="B1203" s="631">
        <v>1.3035000000000001</v>
      </c>
    </row>
    <row r="1204" spans="1:2" x14ac:dyDescent="0.25">
      <c r="A1204" s="630">
        <v>41278</v>
      </c>
      <c r="B1204" s="631">
        <v>1.3131999999999999</v>
      </c>
    </row>
    <row r="1205" spans="1:2" x14ac:dyDescent="0.25">
      <c r="A1205" s="630">
        <v>41277</v>
      </c>
      <c r="B1205" s="631">
        <v>1.3233999999999999</v>
      </c>
    </row>
    <row r="1206" spans="1:2" x14ac:dyDescent="0.25">
      <c r="A1206" s="630">
        <v>41276</v>
      </c>
      <c r="B1206" s="631">
        <v>1.3196000000000001</v>
      </c>
    </row>
    <row r="1207" spans="1:2" x14ac:dyDescent="0.25">
      <c r="A1207" s="630">
        <v>41275</v>
      </c>
      <c r="B1207" s="631">
        <v>1.3203</v>
      </c>
    </row>
    <row r="1208" spans="1:2" x14ac:dyDescent="0.25">
      <c r="A1208" s="630">
        <v>41274</v>
      </c>
      <c r="B1208" s="631">
        <v>1.3214999999999999</v>
      </c>
    </row>
    <row r="1209" spans="1:2" x14ac:dyDescent="0.25">
      <c r="A1209" s="630">
        <v>41273</v>
      </c>
      <c r="B1209" s="631">
        <v>1.3214999999999999</v>
      </c>
    </row>
    <row r="1210" spans="1:2" x14ac:dyDescent="0.25">
      <c r="A1210" s="630">
        <v>41272</v>
      </c>
      <c r="B1210" s="631">
        <v>1.3224</v>
      </c>
    </row>
    <row r="1211" spans="1:2" x14ac:dyDescent="0.25">
      <c r="A1211" s="630">
        <v>41271</v>
      </c>
      <c r="B1211" s="631">
        <v>1.3241000000000001</v>
      </c>
    </row>
    <row r="1212" spans="1:2" x14ac:dyDescent="0.25">
      <c r="A1212" s="630">
        <v>41270</v>
      </c>
      <c r="B1212" s="631">
        <v>1.3198000000000001</v>
      </c>
    </row>
    <row r="1213" spans="1:2" x14ac:dyDescent="0.25">
      <c r="A1213" s="630">
        <v>41269</v>
      </c>
      <c r="B1213" s="631">
        <v>1.3187</v>
      </c>
    </row>
    <row r="1214" spans="1:2" x14ac:dyDescent="0.25">
      <c r="A1214" s="630">
        <v>41268</v>
      </c>
      <c r="B1214" s="631">
        <v>1.3191999999999999</v>
      </c>
    </row>
    <row r="1215" spans="1:2" x14ac:dyDescent="0.25">
      <c r="A1215" s="630">
        <v>41267</v>
      </c>
      <c r="B1215" s="631">
        <v>1.3186</v>
      </c>
    </row>
    <row r="1216" spans="1:2" x14ac:dyDescent="0.25">
      <c r="A1216" s="630">
        <v>41266</v>
      </c>
      <c r="B1216" s="631">
        <v>1.3186</v>
      </c>
    </row>
    <row r="1217" spans="1:2" x14ac:dyDescent="0.25">
      <c r="A1217" s="630">
        <v>41265</v>
      </c>
      <c r="B1217" s="631">
        <v>1.3201000000000001</v>
      </c>
    </row>
    <row r="1218" spans="1:2" x14ac:dyDescent="0.25">
      <c r="A1218" s="630">
        <v>41264</v>
      </c>
      <c r="B1218" s="631">
        <v>1.3232999999999999</v>
      </c>
    </row>
    <row r="1219" spans="1:2" x14ac:dyDescent="0.25">
      <c r="A1219" s="630">
        <v>41263</v>
      </c>
      <c r="B1219" s="631">
        <v>1.3250999999999999</v>
      </c>
    </row>
    <row r="1220" spans="1:2" x14ac:dyDescent="0.25">
      <c r="A1220" s="630">
        <v>41262</v>
      </c>
      <c r="B1220" s="631">
        <v>1.3183</v>
      </c>
    </row>
    <row r="1221" spans="1:2" x14ac:dyDescent="0.25">
      <c r="A1221" s="630">
        <v>41261</v>
      </c>
      <c r="B1221" s="631">
        <v>1.3161</v>
      </c>
    </row>
    <row r="1222" spans="1:2" x14ac:dyDescent="0.25">
      <c r="A1222" s="630">
        <v>41260</v>
      </c>
      <c r="B1222" s="631">
        <v>1.3161</v>
      </c>
    </row>
    <row r="1223" spans="1:2" x14ac:dyDescent="0.25">
      <c r="A1223" s="630">
        <v>41259</v>
      </c>
      <c r="B1223" s="631">
        <v>1.3161</v>
      </c>
    </row>
    <row r="1224" spans="1:2" x14ac:dyDescent="0.25">
      <c r="A1224" s="630">
        <v>41258</v>
      </c>
      <c r="B1224" s="631">
        <v>1.31</v>
      </c>
    </row>
    <row r="1225" spans="1:2" x14ac:dyDescent="0.25">
      <c r="A1225" s="630">
        <v>41257</v>
      </c>
      <c r="B1225" s="631">
        <v>1.3071999999999999</v>
      </c>
    </row>
    <row r="1226" spans="1:2" x14ac:dyDescent="0.25">
      <c r="A1226" s="630">
        <v>41256</v>
      </c>
      <c r="B1226" s="631">
        <v>1.3025</v>
      </c>
    </row>
    <row r="1227" spans="1:2" x14ac:dyDescent="0.25">
      <c r="A1227" s="630">
        <v>41255</v>
      </c>
      <c r="B1227" s="631">
        <v>1.2966</v>
      </c>
    </row>
    <row r="1228" spans="1:2" x14ac:dyDescent="0.25">
      <c r="A1228" s="630">
        <v>41254</v>
      </c>
      <c r="B1228" s="631">
        <v>1.2914000000000001</v>
      </c>
    </row>
    <row r="1229" spans="1:2" x14ac:dyDescent="0.25">
      <c r="A1229" s="630">
        <v>41253</v>
      </c>
      <c r="B1229" s="631">
        <v>1.2925</v>
      </c>
    </row>
    <row r="1230" spans="1:2" x14ac:dyDescent="0.25">
      <c r="A1230" s="630">
        <v>41252</v>
      </c>
      <c r="B1230" s="631">
        <v>1.2925</v>
      </c>
    </row>
    <row r="1231" spans="1:2" x14ac:dyDescent="0.25">
      <c r="A1231" s="630">
        <v>41251</v>
      </c>
      <c r="B1231" s="631">
        <v>1.2943</v>
      </c>
    </row>
    <row r="1232" spans="1:2" x14ac:dyDescent="0.25">
      <c r="A1232" s="630">
        <v>41250</v>
      </c>
      <c r="B1232" s="631">
        <v>1.3037000000000001</v>
      </c>
    </row>
    <row r="1233" spans="1:2" x14ac:dyDescent="0.25">
      <c r="A1233" s="630">
        <v>41249</v>
      </c>
      <c r="B1233" s="631">
        <v>1.3092999999999999</v>
      </c>
    </row>
    <row r="1234" spans="1:2" x14ac:dyDescent="0.25">
      <c r="A1234" s="630">
        <v>41248</v>
      </c>
      <c r="B1234" s="631">
        <v>1.3070999999999999</v>
      </c>
    </row>
    <row r="1235" spans="1:2" x14ac:dyDescent="0.25">
      <c r="A1235" s="630">
        <v>41247</v>
      </c>
      <c r="B1235" s="631">
        <v>1.3033999999999999</v>
      </c>
    </row>
    <row r="1236" spans="1:2" x14ac:dyDescent="0.25">
      <c r="A1236" s="630">
        <v>41246</v>
      </c>
      <c r="B1236" s="631">
        <v>1.2983</v>
      </c>
    </row>
    <row r="1237" spans="1:2" x14ac:dyDescent="0.25">
      <c r="A1237" s="630">
        <v>41245</v>
      </c>
      <c r="B1237" s="631">
        <v>1.2983</v>
      </c>
    </row>
    <row r="1238" spans="1:2" x14ac:dyDescent="0.25">
      <c r="A1238" s="630">
        <v>41244</v>
      </c>
      <c r="B1238" s="631">
        <v>1.2996000000000001</v>
      </c>
    </row>
    <row r="1239" spans="1:2" x14ac:dyDescent="0.25">
      <c r="A1239" s="630">
        <v>41243</v>
      </c>
      <c r="B1239" s="631">
        <v>1.2966</v>
      </c>
    </row>
    <row r="1240" spans="1:2" x14ac:dyDescent="0.25">
      <c r="A1240" s="630">
        <v>41242</v>
      </c>
      <c r="B1240" s="631">
        <v>1.2924</v>
      </c>
    </row>
    <row r="1241" spans="1:2" x14ac:dyDescent="0.25">
      <c r="A1241" s="630">
        <v>41241</v>
      </c>
      <c r="B1241" s="631">
        <v>1.2964</v>
      </c>
    </row>
    <row r="1242" spans="1:2" x14ac:dyDescent="0.25">
      <c r="A1242" s="630">
        <v>41240</v>
      </c>
      <c r="B1242" s="631">
        <v>1.2963</v>
      </c>
    </row>
    <row r="1243" spans="1:2" x14ac:dyDescent="0.25">
      <c r="A1243" s="630">
        <v>41239</v>
      </c>
      <c r="B1243" s="631">
        <v>1.2972999999999999</v>
      </c>
    </row>
    <row r="1244" spans="1:2" x14ac:dyDescent="0.25">
      <c r="A1244" s="630">
        <v>41238</v>
      </c>
      <c r="B1244" s="631">
        <v>1.2972999999999999</v>
      </c>
    </row>
    <row r="1245" spans="1:2" x14ac:dyDescent="0.25">
      <c r="A1245" s="630">
        <v>41237</v>
      </c>
      <c r="B1245" s="631">
        <v>1.2910999999999999</v>
      </c>
    </row>
    <row r="1246" spans="1:2" x14ac:dyDescent="0.25">
      <c r="A1246" s="630">
        <v>41236</v>
      </c>
      <c r="B1246" s="631">
        <v>1.2859</v>
      </c>
    </row>
    <row r="1247" spans="1:2" x14ac:dyDescent="0.25">
      <c r="A1247" s="630">
        <v>41235</v>
      </c>
      <c r="B1247" s="631">
        <v>1.2799</v>
      </c>
    </row>
    <row r="1248" spans="1:2" x14ac:dyDescent="0.25">
      <c r="A1248" s="630">
        <v>41234</v>
      </c>
      <c r="B1248" s="631">
        <v>1.2799</v>
      </c>
    </row>
    <row r="1249" spans="1:2" x14ac:dyDescent="0.25">
      <c r="A1249" s="630">
        <v>41233</v>
      </c>
      <c r="B1249" s="631">
        <v>1.2771999999999999</v>
      </c>
    </row>
    <row r="1250" spans="1:2" x14ac:dyDescent="0.25">
      <c r="A1250" s="630">
        <v>41232</v>
      </c>
      <c r="B1250" s="631">
        <v>1.274</v>
      </c>
    </row>
    <row r="1251" spans="1:2" x14ac:dyDescent="0.25">
      <c r="A1251" s="630">
        <v>41231</v>
      </c>
      <c r="B1251" s="631">
        <v>1.274</v>
      </c>
    </row>
    <row r="1252" spans="1:2" x14ac:dyDescent="0.25">
      <c r="A1252" s="630">
        <v>41230</v>
      </c>
      <c r="B1252" s="631">
        <v>1.2748999999999999</v>
      </c>
    </row>
    <row r="1253" spans="1:2" x14ac:dyDescent="0.25">
      <c r="A1253" s="630">
        <v>41229</v>
      </c>
      <c r="B1253" s="631">
        <v>1.2754000000000001</v>
      </c>
    </row>
    <row r="1254" spans="1:2" x14ac:dyDescent="0.25">
      <c r="A1254" s="630">
        <v>41228</v>
      </c>
      <c r="B1254" s="631">
        <v>1.2727999999999999</v>
      </c>
    </row>
    <row r="1255" spans="1:2" x14ac:dyDescent="0.25">
      <c r="A1255" s="630">
        <v>41227</v>
      </c>
      <c r="B1255" s="631">
        <v>1.2695000000000001</v>
      </c>
    </row>
    <row r="1256" spans="1:2" x14ac:dyDescent="0.25">
      <c r="A1256" s="630">
        <v>41226</v>
      </c>
      <c r="B1256" s="631">
        <v>1.2717000000000001</v>
      </c>
    </row>
    <row r="1257" spans="1:2" x14ac:dyDescent="0.25">
      <c r="A1257" s="630">
        <v>41225</v>
      </c>
      <c r="B1257" s="631">
        <v>1.2709999999999999</v>
      </c>
    </row>
    <row r="1258" spans="1:2" x14ac:dyDescent="0.25">
      <c r="A1258" s="630">
        <v>41224</v>
      </c>
      <c r="B1258" s="631">
        <v>1.2709999999999999</v>
      </c>
    </row>
    <row r="1259" spans="1:2" x14ac:dyDescent="0.25">
      <c r="A1259" s="630">
        <v>41223</v>
      </c>
      <c r="B1259" s="631">
        <v>1.2736000000000001</v>
      </c>
    </row>
    <row r="1260" spans="1:2" x14ac:dyDescent="0.25">
      <c r="A1260" s="630">
        <v>41222</v>
      </c>
      <c r="B1260" s="631">
        <v>1.2749999999999999</v>
      </c>
    </row>
    <row r="1261" spans="1:2" x14ac:dyDescent="0.25">
      <c r="A1261" s="630">
        <v>41221</v>
      </c>
      <c r="B1261" s="631">
        <v>1.2805</v>
      </c>
    </row>
    <row r="1262" spans="1:2" x14ac:dyDescent="0.25">
      <c r="A1262" s="630">
        <v>41220</v>
      </c>
      <c r="B1262" s="631">
        <v>1.2797000000000001</v>
      </c>
    </row>
    <row r="1263" spans="1:2" x14ac:dyDescent="0.25">
      <c r="A1263" s="630">
        <v>41219</v>
      </c>
      <c r="B1263" s="631">
        <v>1.2805</v>
      </c>
    </row>
    <row r="1264" spans="1:2" x14ac:dyDescent="0.25">
      <c r="A1264" s="630">
        <v>41218</v>
      </c>
      <c r="B1264" s="631">
        <v>1.2835000000000001</v>
      </c>
    </row>
    <row r="1265" spans="1:2" x14ac:dyDescent="0.25">
      <c r="A1265" s="630">
        <v>41217</v>
      </c>
      <c r="B1265" s="631">
        <v>1.2835000000000001</v>
      </c>
    </row>
    <row r="1266" spans="1:2" x14ac:dyDescent="0.25">
      <c r="A1266" s="630">
        <v>41216</v>
      </c>
      <c r="B1266" s="631">
        <v>1.2889999999999999</v>
      </c>
    </row>
    <row r="1267" spans="1:2" x14ac:dyDescent="0.25">
      <c r="A1267" s="630">
        <v>41215</v>
      </c>
      <c r="B1267" s="631">
        <v>1.2952999999999999</v>
      </c>
    </row>
    <row r="1268" spans="1:2" x14ac:dyDescent="0.25">
      <c r="A1268" s="630">
        <v>41214</v>
      </c>
      <c r="B1268" s="631">
        <v>1.2971999999999999</v>
      </c>
    </row>
    <row r="1269" spans="1:2" x14ac:dyDescent="0.25">
      <c r="A1269" s="630">
        <v>41213</v>
      </c>
      <c r="B1269" s="631">
        <v>1.2936000000000001</v>
      </c>
    </row>
    <row r="1270" spans="1:2" x14ac:dyDescent="0.25">
      <c r="A1270" s="630">
        <v>41212</v>
      </c>
      <c r="B1270" s="631">
        <v>1.2912999999999999</v>
      </c>
    </row>
    <row r="1271" spans="1:2" x14ac:dyDescent="0.25">
      <c r="A1271" s="630">
        <v>41211</v>
      </c>
      <c r="B1271" s="631">
        <v>1.2936000000000001</v>
      </c>
    </row>
    <row r="1272" spans="1:2" x14ac:dyDescent="0.25">
      <c r="A1272" s="630">
        <v>41210</v>
      </c>
      <c r="B1272" s="631">
        <v>1.2935000000000001</v>
      </c>
    </row>
    <row r="1273" spans="1:2" x14ac:dyDescent="0.25">
      <c r="A1273" s="630">
        <v>41209</v>
      </c>
      <c r="B1273" s="631">
        <v>1.2930999999999999</v>
      </c>
    </row>
    <row r="1274" spans="1:2" x14ac:dyDescent="0.25">
      <c r="A1274" s="630">
        <v>41208</v>
      </c>
      <c r="B1274" s="631">
        <v>1.2976000000000001</v>
      </c>
    </row>
    <row r="1275" spans="1:2" x14ac:dyDescent="0.25">
      <c r="A1275" s="630">
        <v>41207</v>
      </c>
      <c r="B1275" s="631">
        <v>1.2966</v>
      </c>
    </row>
    <row r="1276" spans="1:2" x14ac:dyDescent="0.25">
      <c r="A1276" s="630">
        <v>41206</v>
      </c>
      <c r="B1276" s="631">
        <v>1.3019000000000001</v>
      </c>
    </row>
    <row r="1277" spans="1:2" x14ac:dyDescent="0.25">
      <c r="A1277" s="630">
        <v>41205</v>
      </c>
      <c r="B1277" s="631">
        <v>1.3048</v>
      </c>
    </row>
    <row r="1278" spans="1:2" x14ac:dyDescent="0.25">
      <c r="A1278" s="630">
        <v>41204</v>
      </c>
      <c r="B1278" s="631">
        <v>1.3022</v>
      </c>
    </row>
    <row r="1279" spans="1:2" x14ac:dyDescent="0.25">
      <c r="A1279" s="630">
        <v>41203</v>
      </c>
      <c r="B1279" s="631">
        <v>1.3022</v>
      </c>
    </row>
    <row r="1280" spans="1:2" x14ac:dyDescent="0.25">
      <c r="A1280" s="630">
        <v>41202</v>
      </c>
      <c r="B1280" s="631">
        <v>1.3050999999999999</v>
      </c>
    </row>
    <row r="1281" spans="1:2" x14ac:dyDescent="0.25">
      <c r="A1281" s="630">
        <v>41201</v>
      </c>
      <c r="B1281" s="631">
        <v>1.31</v>
      </c>
    </row>
    <row r="1282" spans="1:2" x14ac:dyDescent="0.25">
      <c r="A1282" s="630">
        <v>41200</v>
      </c>
      <c r="B1282" s="631">
        <v>1.3109</v>
      </c>
    </row>
    <row r="1283" spans="1:2" x14ac:dyDescent="0.25">
      <c r="A1283" s="630">
        <v>41199</v>
      </c>
      <c r="B1283" s="631">
        <v>1.3002</v>
      </c>
    </row>
    <row r="1284" spans="1:2" x14ac:dyDescent="0.25">
      <c r="A1284" s="630">
        <v>41198</v>
      </c>
      <c r="B1284" s="631">
        <v>1.2938000000000001</v>
      </c>
    </row>
    <row r="1285" spans="1:2" x14ac:dyDescent="0.25">
      <c r="A1285" s="630">
        <v>41197</v>
      </c>
      <c r="B1285" s="631">
        <v>1.2949999999999999</v>
      </c>
    </row>
    <row r="1286" spans="1:2" x14ac:dyDescent="0.25">
      <c r="A1286" s="630">
        <v>41196</v>
      </c>
      <c r="B1286" s="631">
        <v>1.2949999999999999</v>
      </c>
    </row>
    <row r="1287" spans="1:2" x14ac:dyDescent="0.25">
      <c r="A1287" s="630">
        <v>41195</v>
      </c>
      <c r="B1287" s="631">
        <v>1.2949999999999999</v>
      </c>
    </row>
    <row r="1288" spans="1:2" x14ac:dyDescent="0.25">
      <c r="A1288" s="630">
        <v>41194</v>
      </c>
      <c r="B1288" s="631">
        <v>1.2890999999999999</v>
      </c>
    </row>
    <row r="1289" spans="1:2" x14ac:dyDescent="0.25">
      <c r="A1289" s="630">
        <v>41193</v>
      </c>
      <c r="B1289" s="631">
        <v>1.2875000000000001</v>
      </c>
    </row>
    <row r="1290" spans="1:2" x14ac:dyDescent="0.25">
      <c r="A1290" s="630">
        <v>41192</v>
      </c>
      <c r="B1290" s="631">
        <v>1.2937000000000001</v>
      </c>
    </row>
    <row r="1291" spans="1:2" x14ac:dyDescent="0.25">
      <c r="A1291" s="630">
        <v>41191</v>
      </c>
      <c r="B1291" s="631">
        <v>1.2982</v>
      </c>
    </row>
    <row r="1292" spans="1:2" x14ac:dyDescent="0.25">
      <c r="A1292" s="630">
        <v>41190</v>
      </c>
      <c r="B1292" s="631">
        <v>1.3035000000000001</v>
      </c>
    </row>
    <row r="1293" spans="1:2" x14ac:dyDescent="0.25">
      <c r="A1293" s="630">
        <v>41189</v>
      </c>
      <c r="B1293" s="631">
        <v>1.3036000000000001</v>
      </c>
    </row>
    <row r="1294" spans="1:2" x14ac:dyDescent="0.25">
      <c r="A1294" s="630">
        <v>41188</v>
      </c>
      <c r="B1294" s="631">
        <v>1.3022</v>
      </c>
    </row>
    <row r="1295" spans="1:2" x14ac:dyDescent="0.25">
      <c r="A1295" s="630">
        <v>41187</v>
      </c>
      <c r="B1295" s="631">
        <v>1.2956000000000001</v>
      </c>
    </row>
    <row r="1296" spans="1:2" x14ac:dyDescent="0.25">
      <c r="A1296" s="630">
        <v>41186</v>
      </c>
      <c r="B1296" s="631">
        <v>1.2907</v>
      </c>
    </row>
    <row r="1297" spans="1:2" x14ac:dyDescent="0.25">
      <c r="A1297" s="630">
        <v>41185</v>
      </c>
      <c r="B1297" s="631">
        <v>1.2911999999999999</v>
      </c>
    </row>
    <row r="1298" spans="1:2" x14ac:dyDescent="0.25">
      <c r="A1298" s="630">
        <v>41184</v>
      </c>
      <c r="B1298" s="631">
        <v>1.2865</v>
      </c>
    </row>
    <row r="1299" spans="1:2" x14ac:dyDescent="0.25">
      <c r="A1299" s="630">
        <v>41183</v>
      </c>
      <c r="B1299" s="631">
        <v>1.2854000000000001</v>
      </c>
    </row>
    <row r="1300" spans="1:2" x14ac:dyDescent="0.25">
      <c r="A1300" s="630">
        <v>41182</v>
      </c>
      <c r="B1300" s="631">
        <v>1.2855000000000001</v>
      </c>
    </row>
    <row r="1301" spans="1:2" x14ac:dyDescent="0.25">
      <c r="A1301" s="630">
        <v>41181</v>
      </c>
      <c r="B1301" s="631">
        <v>1.2907</v>
      </c>
    </row>
    <row r="1302" spans="1:2" x14ac:dyDescent="0.25">
      <c r="A1302" s="630">
        <v>41180</v>
      </c>
      <c r="B1302" s="631">
        <v>1.288</v>
      </c>
    </row>
    <row r="1303" spans="1:2" x14ac:dyDescent="0.25">
      <c r="A1303" s="630">
        <v>41179</v>
      </c>
      <c r="B1303" s="631">
        <v>1.2874000000000001</v>
      </c>
    </row>
    <row r="1304" spans="1:2" x14ac:dyDescent="0.25">
      <c r="A1304" s="630">
        <v>41178</v>
      </c>
      <c r="B1304" s="631">
        <v>1.2929999999999999</v>
      </c>
    </row>
    <row r="1305" spans="1:2" x14ac:dyDescent="0.25">
      <c r="A1305" s="630">
        <v>41177</v>
      </c>
      <c r="B1305" s="631">
        <v>1.2934000000000001</v>
      </c>
    </row>
    <row r="1306" spans="1:2" x14ac:dyDescent="0.25">
      <c r="A1306" s="630">
        <v>41176</v>
      </c>
      <c r="B1306" s="631">
        <v>1.2977000000000001</v>
      </c>
    </row>
    <row r="1307" spans="1:2" x14ac:dyDescent="0.25">
      <c r="A1307" s="630">
        <v>41175</v>
      </c>
      <c r="B1307" s="631">
        <v>1.2978000000000001</v>
      </c>
    </row>
    <row r="1308" spans="1:2" x14ac:dyDescent="0.25">
      <c r="A1308" s="630">
        <v>41174</v>
      </c>
      <c r="B1308" s="631">
        <v>1.2988999999999999</v>
      </c>
    </row>
    <row r="1309" spans="1:2" x14ac:dyDescent="0.25">
      <c r="A1309" s="630">
        <v>41173</v>
      </c>
      <c r="B1309" s="631">
        <v>1.2984</v>
      </c>
    </row>
    <row r="1310" spans="1:2" x14ac:dyDescent="0.25">
      <c r="A1310" s="630">
        <v>41172</v>
      </c>
      <c r="B1310" s="631">
        <v>1.3046</v>
      </c>
    </row>
    <row r="1311" spans="1:2" x14ac:dyDescent="0.25">
      <c r="A1311" s="630">
        <v>41171</v>
      </c>
      <c r="B1311" s="631">
        <v>1.3076000000000001</v>
      </c>
    </row>
    <row r="1312" spans="1:2" x14ac:dyDescent="0.25">
      <c r="A1312" s="630">
        <v>41170</v>
      </c>
      <c r="B1312" s="631">
        <v>1.3118000000000001</v>
      </c>
    </row>
    <row r="1313" spans="1:2" x14ac:dyDescent="0.25">
      <c r="A1313" s="630">
        <v>41169</v>
      </c>
      <c r="B1313" s="631">
        <v>1.3125</v>
      </c>
    </row>
    <row r="1314" spans="1:2" x14ac:dyDescent="0.25">
      <c r="A1314" s="630">
        <v>41168</v>
      </c>
      <c r="B1314" s="631">
        <v>1.3126</v>
      </c>
    </row>
    <row r="1315" spans="1:2" x14ac:dyDescent="0.25">
      <c r="A1315" s="630">
        <v>41167</v>
      </c>
      <c r="B1315" s="631">
        <v>1.306</v>
      </c>
    </row>
    <row r="1316" spans="1:2" x14ac:dyDescent="0.25">
      <c r="A1316" s="630">
        <v>41166</v>
      </c>
      <c r="B1316" s="631">
        <v>1.2921</v>
      </c>
    </row>
    <row r="1317" spans="1:2" x14ac:dyDescent="0.25">
      <c r="A1317" s="630">
        <v>41165</v>
      </c>
      <c r="B1317" s="631">
        <v>1.288</v>
      </c>
    </row>
    <row r="1318" spans="1:2" x14ac:dyDescent="0.25">
      <c r="A1318" s="630">
        <v>41164</v>
      </c>
      <c r="B1318" s="631">
        <v>1.2802</v>
      </c>
    </row>
    <row r="1319" spans="1:2" x14ac:dyDescent="0.25">
      <c r="A1319" s="630">
        <v>41163</v>
      </c>
      <c r="B1319" s="631">
        <v>1.2785</v>
      </c>
    </row>
    <row r="1320" spans="1:2" x14ac:dyDescent="0.25">
      <c r="A1320" s="630">
        <v>41162</v>
      </c>
      <c r="B1320" s="631">
        <v>1.2813000000000001</v>
      </c>
    </row>
    <row r="1321" spans="1:2" x14ac:dyDescent="0.25">
      <c r="A1321" s="630">
        <v>41161</v>
      </c>
      <c r="B1321" s="631">
        <v>1.2814000000000001</v>
      </c>
    </row>
    <row r="1322" spans="1:2" x14ac:dyDescent="0.25">
      <c r="A1322" s="630">
        <v>41160</v>
      </c>
      <c r="B1322" s="631">
        <v>1.2699</v>
      </c>
    </row>
    <row r="1323" spans="1:2" x14ac:dyDescent="0.25">
      <c r="A1323" s="630">
        <v>41159</v>
      </c>
      <c r="B1323" s="631">
        <v>1.2614000000000001</v>
      </c>
    </row>
    <row r="1324" spans="1:2" x14ac:dyDescent="0.25">
      <c r="A1324" s="630">
        <v>41158</v>
      </c>
      <c r="B1324" s="631">
        <v>1.2561</v>
      </c>
    </row>
    <row r="1325" spans="1:2" x14ac:dyDescent="0.25">
      <c r="A1325" s="630">
        <v>41157</v>
      </c>
      <c r="B1325" s="631">
        <v>1.2589999999999999</v>
      </c>
    </row>
    <row r="1326" spans="1:2" x14ac:dyDescent="0.25">
      <c r="A1326" s="630">
        <v>41156</v>
      </c>
      <c r="B1326" s="631">
        <v>1.2578</v>
      </c>
    </row>
    <row r="1327" spans="1:2" x14ac:dyDescent="0.25">
      <c r="A1327" s="630">
        <v>41155</v>
      </c>
      <c r="B1327" s="631">
        <v>1.2573000000000001</v>
      </c>
    </row>
    <row r="1328" spans="1:2" x14ac:dyDescent="0.25">
      <c r="A1328" s="630">
        <v>41154</v>
      </c>
      <c r="B1328" s="631">
        <v>1.2573000000000001</v>
      </c>
    </row>
    <row r="1329" spans="1:2" x14ac:dyDescent="0.25">
      <c r="A1329" s="630">
        <v>41153</v>
      </c>
      <c r="B1329" s="631">
        <v>1.2546999999999999</v>
      </c>
    </row>
    <row r="1330" spans="1:2" x14ac:dyDescent="0.25">
      <c r="A1330" s="630">
        <v>41152</v>
      </c>
      <c r="B1330" s="631">
        <v>1.2531000000000001</v>
      </c>
    </row>
    <row r="1331" spans="1:2" x14ac:dyDescent="0.25">
      <c r="A1331" s="630">
        <v>41151</v>
      </c>
      <c r="B1331" s="631">
        <v>1.2548999999999999</v>
      </c>
    </row>
    <row r="1332" spans="1:2" x14ac:dyDescent="0.25">
      <c r="A1332" s="630">
        <v>41150</v>
      </c>
      <c r="B1332" s="631">
        <v>1.2524</v>
      </c>
    </row>
    <row r="1333" spans="1:2" x14ac:dyDescent="0.25">
      <c r="A1333" s="630">
        <v>41149</v>
      </c>
      <c r="B1333" s="631">
        <v>1.2513000000000001</v>
      </c>
    </row>
    <row r="1334" spans="1:2" x14ac:dyDescent="0.25">
      <c r="A1334" s="630">
        <v>41148</v>
      </c>
      <c r="B1334" s="631">
        <v>1.2509999999999999</v>
      </c>
    </row>
    <row r="1335" spans="1:2" x14ac:dyDescent="0.25">
      <c r="A1335" s="630">
        <v>41147</v>
      </c>
      <c r="B1335" s="631">
        <v>1.2509999999999999</v>
      </c>
    </row>
    <row r="1336" spans="1:2" x14ac:dyDescent="0.25">
      <c r="A1336" s="630">
        <v>41146</v>
      </c>
      <c r="B1336" s="631">
        <v>1.2538</v>
      </c>
    </row>
    <row r="1337" spans="1:2" x14ac:dyDescent="0.25">
      <c r="A1337" s="630">
        <v>41145</v>
      </c>
      <c r="B1337" s="631">
        <v>1.2549999999999999</v>
      </c>
    </row>
    <row r="1338" spans="1:2" x14ac:dyDescent="0.25">
      <c r="A1338" s="630">
        <v>41144</v>
      </c>
      <c r="B1338" s="631">
        <v>1.2471000000000001</v>
      </c>
    </row>
    <row r="1339" spans="1:2" x14ac:dyDescent="0.25">
      <c r="A1339" s="630">
        <v>41143</v>
      </c>
      <c r="B1339" s="631">
        <v>1.2406999999999999</v>
      </c>
    </row>
    <row r="1340" spans="1:2" x14ac:dyDescent="0.25">
      <c r="A1340" s="630">
        <v>41142</v>
      </c>
      <c r="B1340" s="631">
        <v>1.2335</v>
      </c>
    </row>
    <row r="1341" spans="1:2" x14ac:dyDescent="0.25">
      <c r="A1341" s="630">
        <v>41141</v>
      </c>
      <c r="B1341" s="631">
        <v>1.2332000000000001</v>
      </c>
    </row>
    <row r="1342" spans="1:2" x14ac:dyDescent="0.25">
      <c r="A1342" s="630">
        <v>41140</v>
      </c>
      <c r="B1342" s="631">
        <v>1.2331000000000001</v>
      </c>
    </row>
    <row r="1343" spans="1:2" x14ac:dyDescent="0.25">
      <c r="A1343" s="630">
        <v>41139</v>
      </c>
      <c r="B1343" s="631">
        <v>1.2343999999999999</v>
      </c>
    </row>
    <row r="1344" spans="1:2" x14ac:dyDescent="0.25">
      <c r="A1344" s="630">
        <v>41138</v>
      </c>
      <c r="B1344" s="631">
        <v>1.2306999999999999</v>
      </c>
    </row>
    <row r="1345" spans="1:2" x14ac:dyDescent="0.25">
      <c r="A1345" s="630">
        <v>41137</v>
      </c>
      <c r="B1345" s="631">
        <v>1.2305999999999999</v>
      </c>
    </row>
    <row r="1346" spans="1:2" x14ac:dyDescent="0.25">
      <c r="A1346" s="630">
        <v>41136</v>
      </c>
      <c r="B1346" s="631">
        <v>1.2343</v>
      </c>
    </row>
    <row r="1347" spans="1:2" x14ac:dyDescent="0.25">
      <c r="A1347" s="630">
        <v>41135</v>
      </c>
      <c r="B1347" s="631">
        <v>1.2312000000000001</v>
      </c>
    </row>
    <row r="1348" spans="1:2" x14ac:dyDescent="0.25">
      <c r="A1348" s="630">
        <v>41134</v>
      </c>
      <c r="B1348" s="631">
        <v>1.2286999999999999</v>
      </c>
    </row>
    <row r="1349" spans="1:2" x14ac:dyDescent="0.25">
      <c r="A1349" s="630">
        <v>41133</v>
      </c>
      <c r="B1349" s="631">
        <v>1.2285999999999999</v>
      </c>
    </row>
    <row r="1350" spans="1:2" x14ac:dyDescent="0.25">
      <c r="A1350" s="630">
        <v>41132</v>
      </c>
      <c r="B1350" s="631">
        <v>1.2286999999999999</v>
      </c>
    </row>
    <row r="1351" spans="1:2" x14ac:dyDescent="0.25">
      <c r="A1351" s="630">
        <v>41131</v>
      </c>
      <c r="B1351" s="631">
        <v>1.2335</v>
      </c>
    </row>
    <row r="1352" spans="1:2" x14ac:dyDescent="0.25">
      <c r="A1352" s="630">
        <v>41130</v>
      </c>
      <c r="B1352" s="631">
        <v>1.2372000000000001</v>
      </c>
    </row>
    <row r="1353" spans="1:2" x14ac:dyDescent="0.25">
      <c r="A1353" s="630">
        <v>41129</v>
      </c>
      <c r="B1353" s="631">
        <v>1.2406999999999999</v>
      </c>
    </row>
    <row r="1354" spans="1:2" x14ac:dyDescent="0.25">
      <c r="A1354" s="630">
        <v>41128</v>
      </c>
      <c r="B1354" s="631">
        <v>1.2390000000000001</v>
      </c>
    </row>
    <row r="1355" spans="1:2" x14ac:dyDescent="0.25">
      <c r="A1355" s="630">
        <v>41127</v>
      </c>
      <c r="B1355" s="631">
        <v>1.2383999999999999</v>
      </c>
    </row>
    <row r="1356" spans="1:2" x14ac:dyDescent="0.25">
      <c r="A1356" s="630">
        <v>41126</v>
      </c>
      <c r="B1356" s="631">
        <v>1.2383999999999999</v>
      </c>
    </row>
    <row r="1357" spans="1:2" x14ac:dyDescent="0.25">
      <c r="A1357" s="630">
        <v>41125</v>
      </c>
      <c r="B1357" s="631">
        <v>1.2253000000000001</v>
      </c>
    </row>
    <row r="1358" spans="1:2" x14ac:dyDescent="0.25">
      <c r="A1358" s="630">
        <v>41124</v>
      </c>
      <c r="B1358" s="631">
        <v>1.2225999999999999</v>
      </c>
    </row>
    <row r="1359" spans="1:2" x14ac:dyDescent="0.25">
      <c r="A1359" s="630">
        <v>41123</v>
      </c>
      <c r="B1359" s="631">
        <v>1.2294</v>
      </c>
    </row>
    <row r="1360" spans="1:2" x14ac:dyDescent="0.25">
      <c r="A1360" s="630">
        <v>41122</v>
      </c>
      <c r="B1360" s="631">
        <v>1.2282</v>
      </c>
    </row>
    <row r="1361" spans="1:2" x14ac:dyDescent="0.25">
      <c r="A1361" s="630">
        <v>41121</v>
      </c>
      <c r="B1361" s="631">
        <v>1.2274</v>
      </c>
    </row>
    <row r="1362" spans="1:2" x14ac:dyDescent="0.25">
      <c r="A1362" s="630">
        <v>41120</v>
      </c>
      <c r="B1362" s="631">
        <v>1.2317</v>
      </c>
    </row>
    <row r="1363" spans="1:2" x14ac:dyDescent="0.25">
      <c r="A1363" s="630">
        <v>41119</v>
      </c>
      <c r="B1363" s="631">
        <v>1.2318</v>
      </c>
    </row>
    <row r="1364" spans="1:2" x14ac:dyDescent="0.25">
      <c r="A1364" s="630">
        <v>41118</v>
      </c>
      <c r="B1364" s="631">
        <v>1.23</v>
      </c>
    </row>
    <row r="1365" spans="1:2" x14ac:dyDescent="0.25">
      <c r="A1365" s="630">
        <v>41117</v>
      </c>
      <c r="B1365" s="631">
        <v>1.2201</v>
      </c>
    </row>
    <row r="1366" spans="1:2" x14ac:dyDescent="0.25">
      <c r="A1366" s="630">
        <v>41116</v>
      </c>
      <c r="B1366" s="631">
        <v>1.2107000000000001</v>
      </c>
    </row>
    <row r="1367" spans="1:2" x14ac:dyDescent="0.25">
      <c r="A1367" s="630">
        <v>41115</v>
      </c>
      <c r="B1367" s="631">
        <v>1.2099</v>
      </c>
    </row>
    <row r="1368" spans="1:2" x14ac:dyDescent="0.25">
      <c r="A1368" s="630">
        <v>41114</v>
      </c>
      <c r="B1368" s="631">
        <v>1.2115</v>
      </c>
    </row>
    <row r="1369" spans="1:2" x14ac:dyDescent="0.25">
      <c r="A1369" s="630">
        <v>41113</v>
      </c>
      <c r="B1369" s="631">
        <v>1.2151000000000001</v>
      </c>
    </row>
    <row r="1370" spans="1:2" x14ac:dyDescent="0.25">
      <c r="A1370" s="630">
        <v>41112</v>
      </c>
      <c r="B1370" s="631">
        <v>1.2154</v>
      </c>
    </row>
    <row r="1371" spans="1:2" x14ac:dyDescent="0.25">
      <c r="A1371" s="630">
        <v>41111</v>
      </c>
      <c r="B1371" s="631">
        <v>1.2224999999999999</v>
      </c>
    </row>
    <row r="1372" spans="1:2" x14ac:dyDescent="0.25">
      <c r="A1372" s="630">
        <v>41110</v>
      </c>
      <c r="B1372" s="631">
        <v>1.228</v>
      </c>
    </row>
    <row r="1373" spans="1:2" x14ac:dyDescent="0.25">
      <c r="A1373" s="630">
        <v>41109</v>
      </c>
      <c r="B1373" s="631">
        <v>1.2271000000000001</v>
      </c>
    </row>
    <row r="1374" spans="1:2" x14ac:dyDescent="0.25">
      <c r="A1374" s="630">
        <v>41108</v>
      </c>
      <c r="B1374" s="631">
        <v>1.2277</v>
      </c>
    </row>
    <row r="1375" spans="1:2" x14ac:dyDescent="0.25">
      <c r="A1375" s="630">
        <v>41107</v>
      </c>
      <c r="B1375" s="631">
        <v>1.2238</v>
      </c>
    </row>
    <row r="1376" spans="1:2" x14ac:dyDescent="0.25">
      <c r="A1376" s="630">
        <v>41106</v>
      </c>
      <c r="B1376" s="631">
        <v>1.2248000000000001</v>
      </c>
    </row>
    <row r="1377" spans="1:2" x14ac:dyDescent="0.25">
      <c r="A1377" s="630">
        <v>41105</v>
      </c>
      <c r="B1377" s="631">
        <v>1.2246999999999999</v>
      </c>
    </row>
    <row r="1378" spans="1:2" x14ac:dyDescent="0.25">
      <c r="A1378" s="630">
        <v>41104</v>
      </c>
      <c r="B1378" s="631">
        <v>1.2210000000000001</v>
      </c>
    </row>
    <row r="1379" spans="1:2" x14ac:dyDescent="0.25">
      <c r="A1379" s="630">
        <v>41103</v>
      </c>
      <c r="B1379" s="631">
        <v>1.2214</v>
      </c>
    </row>
    <row r="1380" spans="1:2" x14ac:dyDescent="0.25">
      <c r="A1380" s="630">
        <v>41102</v>
      </c>
      <c r="B1380" s="631">
        <v>1.2257</v>
      </c>
    </row>
    <row r="1381" spans="1:2" x14ac:dyDescent="0.25">
      <c r="A1381" s="630">
        <v>41101</v>
      </c>
      <c r="B1381" s="631">
        <v>1.2286999999999999</v>
      </c>
    </row>
    <row r="1382" spans="1:2" x14ac:dyDescent="0.25">
      <c r="A1382" s="630">
        <v>41100</v>
      </c>
      <c r="B1382" s="631">
        <v>1.2292000000000001</v>
      </c>
    </row>
    <row r="1383" spans="1:2" x14ac:dyDescent="0.25">
      <c r="A1383" s="630">
        <v>41099</v>
      </c>
      <c r="B1383" s="631">
        <v>1.2281</v>
      </c>
    </row>
    <row r="1384" spans="1:2" x14ac:dyDescent="0.25">
      <c r="A1384" s="630">
        <v>41098</v>
      </c>
      <c r="B1384" s="631">
        <v>1.2283999999999999</v>
      </c>
    </row>
    <row r="1385" spans="1:2" x14ac:dyDescent="0.25">
      <c r="A1385" s="630">
        <v>41097</v>
      </c>
      <c r="B1385" s="631">
        <v>1.2352000000000001</v>
      </c>
    </row>
    <row r="1386" spans="1:2" x14ac:dyDescent="0.25">
      <c r="A1386" s="630">
        <v>41096</v>
      </c>
      <c r="B1386" s="631">
        <v>1.2471000000000001</v>
      </c>
    </row>
    <row r="1387" spans="1:2" x14ac:dyDescent="0.25">
      <c r="A1387" s="630">
        <v>41095</v>
      </c>
      <c r="B1387" s="631">
        <v>1.2569999999999999</v>
      </c>
    </row>
    <row r="1388" spans="1:2" x14ac:dyDescent="0.25">
      <c r="A1388" s="630">
        <v>41094</v>
      </c>
      <c r="B1388" s="631">
        <v>1.2592000000000001</v>
      </c>
    </row>
    <row r="1389" spans="1:2" x14ac:dyDescent="0.25">
      <c r="A1389" s="630">
        <v>41093</v>
      </c>
      <c r="B1389" s="631">
        <v>1.2617</v>
      </c>
    </row>
    <row r="1390" spans="1:2" x14ac:dyDescent="0.25">
      <c r="A1390" s="630">
        <v>41092</v>
      </c>
      <c r="B1390" s="631">
        <v>1.266</v>
      </c>
    </row>
    <row r="1391" spans="1:2" x14ac:dyDescent="0.25">
      <c r="A1391" s="630">
        <v>41091</v>
      </c>
      <c r="B1391" s="631">
        <v>1.266</v>
      </c>
    </row>
    <row r="1392" spans="1:2" x14ac:dyDescent="0.25">
      <c r="A1392" s="630">
        <v>41090</v>
      </c>
      <c r="B1392" s="631">
        <v>1.2577</v>
      </c>
    </row>
    <row r="1393" spans="1:2" x14ac:dyDescent="0.25">
      <c r="A1393" s="630">
        <v>41089</v>
      </c>
      <c r="B1393" s="631">
        <v>1.2459</v>
      </c>
    </row>
    <row r="1394" spans="1:2" x14ac:dyDescent="0.25">
      <c r="A1394" s="630">
        <v>41088</v>
      </c>
      <c r="B1394" s="631">
        <v>1.2483</v>
      </c>
    </row>
    <row r="1395" spans="1:2" x14ac:dyDescent="0.25">
      <c r="A1395" s="630">
        <v>41087</v>
      </c>
      <c r="B1395" s="631">
        <v>1.2498</v>
      </c>
    </row>
    <row r="1396" spans="1:2" x14ac:dyDescent="0.25">
      <c r="A1396" s="630">
        <v>41086</v>
      </c>
      <c r="B1396" s="631">
        <v>1.2511000000000001</v>
      </c>
    </row>
    <row r="1397" spans="1:2" x14ac:dyDescent="0.25">
      <c r="A1397" s="630">
        <v>41085</v>
      </c>
      <c r="B1397" s="631">
        <v>1.2563</v>
      </c>
    </row>
    <row r="1398" spans="1:2" x14ac:dyDescent="0.25">
      <c r="A1398" s="630">
        <v>41084</v>
      </c>
      <c r="B1398" s="631">
        <v>1.2565</v>
      </c>
    </row>
    <row r="1399" spans="1:2" x14ac:dyDescent="0.25">
      <c r="A1399" s="630">
        <v>41083</v>
      </c>
      <c r="B1399" s="631">
        <v>1.2552000000000001</v>
      </c>
    </row>
    <row r="1400" spans="1:2" x14ac:dyDescent="0.25">
      <c r="A1400" s="630">
        <v>41082</v>
      </c>
      <c r="B1400" s="631">
        <v>1.2643</v>
      </c>
    </row>
    <row r="1401" spans="1:2" x14ac:dyDescent="0.25">
      <c r="A1401" s="630">
        <v>41081</v>
      </c>
      <c r="B1401" s="631">
        <v>1.2687999999999999</v>
      </c>
    </row>
    <row r="1402" spans="1:2" x14ac:dyDescent="0.25">
      <c r="A1402" s="630">
        <v>41080</v>
      </c>
      <c r="B1402" s="631">
        <v>1.2628999999999999</v>
      </c>
    </row>
    <row r="1403" spans="1:2" x14ac:dyDescent="0.25">
      <c r="A1403" s="630">
        <v>41079</v>
      </c>
      <c r="B1403" s="631">
        <v>1.2647999999999999</v>
      </c>
    </row>
    <row r="1404" spans="1:2" x14ac:dyDescent="0.25">
      <c r="A1404" s="630">
        <v>41078</v>
      </c>
      <c r="B1404" s="631">
        <v>1.2639</v>
      </c>
    </row>
    <row r="1405" spans="1:2" x14ac:dyDescent="0.25">
      <c r="A1405" s="630">
        <v>41077</v>
      </c>
      <c r="B1405" s="631">
        <v>1.2633000000000001</v>
      </c>
    </row>
    <row r="1406" spans="1:2" x14ac:dyDescent="0.25">
      <c r="A1406" s="630">
        <v>41076</v>
      </c>
      <c r="B1406" s="631">
        <v>1.2627999999999999</v>
      </c>
    </row>
    <row r="1407" spans="1:2" x14ac:dyDescent="0.25">
      <c r="A1407" s="630">
        <v>41075</v>
      </c>
      <c r="B1407" s="631">
        <v>1.2579</v>
      </c>
    </row>
    <row r="1408" spans="1:2" x14ac:dyDescent="0.25">
      <c r="A1408" s="630">
        <v>41074</v>
      </c>
      <c r="B1408" s="631">
        <v>1.2531000000000001</v>
      </c>
    </row>
    <row r="1409" spans="1:2" x14ac:dyDescent="0.25">
      <c r="A1409" s="630">
        <v>41073</v>
      </c>
      <c r="B1409" s="631">
        <v>1.2490000000000001</v>
      </c>
    </row>
    <row r="1410" spans="1:2" x14ac:dyDescent="0.25">
      <c r="A1410" s="630">
        <v>41072</v>
      </c>
      <c r="B1410" s="631">
        <v>1.2579</v>
      </c>
    </row>
    <row r="1411" spans="1:2" x14ac:dyDescent="0.25">
      <c r="A1411" s="630">
        <v>41071</v>
      </c>
      <c r="B1411" s="631">
        <v>1.2534000000000001</v>
      </c>
    </row>
    <row r="1412" spans="1:2" x14ac:dyDescent="0.25">
      <c r="A1412" s="630">
        <v>41070</v>
      </c>
      <c r="B1412" s="631">
        <v>1.2505999999999999</v>
      </c>
    </row>
    <row r="1413" spans="1:2" x14ac:dyDescent="0.25">
      <c r="A1413" s="630">
        <v>41069</v>
      </c>
      <c r="B1413" s="631">
        <v>1.2502</v>
      </c>
    </row>
    <row r="1414" spans="1:2" x14ac:dyDescent="0.25">
      <c r="A1414" s="630">
        <v>41068</v>
      </c>
      <c r="B1414" s="631">
        <v>1.2574000000000001</v>
      </c>
    </row>
    <row r="1415" spans="1:2" x14ac:dyDescent="0.25">
      <c r="A1415" s="630">
        <v>41067</v>
      </c>
      <c r="B1415" s="631">
        <v>1.2501</v>
      </c>
    </row>
    <row r="1416" spans="1:2" x14ac:dyDescent="0.25">
      <c r="A1416" s="630">
        <v>41066</v>
      </c>
      <c r="B1416" s="631">
        <v>1.2473000000000001</v>
      </c>
    </row>
    <row r="1417" spans="1:2" x14ac:dyDescent="0.25">
      <c r="A1417" s="630">
        <v>41065</v>
      </c>
      <c r="B1417" s="631">
        <v>1.2439</v>
      </c>
    </row>
    <row r="1418" spans="1:2" x14ac:dyDescent="0.25">
      <c r="A1418" s="630">
        <v>41064</v>
      </c>
      <c r="B1418" s="631">
        <v>1.2414000000000001</v>
      </c>
    </row>
    <row r="1419" spans="1:2" x14ac:dyDescent="0.25">
      <c r="A1419" s="630">
        <v>41063</v>
      </c>
      <c r="B1419" s="631">
        <v>1.2428999999999999</v>
      </c>
    </row>
    <row r="1420" spans="1:2" x14ac:dyDescent="0.25">
      <c r="A1420" s="630">
        <v>41062</v>
      </c>
      <c r="B1420" s="631">
        <v>1.2363</v>
      </c>
    </row>
    <row r="1421" spans="1:2" x14ac:dyDescent="0.25">
      <c r="A1421" s="630">
        <v>41061</v>
      </c>
      <c r="B1421" s="631">
        <v>1.2381</v>
      </c>
    </row>
    <row r="1422" spans="1:2" x14ac:dyDescent="0.25">
      <c r="A1422" s="630">
        <v>41060</v>
      </c>
      <c r="B1422" s="631">
        <v>1.244</v>
      </c>
    </row>
    <row r="1423" spans="1:2" x14ac:dyDescent="0.25">
      <c r="A1423" s="630">
        <v>41059</v>
      </c>
      <c r="B1423" s="631">
        <v>1.2524999999999999</v>
      </c>
    </row>
    <row r="1424" spans="1:2" x14ac:dyDescent="0.25">
      <c r="A1424" s="630">
        <v>41058</v>
      </c>
      <c r="B1424" s="631">
        <v>1.2567999999999999</v>
      </c>
    </row>
    <row r="1425" spans="1:2" x14ac:dyDescent="0.25">
      <c r="A1425" s="630">
        <v>41057</v>
      </c>
      <c r="B1425" s="631">
        <v>1.2526999999999999</v>
      </c>
    </row>
    <row r="1426" spans="1:2" x14ac:dyDescent="0.25">
      <c r="A1426" s="630">
        <v>41056</v>
      </c>
      <c r="B1426" s="631">
        <v>1.2514000000000001</v>
      </c>
    </row>
    <row r="1427" spans="1:2" x14ac:dyDescent="0.25">
      <c r="A1427" s="630">
        <v>41055</v>
      </c>
      <c r="B1427" s="631">
        <v>1.2539</v>
      </c>
    </row>
    <row r="1428" spans="1:2" x14ac:dyDescent="0.25">
      <c r="A1428" s="630">
        <v>41054</v>
      </c>
      <c r="B1428" s="631">
        <v>1.2567999999999999</v>
      </c>
    </row>
    <row r="1429" spans="1:2" x14ac:dyDescent="0.25">
      <c r="A1429" s="630">
        <v>41053</v>
      </c>
      <c r="B1429" s="631">
        <v>1.2638</v>
      </c>
    </row>
    <row r="1430" spans="1:2" x14ac:dyDescent="0.25">
      <c r="A1430" s="630">
        <v>41052</v>
      </c>
      <c r="B1430" s="631">
        <v>1.2767999999999999</v>
      </c>
    </row>
    <row r="1431" spans="1:2" x14ac:dyDescent="0.25">
      <c r="A1431" s="630">
        <v>41051</v>
      </c>
      <c r="B1431" s="631">
        <v>1.2777000000000001</v>
      </c>
    </row>
    <row r="1432" spans="1:2" x14ac:dyDescent="0.25">
      <c r="A1432" s="630">
        <v>41050</v>
      </c>
      <c r="B1432" s="631">
        <v>1.2764</v>
      </c>
    </row>
    <row r="1433" spans="1:2" x14ac:dyDescent="0.25">
      <c r="A1433" s="630">
        <v>41049</v>
      </c>
      <c r="B1433" s="631">
        <v>1.2766</v>
      </c>
    </row>
    <row r="1434" spans="1:2" x14ac:dyDescent="0.25">
      <c r="A1434" s="630">
        <v>41048</v>
      </c>
      <c r="B1434" s="631">
        <v>1.2702</v>
      </c>
    </row>
    <row r="1435" spans="1:2" x14ac:dyDescent="0.25">
      <c r="A1435" s="630">
        <v>41047</v>
      </c>
      <c r="B1435" s="631">
        <v>1.2718</v>
      </c>
    </row>
    <row r="1436" spans="1:2" x14ac:dyDescent="0.25">
      <c r="A1436" s="630">
        <v>41046</v>
      </c>
      <c r="B1436" s="631">
        <v>1.2724</v>
      </c>
    </row>
    <row r="1437" spans="1:2" x14ac:dyDescent="0.25">
      <c r="A1437" s="630">
        <v>41045</v>
      </c>
      <c r="B1437" s="631">
        <v>1.2810999999999999</v>
      </c>
    </row>
    <row r="1438" spans="1:2" x14ac:dyDescent="0.25">
      <c r="A1438" s="630">
        <v>41044</v>
      </c>
      <c r="B1438" s="631">
        <v>1.2868999999999999</v>
      </c>
    </row>
    <row r="1439" spans="1:2" x14ac:dyDescent="0.25">
      <c r="A1439" s="630">
        <v>41043</v>
      </c>
      <c r="B1439" s="631">
        <v>1.2912999999999999</v>
      </c>
    </row>
    <row r="1440" spans="1:2" x14ac:dyDescent="0.25">
      <c r="A1440" s="630">
        <v>41042</v>
      </c>
      <c r="B1440" s="631">
        <v>1.2912999999999999</v>
      </c>
    </row>
    <row r="1441" spans="1:2" x14ac:dyDescent="0.25">
      <c r="A1441" s="630">
        <v>41041</v>
      </c>
      <c r="B1441" s="631">
        <v>1.2929999999999999</v>
      </c>
    </row>
    <row r="1442" spans="1:2" x14ac:dyDescent="0.25">
      <c r="A1442" s="630">
        <v>41040</v>
      </c>
      <c r="B1442" s="631">
        <v>1.2948</v>
      </c>
    </row>
    <row r="1443" spans="1:2" x14ac:dyDescent="0.25">
      <c r="A1443" s="630">
        <v>41039</v>
      </c>
      <c r="B1443" s="631">
        <v>1.2968</v>
      </c>
    </row>
    <row r="1444" spans="1:2" x14ac:dyDescent="0.25">
      <c r="A1444" s="630">
        <v>41038</v>
      </c>
      <c r="B1444" s="631">
        <v>1.3025</v>
      </c>
    </row>
    <row r="1445" spans="1:2" x14ac:dyDescent="0.25">
      <c r="A1445" s="630">
        <v>41037</v>
      </c>
      <c r="B1445" s="631">
        <v>1.3017000000000001</v>
      </c>
    </row>
    <row r="1446" spans="1:2" x14ac:dyDescent="0.25">
      <c r="A1446" s="630">
        <v>41036</v>
      </c>
      <c r="B1446" s="631">
        <v>1.3071999999999999</v>
      </c>
    </row>
    <row r="1447" spans="1:2" x14ac:dyDescent="0.25">
      <c r="A1447" s="630">
        <v>41035</v>
      </c>
      <c r="B1447" s="631">
        <v>1.3079000000000001</v>
      </c>
    </row>
    <row r="1448" spans="1:2" x14ac:dyDescent="0.25">
      <c r="A1448" s="630">
        <v>41034</v>
      </c>
      <c r="B1448" s="631">
        <v>1.3130999999999999</v>
      </c>
    </row>
    <row r="1449" spans="1:2" x14ac:dyDescent="0.25">
      <c r="A1449" s="630">
        <v>41033</v>
      </c>
      <c r="B1449" s="631">
        <v>1.3146</v>
      </c>
    </row>
    <row r="1450" spans="1:2" x14ac:dyDescent="0.25">
      <c r="A1450" s="630">
        <v>41032</v>
      </c>
      <c r="B1450" s="631">
        <v>1.3186</v>
      </c>
    </row>
    <row r="1451" spans="1:2" x14ac:dyDescent="0.25">
      <c r="A1451" s="630">
        <v>41031</v>
      </c>
      <c r="B1451" s="631">
        <v>1.3244</v>
      </c>
    </row>
    <row r="1452" spans="1:2" x14ac:dyDescent="0.25">
      <c r="A1452" s="630">
        <v>41030</v>
      </c>
      <c r="B1452" s="631">
        <v>1.3234999999999999</v>
      </c>
    </row>
    <row r="1453" spans="1:2" x14ac:dyDescent="0.25">
      <c r="A1453" s="630">
        <v>41029</v>
      </c>
      <c r="B1453" s="631">
        <v>1.3246</v>
      </c>
    </row>
    <row r="1454" spans="1:2" x14ac:dyDescent="0.25">
      <c r="A1454" s="630">
        <v>41028</v>
      </c>
      <c r="B1454" s="631">
        <v>1.325</v>
      </c>
    </row>
    <row r="1455" spans="1:2" x14ac:dyDescent="0.25">
      <c r="A1455" s="630">
        <v>41027</v>
      </c>
      <c r="B1455" s="631">
        <v>1.3218000000000001</v>
      </c>
    </row>
    <row r="1456" spans="1:2" x14ac:dyDescent="0.25">
      <c r="A1456" s="630">
        <v>41026</v>
      </c>
      <c r="B1456" s="631">
        <v>1.3227</v>
      </c>
    </row>
    <row r="1457" spans="1:2" x14ac:dyDescent="0.25">
      <c r="A1457" s="630">
        <v>41025</v>
      </c>
      <c r="B1457" s="631">
        <v>1.3204</v>
      </c>
    </row>
    <row r="1458" spans="1:2" x14ac:dyDescent="0.25">
      <c r="A1458" s="630">
        <v>41024</v>
      </c>
      <c r="B1458" s="631">
        <v>1.3170999999999999</v>
      </c>
    </row>
    <row r="1459" spans="1:2" x14ac:dyDescent="0.25">
      <c r="A1459" s="630">
        <v>41023</v>
      </c>
      <c r="B1459" s="631">
        <v>1.3161</v>
      </c>
    </row>
    <row r="1460" spans="1:2" x14ac:dyDescent="0.25">
      <c r="A1460" s="630">
        <v>41022</v>
      </c>
      <c r="B1460" s="631">
        <v>1.3203</v>
      </c>
    </row>
    <row r="1461" spans="1:2" x14ac:dyDescent="0.25">
      <c r="A1461" s="630">
        <v>41021</v>
      </c>
      <c r="B1461" s="631">
        <v>1.3211999999999999</v>
      </c>
    </row>
    <row r="1462" spans="1:2" x14ac:dyDescent="0.25">
      <c r="A1462" s="630">
        <v>41020</v>
      </c>
      <c r="B1462" s="631">
        <v>1.3171999999999999</v>
      </c>
    </row>
    <row r="1463" spans="1:2" x14ac:dyDescent="0.25">
      <c r="A1463" s="630">
        <v>41019</v>
      </c>
      <c r="B1463" s="631">
        <v>1.3121</v>
      </c>
    </row>
    <row r="1464" spans="1:2" x14ac:dyDescent="0.25">
      <c r="A1464" s="630">
        <v>41018</v>
      </c>
      <c r="B1464" s="631">
        <v>1.3109999999999999</v>
      </c>
    </row>
    <row r="1465" spans="1:2" x14ac:dyDescent="0.25">
      <c r="A1465" s="630">
        <v>41017</v>
      </c>
      <c r="B1465" s="631">
        <v>1.3128</v>
      </c>
    </row>
    <row r="1466" spans="1:2" x14ac:dyDescent="0.25">
      <c r="A1466" s="630">
        <v>41016</v>
      </c>
      <c r="B1466" s="631">
        <v>1.3051999999999999</v>
      </c>
    </row>
    <row r="1467" spans="1:2" x14ac:dyDescent="0.25">
      <c r="A1467" s="630">
        <v>41015</v>
      </c>
      <c r="B1467" s="631">
        <v>1.3071999999999999</v>
      </c>
    </row>
    <row r="1468" spans="1:2" x14ac:dyDescent="0.25">
      <c r="A1468" s="630">
        <v>41014</v>
      </c>
      <c r="B1468" s="631">
        <v>1.3072999999999999</v>
      </c>
    </row>
    <row r="1469" spans="1:2" x14ac:dyDescent="0.25">
      <c r="A1469" s="630">
        <v>41013</v>
      </c>
      <c r="B1469" s="631">
        <v>1.3142</v>
      </c>
    </row>
    <row r="1470" spans="1:2" x14ac:dyDescent="0.25">
      <c r="A1470" s="630">
        <v>41012</v>
      </c>
      <c r="B1470" s="631">
        <v>1.3145</v>
      </c>
    </row>
    <row r="1471" spans="1:2" x14ac:dyDescent="0.25">
      <c r="A1471" s="630">
        <v>41011</v>
      </c>
      <c r="B1471" s="631">
        <v>1.3105</v>
      </c>
    </row>
    <row r="1472" spans="1:2" x14ac:dyDescent="0.25">
      <c r="A1472" s="630">
        <v>41010</v>
      </c>
      <c r="B1472" s="631">
        <v>1.3099000000000001</v>
      </c>
    </row>
    <row r="1473" spans="1:2" x14ac:dyDescent="0.25">
      <c r="A1473" s="630">
        <v>41009</v>
      </c>
      <c r="B1473" s="631">
        <v>1.3079000000000001</v>
      </c>
    </row>
    <row r="1474" spans="1:2" x14ac:dyDescent="0.25">
      <c r="A1474" s="630">
        <v>41008</v>
      </c>
      <c r="B1474" s="631">
        <v>1.3090999999999999</v>
      </c>
    </row>
    <row r="1475" spans="1:2" x14ac:dyDescent="0.25">
      <c r="A1475" s="630">
        <v>41007</v>
      </c>
      <c r="B1475" s="631">
        <v>1.3089999999999999</v>
      </c>
    </row>
    <row r="1476" spans="1:2" x14ac:dyDescent="0.25">
      <c r="A1476" s="630">
        <v>41006</v>
      </c>
      <c r="B1476" s="631">
        <v>1.3075000000000001</v>
      </c>
    </row>
    <row r="1477" spans="1:2" x14ac:dyDescent="0.25">
      <c r="A1477" s="630">
        <v>41005</v>
      </c>
      <c r="B1477" s="631">
        <v>1.3105</v>
      </c>
    </row>
    <row r="1478" spans="1:2" x14ac:dyDescent="0.25">
      <c r="A1478" s="630">
        <v>41004</v>
      </c>
      <c r="B1478" s="631">
        <v>1.3173999999999999</v>
      </c>
    </row>
    <row r="1479" spans="1:2" x14ac:dyDescent="0.25">
      <c r="A1479" s="630">
        <v>41003</v>
      </c>
      <c r="B1479" s="631">
        <v>1.3321000000000001</v>
      </c>
    </row>
    <row r="1480" spans="1:2" x14ac:dyDescent="0.25">
      <c r="A1480" s="630">
        <v>41002</v>
      </c>
      <c r="B1480" s="631">
        <v>1.3337000000000001</v>
      </c>
    </row>
    <row r="1481" spans="1:2" x14ac:dyDescent="0.25">
      <c r="A1481" s="630">
        <v>41001</v>
      </c>
      <c r="B1481" s="631">
        <v>1.3339000000000001</v>
      </c>
    </row>
    <row r="1482" spans="1:2" x14ac:dyDescent="0.25">
      <c r="A1482" s="630">
        <v>41000</v>
      </c>
      <c r="B1482" s="631">
        <v>1.3337000000000001</v>
      </c>
    </row>
    <row r="1483" spans="1:2" x14ac:dyDescent="0.25">
      <c r="A1483" s="630">
        <v>40999</v>
      </c>
      <c r="B1483" s="631">
        <v>1.3338000000000001</v>
      </c>
    </row>
    <row r="1484" spans="1:2" x14ac:dyDescent="0.25">
      <c r="A1484" s="630">
        <v>40998</v>
      </c>
      <c r="B1484" s="631">
        <v>1.3301000000000001</v>
      </c>
    </row>
    <row r="1485" spans="1:2" x14ac:dyDescent="0.25">
      <c r="A1485" s="630">
        <v>40997</v>
      </c>
      <c r="B1485" s="631">
        <v>1.3325</v>
      </c>
    </row>
    <row r="1486" spans="1:2" x14ac:dyDescent="0.25">
      <c r="A1486" s="630">
        <v>40996</v>
      </c>
      <c r="B1486" s="631">
        <v>1.3345</v>
      </c>
    </row>
    <row r="1487" spans="1:2" x14ac:dyDescent="0.25">
      <c r="A1487" s="630">
        <v>40995</v>
      </c>
      <c r="B1487" s="631">
        <v>1.3283</v>
      </c>
    </row>
    <row r="1488" spans="1:2" x14ac:dyDescent="0.25">
      <c r="A1488" s="630">
        <v>40994</v>
      </c>
      <c r="B1488" s="631">
        <v>1.3265</v>
      </c>
    </row>
    <row r="1489" spans="1:2" x14ac:dyDescent="0.25">
      <c r="A1489" s="630">
        <v>40993</v>
      </c>
      <c r="B1489" s="631">
        <v>1.3265</v>
      </c>
    </row>
    <row r="1490" spans="1:2" x14ac:dyDescent="0.25">
      <c r="A1490" s="630">
        <v>40992</v>
      </c>
      <c r="B1490" s="631">
        <v>1.3231999999999999</v>
      </c>
    </row>
    <row r="1491" spans="1:2" x14ac:dyDescent="0.25">
      <c r="A1491" s="630">
        <v>40991</v>
      </c>
      <c r="B1491" s="631">
        <v>1.3198000000000001</v>
      </c>
    </row>
    <row r="1492" spans="1:2" x14ac:dyDescent="0.25">
      <c r="A1492" s="630">
        <v>40990</v>
      </c>
      <c r="B1492" s="631">
        <v>1.3240000000000001</v>
      </c>
    </row>
    <row r="1493" spans="1:2" x14ac:dyDescent="0.25">
      <c r="A1493" s="630">
        <v>40989</v>
      </c>
      <c r="B1493" s="631">
        <v>1.3224</v>
      </c>
    </row>
    <row r="1494" spans="1:2" x14ac:dyDescent="0.25">
      <c r="A1494" s="630">
        <v>40988</v>
      </c>
      <c r="B1494" s="631">
        <v>1.3184</v>
      </c>
    </row>
    <row r="1495" spans="1:2" x14ac:dyDescent="0.25">
      <c r="A1495" s="630">
        <v>40987</v>
      </c>
      <c r="B1495" s="631">
        <v>1.3170999999999999</v>
      </c>
    </row>
    <row r="1496" spans="1:2" x14ac:dyDescent="0.25">
      <c r="A1496" s="630">
        <v>40986</v>
      </c>
      <c r="B1496" s="631">
        <v>1.3170999999999999</v>
      </c>
    </row>
    <row r="1497" spans="1:2" x14ac:dyDescent="0.25">
      <c r="A1497" s="630">
        <v>40985</v>
      </c>
      <c r="B1497" s="631">
        <v>1.3108</v>
      </c>
    </row>
    <row r="1498" spans="1:2" x14ac:dyDescent="0.25">
      <c r="A1498" s="630">
        <v>40984</v>
      </c>
      <c r="B1498" s="631">
        <v>1.3050999999999999</v>
      </c>
    </row>
    <row r="1499" spans="1:2" x14ac:dyDescent="0.25">
      <c r="A1499" s="630">
        <v>40983</v>
      </c>
      <c r="B1499" s="631">
        <v>1.3053999999999999</v>
      </c>
    </row>
    <row r="1500" spans="1:2" x14ac:dyDescent="0.25">
      <c r="A1500" s="630">
        <v>40982</v>
      </c>
      <c r="B1500" s="631">
        <v>1.3129999999999999</v>
      </c>
    </row>
    <row r="1501" spans="1:2" x14ac:dyDescent="0.25">
      <c r="A1501" s="630">
        <v>40981</v>
      </c>
      <c r="B1501" s="631">
        <v>1.3117000000000001</v>
      </c>
    </row>
    <row r="1502" spans="1:2" x14ac:dyDescent="0.25">
      <c r="A1502" s="630">
        <v>40980</v>
      </c>
      <c r="B1502" s="631">
        <v>1.3117000000000001</v>
      </c>
    </row>
    <row r="1503" spans="1:2" x14ac:dyDescent="0.25">
      <c r="A1503" s="630">
        <v>40979</v>
      </c>
      <c r="B1503" s="631">
        <v>1.3119000000000001</v>
      </c>
    </row>
    <row r="1504" spans="1:2" x14ac:dyDescent="0.25">
      <c r="A1504" s="630">
        <v>40978</v>
      </c>
      <c r="B1504" s="631">
        <v>1.3207</v>
      </c>
    </row>
    <row r="1505" spans="1:2" x14ac:dyDescent="0.25">
      <c r="A1505" s="630">
        <v>40977</v>
      </c>
      <c r="B1505" s="631">
        <v>1.3201000000000001</v>
      </c>
    </row>
    <row r="1506" spans="1:2" x14ac:dyDescent="0.25">
      <c r="A1506" s="630">
        <v>40976</v>
      </c>
      <c r="B1506" s="631">
        <v>1.3133999999999999</v>
      </c>
    </row>
    <row r="1507" spans="1:2" x14ac:dyDescent="0.25">
      <c r="A1507" s="630">
        <v>40975</v>
      </c>
      <c r="B1507" s="631">
        <v>1.3169999999999999</v>
      </c>
    </row>
    <row r="1508" spans="1:2" x14ac:dyDescent="0.25">
      <c r="A1508" s="630">
        <v>40974</v>
      </c>
      <c r="B1508" s="631">
        <v>1.3203</v>
      </c>
    </row>
    <row r="1509" spans="1:2" x14ac:dyDescent="0.25">
      <c r="A1509" s="630">
        <v>40973</v>
      </c>
      <c r="B1509" s="631">
        <v>1.3191999999999999</v>
      </c>
    </row>
    <row r="1510" spans="1:2" x14ac:dyDescent="0.25">
      <c r="A1510" s="630">
        <v>40972</v>
      </c>
      <c r="B1510" s="631">
        <v>1.3192999999999999</v>
      </c>
    </row>
    <row r="1511" spans="1:2" x14ac:dyDescent="0.25">
      <c r="A1511" s="630">
        <v>40971</v>
      </c>
      <c r="B1511" s="631">
        <v>1.3261000000000001</v>
      </c>
    </row>
    <row r="1512" spans="1:2" x14ac:dyDescent="0.25">
      <c r="A1512" s="630">
        <v>40970</v>
      </c>
      <c r="B1512" s="631">
        <v>1.3326</v>
      </c>
    </row>
    <row r="1513" spans="1:2" x14ac:dyDescent="0.25">
      <c r="A1513" s="630">
        <v>40969</v>
      </c>
      <c r="B1513" s="631">
        <v>1.3435999999999999</v>
      </c>
    </row>
    <row r="1514" spans="1:2" x14ac:dyDescent="0.25">
      <c r="A1514" s="630">
        <v>40968</v>
      </c>
      <c r="B1514" s="631">
        <v>1.3431</v>
      </c>
    </row>
    <row r="1515" spans="1:2" x14ac:dyDescent="0.25">
      <c r="A1515" s="630">
        <v>40967</v>
      </c>
      <c r="B1515" s="631">
        <v>1.3427</v>
      </c>
    </row>
    <row r="1516" spans="1:2" x14ac:dyDescent="0.25">
      <c r="A1516" s="630">
        <v>40966</v>
      </c>
      <c r="B1516" s="631">
        <v>1.3449</v>
      </c>
    </row>
    <row r="1517" spans="1:2" x14ac:dyDescent="0.25">
      <c r="A1517" s="630">
        <v>40965</v>
      </c>
      <c r="B1517" s="631">
        <v>1.3447</v>
      </c>
    </row>
    <row r="1518" spans="1:2" x14ac:dyDescent="0.25">
      <c r="A1518" s="630">
        <v>40964</v>
      </c>
      <c r="B1518" s="631">
        <v>1.3403</v>
      </c>
    </row>
    <row r="1519" spans="1:2" x14ac:dyDescent="0.25">
      <c r="A1519" s="630">
        <v>40963</v>
      </c>
      <c r="B1519" s="631">
        <v>1.3285</v>
      </c>
    </row>
    <row r="1520" spans="1:2" x14ac:dyDescent="0.25">
      <c r="A1520" s="630">
        <v>40962</v>
      </c>
      <c r="B1520" s="631">
        <v>1.3236000000000001</v>
      </c>
    </row>
    <row r="1521" spans="1:2" x14ac:dyDescent="0.25">
      <c r="A1521" s="630">
        <v>40961</v>
      </c>
      <c r="B1521" s="631">
        <v>1.3243</v>
      </c>
    </row>
    <row r="1522" spans="1:2" x14ac:dyDescent="0.25">
      <c r="A1522" s="630">
        <v>40960</v>
      </c>
      <c r="B1522" s="631">
        <v>1.3227</v>
      </c>
    </row>
    <row r="1523" spans="1:2" x14ac:dyDescent="0.25">
      <c r="A1523" s="630">
        <v>40959</v>
      </c>
      <c r="B1523" s="631">
        <v>1.3144</v>
      </c>
    </row>
    <row r="1524" spans="1:2" x14ac:dyDescent="0.25">
      <c r="A1524" s="630">
        <v>40958</v>
      </c>
      <c r="B1524" s="631">
        <v>1.3138000000000001</v>
      </c>
    </row>
    <row r="1525" spans="1:2" x14ac:dyDescent="0.25">
      <c r="A1525" s="630">
        <v>40957</v>
      </c>
      <c r="B1525" s="631">
        <v>1.3143</v>
      </c>
    </row>
    <row r="1526" spans="1:2" x14ac:dyDescent="0.25">
      <c r="A1526" s="630">
        <v>40956</v>
      </c>
      <c r="B1526" s="631">
        <v>1.304</v>
      </c>
    </row>
    <row r="1527" spans="1:2" x14ac:dyDescent="0.25">
      <c r="A1527" s="630">
        <v>40955</v>
      </c>
      <c r="B1527" s="631">
        <v>1.3126</v>
      </c>
    </row>
    <row r="1528" spans="1:2" x14ac:dyDescent="0.25">
      <c r="A1528" s="630">
        <v>40954</v>
      </c>
      <c r="B1528" s="631">
        <v>1.3157000000000001</v>
      </c>
    </row>
    <row r="1529" spans="1:2" x14ac:dyDescent="0.25">
      <c r="A1529" s="630">
        <v>40953</v>
      </c>
      <c r="B1529" s="631">
        <v>1.3234999999999999</v>
      </c>
    </row>
    <row r="1530" spans="1:2" x14ac:dyDescent="0.25">
      <c r="A1530" s="630">
        <v>40952</v>
      </c>
      <c r="B1530" s="631">
        <v>1.3192999999999999</v>
      </c>
    </row>
    <row r="1531" spans="1:2" x14ac:dyDescent="0.25">
      <c r="A1531" s="630">
        <v>40951</v>
      </c>
      <c r="B1531" s="631">
        <v>1.3191999999999999</v>
      </c>
    </row>
    <row r="1532" spans="1:2" x14ac:dyDescent="0.25">
      <c r="A1532" s="630">
        <v>40950</v>
      </c>
      <c r="B1532" s="631">
        <v>1.3236000000000001</v>
      </c>
    </row>
    <row r="1533" spans="1:2" x14ac:dyDescent="0.25">
      <c r="A1533" s="630">
        <v>40949</v>
      </c>
      <c r="B1533" s="631">
        <v>1.3273999999999999</v>
      </c>
    </row>
    <row r="1534" spans="1:2" x14ac:dyDescent="0.25">
      <c r="A1534" s="630">
        <v>40948</v>
      </c>
      <c r="B1534" s="631">
        <v>1.3260000000000001</v>
      </c>
    </row>
    <row r="1535" spans="1:2" x14ac:dyDescent="0.25">
      <c r="A1535" s="630">
        <v>40947</v>
      </c>
      <c r="B1535" s="631">
        <v>1.3154999999999999</v>
      </c>
    </row>
    <row r="1536" spans="1:2" x14ac:dyDescent="0.25">
      <c r="A1536" s="630">
        <v>40946</v>
      </c>
      <c r="B1536" s="631">
        <v>1.3089999999999999</v>
      </c>
    </row>
    <row r="1537" spans="1:2" x14ac:dyDescent="0.25">
      <c r="A1537" s="630">
        <v>40945</v>
      </c>
      <c r="B1537" s="631">
        <v>1.3145</v>
      </c>
    </row>
    <row r="1538" spans="1:2" x14ac:dyDescent="0.25">
      <c r="A1538" s="630">
        <v>40944</v>
      </c>
      <c r="B1538" s="631">
        <v>1.3151999999999999</v>
      </c>
    </row>
    <row r="1539" spans="1:2" x14ac:dyDescent="0.25">
      <c r="A1539" s="630">
        <v>40943</v>
      </c>
      <c r="B1539" s="631">
        <v>1.3139000000000001</v>
      </c>
    </row>
    <row r="1540" spans="1:2" x14ac:dyDescent="0.25">
      <c r="A1540" s="630">
        <v>40942</v>
      </c>
      <c r="B1540" s="631">
        <v>1.3154999999999999</v>
      </c>
    </row>
    <row r="1541" spans="1:2" x14ac:dyDescent="0.25">
      <c r="A1541" s="630">
        <v>40941</v>
      </c>
      <c r="B1541" s="631">
        <v>1.3116000000000001</v>
      </c>
    </row>
    <row r="1542" spans="1:2" x14ac:dyDescent="0.25">
      <c r="A1542" s="630">
        <v>40940</v>
      </c>
      <c r="B1542" s="631">
        <v>1.3149</v>
      </c>
    </row>
    <row r="1543" spans="1:2" x14ac:dyDescent="0.25">
      <c r="A1543" s="630">
        <v>40939</v>
      </c>
      <c r="B1543" s="631">
        <v>1.3151999999999999</v>
      </c>
    </row>
    <row r="1544" spans="1:2" x14ac:dyDescent="0.25">
      <c r="A1544" s="630">
        <v>40938</v>
      </c>
      <c r="B1544" s="631">
        <v>1.3213999999999999</v>
      </c>
    </row>
    <row r="1545" spans="1:2" x14ac:dyDescent="0.25">
      <c r="A1545" s="630">
        <v>40937</v>
      </c>
      <c r="B1545" s="631">
        <v>1.3214999999999999</v>
      </c>
    </row>
    <row r="1546" spans="1:2" x14ac:dyDescent="0.25">
      <c r="A1546" s="630">
        <v>40936</v>
      </c>
      <c r="B1546" s="631">
        <v>1.3129</v>
      </c>
    </row>
    <row r="1547" spans="1:2" x14ac:dyDescent="0.25">
      <c r="A1547" s="630">
        <v>40935</v>
      </c>
      <c r="B1547" s="631">
        <v>1.3125</v>
      </c>
    </row>
    <row r="1548" spans="1:2" x14ac:dyDescent="0.25">
      <c r="A1548" s="630">
        <v>40934</v>
      </c>
      <c r="B1548" s="631">
        <v>1.3015000000000001</v>
      </c>
    </row>
    <row r="1549" spans="1:2" x14ac:dyDescent="0.25">
      <c r="A1549" s="630">
        <v>40933</v>
      </c>
      <c r="B1549" s="631">
        <v>1.3008</v>
      </c>
    </row>
    <row r="1550" spans="1:2" x14ac:dyDescent="0.25">
      <c r="A1550" s="630">
        <v>40932</v>
      </c>
      <c r="B1550" s="631">
        <v>1.2948</v>
      </c>
    </row>
    <row r="1551" spans="1:2" x14ac:dyDescent="0.25">
      <c r="A1551" s="630">
        <v>40931</v>
      </c>
      <c r="B1551" s="631">
        <v>1.2921</v>
      </c>
    </row>
    <row r="1552" spans="1:2" x14ac:dyDescent="0.25">
      <c r="A1552" s="630">
        <v>40930</v>
      </c>
      <c r="B1552" s="631">
        <v>1.2927999999999999</v>
      </c>
    </row>
    <row r="1553" spans="1:2" x14ac:dyDescent="0.25">
      <c r="A1553" s="630">
        <v>40929</v>
      </c>
      <c r="B1553" s="631">
        <v>1.2942</v>
      </c>
    </row>
    <row r="1554" spans="1:2" x14ac:dyDescent="0.25">
      <c r="A1554" s="630">
        <v>40928</v>
      </c>
      <c r="B1554" s="631">
        <v>1.2885</v>
      </c>
    </row>
    <row r="1555" spans="1:2" x14ac:dyDescent="0.25">
      <c r="A1555" s="630">
        <v>40927</v>
      </c>
      <c r="B1555" s="631">
        <v>1.2793000000000001</v>
      </c>
    </row>
    <row r="1556" spans="1:2" x14ac:dyDescent="0.25">
      <c r="A1556" s="630">
        <v>40926</v>
      </c>
      <c r="B1556" s="631">
        <v>1.2728999999999999</v>
      </c>
    </row>
    <row r="1557" spans="1:2" x14ac:dyDescent="0.25">
      <c r="A1557" s="630">
        <v>40925</v>
      </c>
      <c r="B1557" s="631">
        <v>1.2657</v>
      </c>
    </row>
    <row r="1558" spans="1:2" x14ac:dyDescent="0.25">
      <c r="A1558" s="630">
        <v>40924</v>
      </c>
      <c r="B1558" s="631">
        <v>1.2670999999999999</v>
      </c>
    </row>
    <row r="1559" spans="1:2" x14ac:dyDescent="0.25">
      <c r="A1559" s="630">
        <v>40923</v>
      </c>
      <c r="B1559" s="631">
        <v>1.2676000000000001</v>
      </c>
    </row>
    <row r="1560" spans="1:2" x14ac:dyDescent="0.25">
      <c r="A1560" s="630">
        <v>40922</v>
      </c>
      <c r="B1560" s="631">
        <v>1.2777000000000001</v>
      </c>
    </row>
    <row r="1561" spans="1:2" x14ac:dyDescent="0.25">
      <c r="A1561" s="630">
        <v>40921</v>
      </c>
      <c r="B1561" s="631">
        <v>1.2750999999999999</v>
      </c>
    </row>
    <row r="1562" spans="1:2" x14ac:dyDescent="0.25">
      <c r="A1562" s="630">
        <v>40920</v>
      </c>
      <c r="B1562" s="631">
        <v>1.2733000000000001</v>
      </c>
    </row>
    <row r="1563" spans="1:2" x14ac:dyDescent="0.25">
      <c r="A1563" s="630">
        <v>40919</v>
      </c>
      <c r="B1563" s="631">
        <v>1.2779</v>
      </c>
    </row>
    <row r="1564" spans="1:2" x14ac:dyDescent="0.25">
      <c r="A1564" s="630">
        <v>40918</v>
      </c>
      <c r="B1564" s="631">
        <v>1.2726</v>
      </c>
    </row>
    <row r="1565" spans="1:2" x14ac:dyDescent="0.25">
      <c r="A1565" s="630">
        <v>40917</v>
      </c>
      <c r="B1565" s="631">
        <v>1.2709999999999999</v>
      </c>
    </row>
    <row r="1566" spans="1:2" x14ac:dyDescent="0.25">
      <c r="A1566" s="630">
        <v>40916</v>
      </c>
      <c r="B1566" s="631">
        <v>1.2715000000000001</v>
      </c>
    </row>
    <row r="1567" spans="1:2" x14ac:dyDescent="0.25">
      <c r="A1567" s="630">
        <v>40915</v>
      </c>
      <c r="B1567" s="631">
        <v>1.2768999999999999</v>
      </c>
    </row>
    <row r="1568" spans="1:2" x14ac:dyDescent="0.25">
      <c r="A1568" s="630">
        <v>40914</v>
      </c>
      <c r="B1568" s="631">
        <v>1.2870999999999999</v>
      </c>
    </row>
    <row r="1569" spans="1:2" x14ac:dyDescent="0.25">
      <c r="A1569" s="630">
        <v>40913</v>
      </c>
      <c r="B1569" s="631">
        <v>1.3003</v>
      </c>
    </row>
    <row r="1570" spans="1:2" x14ac:dyDescent="0.25">
      <c r="A1570" s="630">
        <v>40912</v>
      </c>
      <c r="B1570" s="631">
        <v>1.3003</v>
      </c>
    </row>
    <row r="1571" spans="1:2" x14ac:dyDescent="0.25">
      <c r="A1571" s="630">
        <v>40911</v>
      </c>
      <c r="B1571" s="631">
        <v>1.2935000000000001</v>
      </c>
    </row>
    <row r="1572" spans="1:2" x14ac:dyDescent="0.25">
      <c r="A1572" s="630">
        <v>40910</v>
      </c>
      <c r="B1572" s="631">
        <v>1.2954000000000001</v>
      </c>
    </row>
    <row r="1573" spans="1:2" x14ac:dyDescent="0.25">
      <c r="A1573" s="630">
        <v>40909</v>
      </c>
      <c r="B1573" s="631">
        <v>1.2957000000000001</v>
      </c>
    </row>
    <row r="1574" spans="1:2" x14ac:dyDescent="0.25">
      <c r="A1574" s="630">
        <v>40908</v>
      </c>
      <c r="B1574" s="631">
        <v>1.2948999999999999</v>
      </c>
    </row>
    <row r="1575" spans="1:2" x14ac:dyDescent="0.25">
      <c r="A1575" s="630">
        <v>40907</v>
      </c>
      <c r="B1575" s="631">
        <v>1.2921</v>
      </c>
    </row>
    <row r="1576" spans="1:2" x14ac:dyDescent="0.25">
      <c r="A1576" s="630">
        <v>40906</v>
      </c>
      <c r="B1576" s="631">
        <v>1.3035000000000001</v>
      </c>
    </row>
    <row r="1577" spans="1:2" x14ac:dyDescent="0.25">
      <c r="A1577" s="630">
        <v>40905</v>
      </c>
      <c r="B1577" s="631">
        <v>1.3067</v>
      </c>
    </row>
    <row r="1578" spans="1:2" x14ac:dyDescent="0.25">
      <c r="A1578" s="630">
        <v>40904</v>
      </c>
      <c r="B1578" s="631">
        <v>1.3059000000000001</v>
      </c>
    </row>
    <row r="1579" spans="1:2" x14ac:dyDescent="0.25">
      <c r="A1579" s="630">
        <v>40903</v>
      </c>
      <c r="B1579" s="631">
        <v>1.3038000000000001</v>
      </c>
    </row>
    <row r="1580" spans="1:2" x14ac:dyDescent="0.25">
      <c r="A1580" s="630">
        <v>40902</v>
      </c>
      <c r="B1580" s="631">
        <v>1.3038000000000001</v>
      </c>
    </row>
    <row r="1581" spans="1:2" x14ac:dyDescent="0.25">
      <c r="A1581" s="630">
        <v>40901</v>
      </c>
      <c r="B1581" s="631">
        <v>1.3059000000000001</v>
      </c>
    </row>
    <row r="1582" spans="1:2" x14ac:dyDescent="0.25">
      <c r="A1582" s="630">
        <v>40900</v>
      </c>
      <c r="B1582" s="631">
        <v>1.3052999999999999</v>
      </c>
    </row>
    <row r="1583" spans="1:2" x14ac:dyDescent="0.25">
      <c r="A1583" s="630">
        <v>40899</v>
      </c>
      <c r="B1583" s="631">
        <v>1.3090999999999999</v>
      </c>
    </row>
    <row r="1584" spans="1:2" x14ac:dyDescent="0.25">
      <c r="A1584" s="630">
        <v>40898</v>
      </c>
      <c r="B1584" s="631">
        <v>1.3044</v>
      </c>
    </row>
    <row r="1585" spans="1:2" x14ac:dyDescent="0.25">
      <c r="A1585" s="630">
        <v>40897</v>
      </c>
      <c r="B1585" s="631">
        <v>1.3018000000000001</v>
      </c>
    </row>
    <row r="1586" spans="1:2" x14ac:dyDescent="0.25">
      <c r="A1586" s="630">
        <v>40896</v>
      </c>
      <c r="B1586" s="631">
        <v>1.3037000000000001</v>
      </c>
    </row>
    <row r="1587" spans="1:2" x14ac:dyDescent="0.25">
      <c r="A1587" s="630">
        <v>40895</v>
      </c>
      <c r="B1587" s="631">
        <v>1.3038000000000001</v>
      </c>
    </row>
    <row r="1588" spans="1:2" x14ac:dyDescent="0.25">
      <c r="A1588" s="630">
        <v>40894</v>
      </c>
      <c r="B1588" s="631">
        <v>1.3030999999999999</v>
      </c>
    </row>
    <row r="1589" spans="1:2" x14ac:dyDescent="0.25">
      <c r="A1589" s="630">
        <v>40893</v>
      </c>
      <c r="B1589" s="631">
        <v>1.2999000000000001</v>
      </c>
    </row>
    <row r="1590" spans="1:2" x14ac:dyDescent="0.25">
      <c r="A1590" s="630">
        <v>40892</v>
      </c>
      <c r="B1590" s="631">
        <v>1.3012999999999999</v>
      </c>
    </row>
    <row r="1591" spans="1:2" x14ac:dyDescent="0.25">
      <c r="A1591" s="630">
        <v>40891</v>
      </c>
      <c r="B1591" s="631">
        <v>1.3162</v>
      </c>
    </row>
    <row r="1592" spans="1:2" x14ac:dyDescent="0.25">
      <c r="A1592" s="630">
        <v>40890</v>
      </c>
      <c r="B1592" s="631">
        <v>1.3289</v>
      </c>
    </row>
    <row r="1593" spans="1:2" x14ac:dyDescent="0.25">
      <c r="A1593" s="630">
        <v>40889</v>
      </c>
      <c r="B1593" s="631">
        <v>1.3381000000000001</v>
      </c>
    </row>
    <row r="1594" spans="1:2" x14ac:dyDescent="0.25">
      <c r="A1594" s="630">
        <v>40888</v>
      </c>
      <c r="B1594" s="631">
        <v>1.3382000000000001</v>
      </c>
    </row>
    <row r="1595" spans="1:2" x14ac:dyDescent="0.25">
      <c r="A1595" s="630">
        <v>40887</v>
      </c>
      <c r="B1595" s="631">
        <v>1.3351</v>
      </c>
    </row>
    <row r="1596" spans="1:2" x14ac:dyDescent="0.25">
      <c r="A1596" s="630">
        <v>40886</v>
      </c>
      <c r="B1596" s="631">
        <v>1.3382000000000001</v>
      </c>
    </row>
    <row r="1597" spans="1:2" x14ac:dyDescent="0.25">
      <c r="A1597" s="630">
        <v>40885</v>
      </c>
      <c r="B1597" s="631">
        <v>1.3405</v>
      </c>
    </row>
    <row r="1598" spans="1:2" x14ac:dyDescent="0.25">
      <c r="A1598" s="630">
        <v>40884</v>
      </c>
      <c r="B1598" s="631">
        <v>1.3385</v>
      </c>
    </row>
    <row r="1599" spans="1:2" x14ac:dyDescent="0.25">
      <c r="A1599" s="630">
        <v>40883</v>
      </c>
      <c r="B1599" s="631">
        <v>1.3429</v>
      </c>
    </row>
    <row r="1600" spans="1:2" x14ac:dyDescent="0.25">
      <c r="A1600" s="630">
        <v>40882</v>
      </c>
      <c r="B1600" s="631">
        <v>1.339</v>
      </c>
    </row>
    <row r="1601" spans="1:2" x14ac:dyDescent="0.25">
      <c r="A1601" s="630">
        <v>40881</v>
      </c>
      <c r="B1601" s="631">
        <v>1.3389</v>
      </c>
    </row>
    <row r="1602" spans="1:2" x14ac:dyDescent="0.25">
      <c r="A1602" s="630">
        <v>40880</v>
      </c>
      <c r="B1602" s="631">
        <v>1.3456999999999999</v>
      </c>
    </row>
    <row r="1603" spans="1:2" x14ac:dyDescent="0.25">
      <c r="A1603" s="630">
        <v>40879</v>
      </c>
      <c r="B1603" s="631">
        <v>1.3461000000000001</v>
      </c>
    </row>
    <row r="1604" spans="1:2" x14ac:dyDescent="0.25">
      <c r="A1604" s="630">
        <v>40878</v>
      </c>
      <c r="B1604" s="631">
        <v>1.3360000000000001</v>
      </c>
    </row>
    <row r="1605" spans="1:2" x14ac:dyDescent="0.25">
      <c r="A1605" s="630">
        <v>40877</v>
      </c>
      <c r="B1605" s="631">
        <v>1.3335999999999999</v>
      </c>
    </row>
    <row r="1606" spans="1:2" x14ac:dyDescent="0.25">
      <c r="A1606" s="630">
        <v>40876</v>
      </c>
      <c r="B1606" s="631">
        <v>1.3327</v>
      </c>
    </row>
    <row r="1607" spans="1:2" x14ac:dyDescent="0.25">
      <c r="A1607" s="630">
        <v>40875</v>
      </c>
      <c r="B1607" s="631">
        <v>1.3241000000000001</v>
      </c>
    </row>
    <row r="1608" spans="1:2" x14ac:dyDescent="0.25">
      <c r="A1608" s="630">
        <v>40874</v>
      </c>
      <c r="B1608" s="631">
        <v>1.3234999999999999</v>
      </c>
    </row>
    <row r="1609" spans="1:2" x14ac:dyDescent="0.25">
      <c r="A1609" s="630">
        <v>40873</v>
      </c>
      <c r="B1609" s="631">
        <v>1.3283</v>
      </c>
    </row>
    <row r="1610" spans="1:2" x14ac:dyDescent="0.25">
      <c r="A1610" s="630">
        <v>40872</v>
      </c>
      <c r="B1610" s="631">
        <v>1.3359000000000001</v>
      </c>
    </row>
    <row r="1611" spans="1:2" x14ac:dyDescent="0.25">
      <c r="A1611" s="630">
        <v>40871</v>
      </c>
      <c r="B1611" s="631">
        <v>1.3429</v>
      </c>
    </row>
    <row r="1612" spans="1:2" x14ac:dyDescent="0.25">
      <c r="A1612" s="630">
        <v>40870</v>
      </c>
      <c r="B1612" s="631">
        <v>1.3508</v>
      </c>
    </row>
    <row r="1613" spans="1:2" x14ac:dyDescent="0.25">
      <c r="A1613" s="630">
        <v>40869</v>
      </c>
      <c r="B1613" s="631">
        <v>1.3495999999999999</v>
      </c>
    </row>
    <row r="1614" spans="1:2" x14ac:dyDescent="0.25">
      <c r="A1614" s="630">
        <v>40868</v>
      </c>
      <c r="B1614" s="631">
        <v>1.3519000000000001</v>
      </c>
    </row>
    <row r="1615" spans="1:2" x14ac:dyDescent="0.25">
      <c r="A1615" s="630">
        <v>40867</v>
      </c>
      <c r="B1615" s="631">
        <v>1.3521000000000001</v>
      </c>
    </row>
    <row r="1616" spans="1:2" x14ac:dyDescent="0.25">
      <c r="A1616" s="630">
        <v>40866</v>
      </c>
      <c r="B1616" s="631">
        <v>1.3506</v>
      </c>
    </row>
    <row r="1617" spans="1:2" x14ac:dyDescent="0.25">
      <c r="A1617" s="630">
        <v>40865</v>
      </c>
      <c r="B1617" s="631">
        <v>1.3475999999999999</v>
      </c>
    </row>
    <row r="1618" spans="1:2" x14ac:dyDescent="0.25">
      <c r="A1618" s="630">
        <v>40864</v>
      </c>
      <c r="B1618" s="631">
        <v>1.3494999999999999</v>
      </c>
    </row>
    <row r="1619" spans="1:2" x14ac:dyDescent="0.25">
      <c r="A1619" s="630">
        <v>40863</v>
      </c>
      <c r="B1619" s="631">
        <v>1.3577999999999999</v>
      </c>
    </row>
    <row r="1620" spans="1:2" x14ac:dyDescent="0.25">
      <c r="A1620" s="630">
        <v>40862</v>
      </c>
      <c r="B1620" s="631">
        <v>1.3707</v>
      </c>
    </row>
    <row r="1621" spans="1:2" x14ac:dyDescent="0.25">
      <c r="A1621" s="630">
        <v>40861</v>
      </c>
      <c r="B1621" s="631">
        <v>1.3751</v>
      </c>
    </row>
    <row r="1622" spans="1:2" x14ac:dyDescent="0.25">
      <c r="A1622" s="630">
        <v>40860</v>
      </c>
      <c r="B1622" s="631">
        <v>1.3746</v>
      </c>
    </row>
    <row r="1623" spans="1:2" x14ac:dyDescent="0.25">
      <c r="A1623" s="630">
        <v>40859</v>
      </c>
      <c r="B1623" s="631">
        <v>1.3656999999999999</v>
      </c>
    </row>
    <row r="1624" spans="1:2" x14ac:dyDescent="0.25">
      <c r="A1624" s="630">
        <v>40858</v>
      </c>
      <c r="B1624" s="631">
        <v>1.3567</v>
      </c>
    </row>
    <row r="1625" spans="1:2" x14ac:dyDescent="0.25">
      <c r="A1625" s="630">
        <v>40857</v>
      </c>
      <c r="B1625" s="631">
        <v>1.3718999999999999</v>
      </c>
    </row>
    <row r="1626" spans="1:2" x14ac:dyDescent="0.25">
      <c r="A1626" s="630">
        <v>40856</v>
      </c>
      <c r="B1626" s="631">
        <v>1.3775999999999999</v>
      </c>
    </row>
    <row r="1627" spans="1:2" x14ac:dyDescent="0.25">
      <c r="A1627" s="630">
        <v>40855</v>
      </c>
      <c r="B1627" s="631">
        <v>1.3762000000000001</v>
      </c>
    </row>
    <row r="1628" spans="1:2" x14ac:dyDescent="0.25">
      <c r="A1628" s="630">
        <v>40854</v>
      </c>
      <c r="B1628" s="631">
        <v>1.3782000000000001</v>
      </c>
    </row>
    <row r="1629" spans="1:2" x14ac:dyDescent="0.25">
      <c r="A1629" s="630">
        <v>40853</v>
      </c>
      <c r="B1629" s="631">
        <v>1.3784000000000001</v>
      </c>
    </row>
    <row r="1630" spans="1:2" x14ac:dyDescent="0.25">
      <c r="A1630" s="630">
        <v>40852</v>
      </c>
      <c r="B1630" s="631">
        <v>1.3798999999999999</v>
      </c>
    </row>
    <row r="1631" spans="1:2" x14ac:dyDescent="0.25">
      <c r="A1631" s="630">
        <v>40851</v>
      </c>
      <c r="B1631" s="631">
        <v>1.3741000000000001</v>
      </c>
    </row>
    <row r="1632" spans="1:2" x14ac:dyDescent="0.25">
      <c r="A1632" s="630">
        <v>40850</v>
      </c>
      <c r="B1632" s="631">
        <v>1.3741000000000001</v>
      </c>
    </row>
    <row r="1633" spans="1:2" x14ac:dyDescent="0.25">
      <c r="A1633" s="630">
        <v>40849</v>
      </c>
      <c r="B1633" s="631">
        <v>1.3755999999999999</v>
      </c>
    </row>
    <row r="1634" spans="1:2" x14ac:dyDescent="0.25">
      <c r="A1634" s="630">
        <v>40848</v>
      </c>
      <c r="B1634" s="631">
        <v>1.4013</v>
      </c>
    </row>
    <row r="1635" spans="1:2" x14ac:dyDescent="0.25">
      <c r="A1635" s="630">
        <v>40847</v>
      </c>
      <c r="B1635" s="631">
        <v>1.4141999999999999</v>
      </c>
    </row>
    <row r="1636" spans="1:2" x14ac:dyDescent="0.25">
      <c r="A1636" s="630">
        <v>40846</v>
      </c>
      <c r="B1636" s="631">
        <v>1.4144000000000001</v>
      </c>
    </row>
    <row r="1637" spans="1:2" x14ac:dyDescent="0.25">
      <c r="A1637" s="630">
        <v>40845</v>
      </c>
      <c r="B1637" s="631">
        <v>1.4168000000000001</v>
      </c>
    </row>
    <row r="1638" spans="1:2" x14ac:dyDescent="0.25">
      <c r="A1638" s="630">
        <v>40844</v>
      </c>
      <c r="B1638" s="631">
        <v>1.4038999999999999</v>
      </c>
    </row>
    <row r="1639" spans="1:2" x14ac:dyDescent="0.25">
      <c r="A1639" s="630">
        <v>40843</v>
      </c>
      <c r="B1639" s="631">
        <v>1.3906000000000001</v>
      </c>
    </row>
    <row r="1640" spans="1:2" x14ac:dyDescent="0.25">
      <c r="A1640" s="630">
        <v>40842</v>
      </c>
      <c r="B1640" s="631">
        <v>1.3915</v>
      </c>
    </row>
    <row r="1641" spans="1:2" x14ac:dyDescent="0.25">
      <c r="A1641" s="630">
        <v>40841</v>
      </c>
      <c r="B1641" s="631">
        <v>1.3883000000000001</v>
      </c>
    </row>
    <row r="1642" spans="1:2" x14ac:dyDescent="0.25">
      <c r="A1642" s="630">
        <v>40840</v>
      </c>
      <c r="B1642" s="631">
        <v>1.3884000000000001</v>
      </c>
    </row>
    <row r="1643" spans="1:2" x14ac:dyDescent="0.25">
      <c r="A1643" s="630">
        <v>40839</v>
      </c>
      <c r="B1643" s="631">
        <v>1.389</v>
      </c>
    </row>
    <row r="1644" spans="1:2" x14ac:dyDescent="0.25">
      <c r="A1644" s="630">
        <v>40838</v>
      </c>
      <c r="B1644" s="631">
        <v>1.3807</v>
      </c>
    </row>
    <row r="1645" spans="1:2" x14ac:dyDescent="0.25">
      <c r="A1645" s="630">
        <v>40837</v>
      </c>
      <c r="B1645" s="631">
        <v>1.3745000000000001</v>
      </c>
    </row>
    <row r="1646" spans="1:2" x14ac:dyDescent="0.25">
      <c r="A1646" s="630">
        <v>40836</v>
      </c>
      <c r="B1646" s="631">
        <v>1.3787</v>
      </c>
    </row>
    <row r="1647" spans="1:2" x14ac:dyDescent="0.25">
      <c r="A1647" s="630">
        <v>40835</v>
      </c>
      <c r="B1647" s="631">
        <v>1.3732</v>
      </c>
    </row>
    <row r="1648" spans="1:2" x14ac:dyDescent="0.25">
      <c r="A1648" s="630">
        <v>40834</v>
      </c>
      <c r="B1648" s="631">
        <v>1.3821000000000001</v>
      </c>
    </row>
    <row r="1649" spans="1:2" x14ac:dyDescent="0.25">
      <c r="A1649" s="630">
        <v>40833</v>
      </c>
      <c r="B1649" s="631">
        <v>1.3875</v>
      </c>
    </row>
    <row r="1650" spans="1:2" x14ac:dyDescent="0.25">
      <c r="A1650" s="630">
        <v>40832</v>
      </c>
      <c r="B1650" s="631">
        <v>1.3875999999999999</v>
      </c>
    </row>
    <row r="1651" spans="1:2" x14ac:dyDescent="0.25">
      <c r="A1651" s="630">
        <v>40831</v>
      </c>
      <c r="B1651" s="631">
        <v>1.3804000000000001</v>
      </c>
    </row>
    <row r="1652" spans="1:2" x14ac:dyDescent="0.25">
      <c r="A1652" s="630">
        <v>40830</v>
      </c>
      <c r="B1652" s="631">
        <v>1.3764000000000001</v>
      </c>
    </row>
    <row r="1653" spans="1:2" x14ac:dyDescent="0.25">
      <c r="A1653" s="630">
        <v>40829</v>
      </c>
      <c r="B1653" s="631">
        <v>1.3714999999999999</v>
      </c>
    </row>
    <row r="1654" spans="1:2" x14ac:dyDescent="0.25">
      <c r="A1654" s="630">
        <v>40828</v>
      </c>
      <c r="B1654" s="631">
        <v>1.363</v>
      </c>
    </row>
    <row r="1655" spans="1:2" x14ac:dyDescent="0.25">
      <c r="A1655" s="630">
        <v>40827</v>
      </c>
      <c r="B1655" s="631">
        <v>1.3539000000000001</v>
      </c>
    </row>
    <row r="1656" spans="1:2" x14ac:dyDescent="0.25">
      <c r="A1656" s="630">
        <v>40826</v>
      </c>
      <c r="B1656" s="631">
        <v>1.337</v>
      </c>
    </row>
    <row r="1657" spans="1:2" x14ac:dyDescent="0.25">
      <c r="A1657" s="630">
        <v>40825</v>
      </c>
      <c r="B1657" s="631">
        <v>1.3371999999999999</v>
      </c>
    </row>
    <row r="1658" spans="1:2" x14ac:dyDescent="0.25">
      <c r="A1658" s="630">
        <v>40824</v>
      </c>
      <c r="B1658" s="631">
        <v>1.3431999999999999</v>
      </c>
    </row>
    <row r="1659" spans="1:2" x14ac:dyDescent="0.25">
      <c r="A1659" s="630">
        <v>40823</v>
      </c>
      <c r="B1659" s="631">
        <v>1.3359000000000001</v>
      </c>
    </row>
    <row r="1660" spans="1:2" x14ac:dyDescent="0.25">
      <c r="A1660" s="630">
        <v>40822</v>
      </c>
      <c r="B1660" s="631">
        <v>1.3318000000000001</v>
      </c>
    </row>
    <row r="1661" spans="1:2" x14ac:dyDescent="0.25">
      <c r="A1661" s="630">
        <v>40821</v>
      </c>
      <c r="B1661" s="631">
        <v>1.3217000000000001</v>
      </c>
    </row>
    <row r="1662" spans="1:2" x14ac:dyDescent="0.25">
      <c r="A1662" s="630">
        <v>40820</v>
      </c>
      <c r="B1662" s="631">
        <v>1.3314999999999999</v>
      </c>
    </row>
    <row r="1663" spans="1:2" x14ac:dyDescent="0.25">
      <c r="A1663" s="630">
        <v>40819</v>
      </c>
      <c r="B1663" s="631">
        <v>1.3375999999999999</v>
      </c>
    </row>
    <row r="1664" spans="1:2" x14ac:dyDescent="0.25">
      <c r="A1664" s="630">
        <v>40818</v>
      </c>
      <c r="B1664" s="631">
        <v>1.3382000000000001</v>
      </c>
    </row>
    <row r="1665" spans="1:2" x14ac:dyDescent="0.25">
      <c r="A1665" s="630">
        <v>40817</v>
      </c>
      <c r="B1665" s="631">
        <v>1.3506</v>
      </c>
    </row>
    <row r="1666" spans="1:2" x14ac:dyDescent="0.25">
      <c r="A1666" s="630">
        <v>40816</v>
      </c>
      <c r="B1666" s="631">
        <v>1.3596999999999999</v>
      </c>
    </row>
    <row r="1667" spans="1:2" x14ac:dyDescent="0.25">
      <c r="A1667" s="630">
        <v>40815</v>
      </c>
      <c r="B1667" s="631">
        <v>1.3594999999999999</v>
      </c>
    </row>
    <row r="1668" spans="1:2" x14ac:dyDescent="0.25">
      <c r="A1668" s="630">
        <v>40814</v>
      </c>
      <c r="B1668" s="631">
        <v>1.3556999999999999</v>
      </c>
    </row>
    <row r="1669" spans="1:2" x14ac:dyDescent="0.25">
      <c r="A1669" s="630">
        <v>40813</v>
      </c>
      <c r="B1669" s="631">
        <v>1.3463000000000001</v>
      </c>
    </row>
    <row r="1670" spans="1:2" x14ac:dyDescent="0.25">
      <c r="A1670" s="630">
        <v>40812</v>
      </c>
      <c r="B1670" s="631">
        <v>1.3496999999999999</v>
      </c>
    </row>
    <row r="1671" spans="1:2" x14ac:dyDescent="0.25">
      <c r="A1671" s="630">
        <v>40811</v>
      </c>
      <c r="B1671" s="631">
        <v>1.3493999999999999</v>
      </c>
    </row>
    <row r="1672" spans="1:2" x14ac:dyDescent="0.25">
      <c r="A1672" s="630">
        <v>40810</v>
      </c>
      <c r="B1672" s="631">
        <v>1.3501000000000001</v>
      </c>
    </row>
    <row r="1673" spans="1:2" x14ac:dyDescent="0.25">
      <c r="A1673" s="630">
        <v>40809</v>
      </c>
      <c r="B1673" s="631">
        <v>1.3509</v>
      </c>
    </row>
    <row r="1674" spans="1:2" x14ac:dyDescent="0.25">
      <c r="A1674" s="630">
        <v>40808</v>
      </c>
      <c r="B1674" s="631">
        <v>1.369</v>
      </c>
    </row>
    <row r="1675" spans="1:2" x14ac:dyDescent="0.25">
      <c r="A1675" s="630">
        <v>40807</v>
      </c>
      <c r="B1675" s="631">
        <v>1.3660000000000001</v>
      </c>
    </row>
    <row r="1676" spans="1:2" x14ac:dyDescent="0.25">
      <c r="A1676" s="630">
        <v>40806</v>
      </c>
      <c r="B1676" s="631">
        <v>1.3663000000000001</v>
      </c>
    </row>
    <row r="1677" spans="1:2" x14ac:dyDescent="0.25">
      <c r="A1677" s="630">
        <v>40805</v>
      </c>
      <c r="B1677" s="631">
        <v>1.3785000000000001</v>
      </c>
    </row>
    <row r="1678" spans="1:2" x14ac:dyDescent="0.25">
      <c r="A1678" s="630">
        <v>40804</v>
      </c>
      <c r="B1678" s="631">
        <v>1.3795999999999999</v>
      </c>
    </row>
    <row r="1679" spans="1:2" x14ac:dyDescent="0.25">
      <c r="A1679" s="630">
        <v>40803</v>
      </c>
      <c r="B1679" s="631">
        <v>1.3823000000000001</v>
      </c>
    </row>
    <row r="1680" spans="1:2" x14ac:dyDescent="0.25">
      <c r="A1680" s="630">
        <v>40802</v>
      </c>
      <c r="B1680" s="631">
        <v>1.3792</v>
      </c>
    </row>
    <row r="1681" spans="1:2" x14ac:dyDescent="0.25">
      <c r="A1681" s="630">
        <v>40801</v>
      </c>
      <c r="B1681" s="631">
        <v>1.3688</v>
      </c>
    </row>
    <row r="1682" spans="1:2" x14ac:dyDescent="0.25">
      <c r="A1682" s="630">
        <v>40800</v>
      </c>
      <c r="B1682" s="631">
        <v>1.3666</v>
      </c>
    </row>
    <row r="1683" spans="1:2" x14ac:dyDescent="0.25">
      <c r="A1683" s="630">
        <v>40799</v>
      </c>
      <c r="B1683" s="631">
        <v>1.3602000000000001</v>
      </c>
    </row>
    <row r="1684" spans="1:2" x14ac:dyDescent="0.25">
      <c r="A1684" s="630">
        <v>40798</v>
      </c>
      <c r="B1684" s="631">
        <v>1.3637999999999999</v>
      </c>
    </row>
    <row r="1685" spans="1:2" x14ac:dyDescent="0.25">
      <c r="A1685" s="630">
        <v>40797</v>
      </c>
      <c r="B1685" s="631">
        <v>1.3647</v>
      </c>
    </row>
    <row r="1686" spans="1:2" x14ac:dyDescent="0.25">
      <c r="A1686" s="630">
        <v>40796</v>
      </c>
      <c r="B1686" s="631">
        <v>1.3815999999999999</v>
      </c>
    </row>
    <row r="1687" spans="1:2" x14ac:dyDescent="0.25">
      <c r="A1687" s="630">
        <v>40795</v>
      </c>
      <c r="B1687" s="631">
        <v>1.4021999999999999</v>
      </c>
    </row>
    <row r="1688" spans="1:2" x14ac:dyDescent="0.25">
      <c r="A1688" s="630">
        <v>40794</v>
      </c>
      <c r="B1688" s="631">
        <v>1.4051</v>
      </c>
    </row>
    <row r="1689" spans="1:2" x14ac:dyDescent="0.25">
      <c r="A1689" s="630">
        <v>40793</v>
      </c>
      <c r="B1689" s="631">
        <v>1.407</v>
      </c>
    </row>
    <row r="1690" spans="1:2" x14ac:dyDescent="0.25">
      <c r="A1690" s="630">
        <v>40792</v>
      </c>
      <c r="B1690" s="631">
        <v>1.413</v>
      </c>
    </row>
    <row r="1691" spans="1:2" x14ac:dyDescent="0.25">
      <c r="A1691" s="630">
        <v>40791</v>
      </c>
      <c r="B1691" s="631">
        <v>1.4197</v>
      </c>
    </row>
    <row r="1692" spans="1:2" x14ac:dyDescent="0.25">
      <c r="A1692" s="630">
        <v>40790</v>
      </c>
      <c r="B1692" s="631">
        <v>1.4200999999999999</v>
      </c>
    </row>
    <row r="1693" spans="1:2" x14ac:dyDescent="0.25">
      <c r="A1693" s="630">
        <v>40789</v>
      </c>
      <c r="B1693" s="631">
        <v>1.4238999999999999</v>
      </c>
    </row>
    <row r="1694" spans="1:2" x14ac:dyDescent="0.25">
      <c r="A1694" s="630">
        <v>40788</v>
      </c>
      <c r="B1694" s="631">
        <v>1.4317</v>
      </c>
    </row>
    <row r="1695" spans="1:2" x14ac:dyDescent="0.25">
      <c r="A1695" s="630">
        <v>40787</v>
      </c>
      <c r="B1695" s="631">
        <v>1.4423999999999999</v>
      </c>
    </row>
    <row r="1696" spans="1:2" x14ac:dyDescent="0.25">
      <c r="A1696" s="630">
        <v>40786</v>
      </c>
      <c r="B1696" s="631">
        <v>1.4468000000000001</v>
      </c>
    </row>
    <row r="1697" spans="1:2" x14ac:dyDescent="0.25">
      <c r="A1697" s="630">
        <v>40785</v>
      </c>
      <c r="B1697" s="631">
        <v>1.4505999999999999</v>
      </c>
    </row>
    <row r="1698" spans="1:2" x14ac:dyDescent="0.25">
      <c r="A1698" s="630">
        <v>40784</v>
      </c>
      <c r="B1698" s="631">
        <v>1.4494</v>
      </c>
    </row>
    <row r="1699" spans="1:2" x14ac:dyDescent="0.25">
      <c r="A1699" s="630">
        <v>40783</v>
      </c>
      <c r="B1699" s="631">
        <v>1.4494</v>
      </c>
    </row>
    <row r="1700" spans="1:2" x14ac:dyDescent="0.25">
      <c r="A1700" s="630">
        <v>40782</v>
      </c>
      <c r="B1700" s="631">
        <v>1.4424999999999999</v>
      </c>
    </row>
    <row r="1701" spans="1:2" x14ac:dyDescent="0.25">
      <c r="A1701" s="630">
        <v>40781</v>
      </c>
      <c r="B1701" s="631">
        <v>1.4407000000000001</v>
      </c>
    </row>
    <row r="1702" spans="1:2" x14ac:dyDescent="0.25">
      <c r="A1702" s="630">
        <v>40780</v>
      </c>
      <c r="B1702" s="631">
        <v>1.4424999999999999</v>
      </c>
    </row>
    <row r="1703" spans="1:2" x14ac:dyDescent="0.25">
      <c r="A1703" s="630">
        <v>40779</v>
      </c>
      <c r="B1703" s="631">
        <v>1.4411</v>
      </c>
    </row>
    <row r="1704" spans="1:2" x14ac:dyDescent="0.25">
      <c r="A1704" s="630">
        <v>40778</v>
      </c>
      <c r="B1704" s="631">
        <v>1.4382999999999999</v>
      </c>
    </row>
    <row r="1705" spans="1:2" x14ac:dyDescent="0.25">
      <c r="A1705" s="630">
        <v>40777</v>
      </c>
      <c r="B1705" s="631">
        <v>1.4390000000000001</v>
      </c>
    </row>
    <row r="1706" spans="1:2" x14ac:dyDescent="0.25">
      <c r="A1706" s="630">
        <v>40776</v>
      </c>
      <c r="B1706" s="631">
        <v>1.4391</v>
      </c>
    </row>
    <row r="1707" spans="1:2" x14ac:dyDescent="0.25">
      <c r="A1707" s="630">
        <v>40775</v>
      </c>
      <c r="B1707" s="631">
        <v>1.4346000000000001</v>
      </c>
    </row>
    <row r="1708" spans="1:2" x14ac:dyDescent="0.25">
      <c r="A1708" s="630">
        <v>40774</v>
      </c>
      <c r="B1708" s="631">
        <v>1.4376</v>
      </c>
    </row>
    <row r="1709" spans="1:2" x14ac:dyDescent="0.25">
      <c r="A1709" s="630">
        <v>40773</v>
      </c>
      <c r="B1709" s="631">
        <v>1.4419999999999999</v>
      </c>
    </row>
    <row r="1710" spans="1:2" x14ac:dyDescent="0.25">
      <c r="A1710" s="630">
        <v>40772</v>
      </c>
      <c r="B1710" s="631">
        <v>1.4408000000000001</v>
      </c>
    </row>
    <row r="1711" spans="1:2" x14ac:dyDescent="0.25">
      <c r="A1711" s="630">
        <v>40771</v>
      </c>
      <c r="B1711" s="631">
        <v>1.4345000000000001</v>
      </c>
    </row>
    <row r="1712" spans="1:2" x14ac:dyDescent="0.25">
      <c r="A1712" s="630">
        <v>40770</v>
      </c>
      <c r="B1712" s="631">
        <v>1.4244000000000001</v>
      </c>
    </row>
    <row r="1713" spans="1:2" x14ac:dyDescent="0.25">
      <c r="A1713" s="630">
        <v>40769</v>
      </c>
      <c r="B1713" s="631">
        <v>1.4244000000000001</v>
      </c>
    </row>
    <row r="1714" spans="1:2" x14ac:dyDescent="0.25">
      <c r="A1714" s="630">
        <v>40768</v>
      </c>
      <c r="B1714" s="631">
        <v>1.4224000000000001</v>
      </c>
    </row>
    <row r="1715" spans="1:2" x14ac:dyDescent="0.25">
      <c r="A1715" s="630">
        <v>40767</v>
      </c>
      <c r="B1715" s="631">
        <v>1.4205000000000001</v>
      </c>
    </row>
    <row r="1716" spans="1:2" x14ac:dyDescent="0.25">
      <c r="A1716" s="630">
        <v>40766</v>
      </c>
      <c r="B1716" s="631">
        <v>1.4305000000000001</v>
      </c>
    </row>
    <row r="1717" spans="1:2" x14ac:dyDescent="0.25">
      <c r="A1717" s="630">
        <v>40765</v>
      </c>
      <c r="B1717" s="631">
        <v>1.4231</v>
      </c>
    </row>
    <row r="1718" spans="1:2" x14ac:dyDescent="0.25">
      <c r="A1718" s="630">
        <v>40764</v>
      </c>
      <c r="B1718" s="631">
        <v>1.4277</v>
      </c>
    </row>
    <row r="1719" spans="1:2" x14ac:dyDescent="0.25">
      <c r="A1719" s="630">
        <v>40763</v>
      </c>
      <c r="B1719" s="631">
        <v>1.4295</v>
      </c>
    </row>
    <row r="1720" spans="1:2" x14ac:dyDescent="0.25">
      <c r="A1720" s="630">
        <v>40762</v>
      </c>
      <c r="B1720" s="631">
        <v>1.4278</v>
      </c>
    </row>
    <row r="1721" spans="1:2" x14ac:dyDescent="0.25">
      <c r="A1721" s="630">
        <v>40761</v>
      </c>
      <c r="B1721" s="631">
        <v>1.4156</v>
      </c>
    </row>
    <row r="1722" spans="1:2" x14ac:dyDescent="0.25">
      <c r="A1722" s="630">
        <v>40760</v>
      </c>
      <c r="B1722" s="631">
        <v>1.4242999999999999</v>
      </c>
    </row>
    <row r="1723" spans="1:2" x14ac:dyDescent="0.25">
      <c r="A1723" s="630">
        <v>40759</v>
      </c>
      <c r="B1723" s="631">
        <v>1.4255</v>
      </c>
    </row>
    <row r="1724" spans="1:2" x14ac:dyDescent="0.25">
      <c r="A1724" s="630">
        <v>40758</v>
      </c>
      <c r="B1724" s="631">
        <v>1.4225000000000001</v>
      </c>
    </row>
    <row r="1725" spans="1:2" x14ac:dyDescent="0.25">
      <c r="A1725" s="630">
        <v>40757</v>
      </c>
      <c r="B1725" s="631">
        <v>1.4349000000000001</v>
      </c>
    </row>
    <row r="1726" spans="1:2" x14ac:dyDescent="0.25">
      <c r="A1726" s="630">
        <v>40756</v>
      </c>
      <c r="B1726" s="631">
        <v>1.4391</v>
      </c>
    </row>
    <row r="1727" spans="1:2" x14ac:dyDescent="0.25">
      <c r="A1727" s="630">
        <v>40755</v>
      </c>
      <c r="B1727" s="631">
        <v>1.4391</v>
      </c>
    </row>
    <row r="1728" spans="1:2" x14ac:dyDescent="0.25">
      <c r="A1728" s="630">
        <v>40754</v>
      </c>
      <c r="B1728" s="631">
        <v>1.4327000000000001</v>
      </c>
    </row>
    <row r="1729" spans="1:2" x14ac:dyDescent="0.25">
      <c r="A1729" s="630">
        <v>40753</v>
      </c>
      <c r="B1729" s="631">
        <v>1.4332</v>
      </c>
    </row>
    <row r="1730" spans="1:2" x14ac:dyDescent="0.25">
      <c r="A1730" s="630">
        <v>40752</v>
      </c>
      <c r="B1730" s="631">
        <v>1.4458</v>
      </c>
    </row>
    <row r="1731" spans="1:2" x14ac:dyDescent="0.25">
      <c r="A1731" s="630">
        <v>40751</v>
      </c>
      <c r="B1731" s="631">
        <v>1.4463999999999999</v>
      </c>
    </row>
    <row r="1732" spans="1:2" x14ac:dyDescent="0.25">
      <c r="A1732" s="630">
        <v>40750</v>
      </c>
      <c r="B1732" s="631">
        <v>1.4373</v>
      </c>
    </row>
    <row r="1733" spans="1:2" x14ac:dyDescent="0.25">
      <c r="A1733" s="630">
        <v>40749</v>
      </c>
      <c r="B1733" s="631">
        <v>1.4357</v>
      </c>
    </row>
    <row r="1734" spans="1:2" x14ac:dyDescent="0.25">
      <c r="A1734" s="630">
        <v>40748</v>
      </c>
      <c r="B1734" s="631">
        <v>1.4355</v>
      </c>
    </row>
    <row r="1735" spans="1:2" x14ac:dyDescent="0.25">
      <c r="A1735" s="630">
        <v>40747</v>
      </c>
      <c r="B1735" s="631">
        <v>1.4386000000000001</v>
      </c>
    </row>
    <row r="1736" spans="1:2" x14ac:dyDescent="0.25">
      <c r="A1736" s="630">
        <v>40746</v>
      </c>
      <c r="B1736" s="631">
        <v>1.4281999999999999</v>
      </c>
    </row>
    <row r="1737" spans="1:2" x14ac:dyDescent="0.25">
      <c r="A1737" s="630">
        <v>40745</v>
      </c>
      <c r="B1737" s="631">
        <v>1.4185000000000001</v>
      </c>
    </row>
    <row r="1738" spans="1:2" x14ac:dyDescent="0.25">
      <c r="A1738" s="630">
        <v>40744</v>
      </c>
      <c r="B1738" s="631">
        <v>1.4141999999999999</v>
      </c>
    </row>
    <row r="1739" spans="1:2" x14ac:dyDescent="0.25">
      <c r="A1739" s="630">
        <v>40743</v>
      </c>
      <c r="B1739" s="631">
        <v>1.4071</v>
      </c>
    </row>
    <row r="1740" spans="1:2" x14ac:dyDescent="0.25">
      <c r="A1740" s="630">
        <v>40742</v>
      </c>
      <c r="B1740" s="631">
        <v>1.4152</v>
      </c>
    </row>
    <row r="1741" spans="1:2" x14ac:dyDescent="0.25">
      <c r="A1741" s="630">
        <v>40741</v>
      </c>
      <c r="B1741" s="631">
        <v>1.4155</v>
      </c>
    </row>
    <row r="1742" spans="1:2" x14ac:dyDescent="0.25">
      <c r="A1742" s="630">
        <v>40740</v>
      </c>
      <c r="B1742" s="631">
        <v>1.4149</v>
      </c>
    </row>
    <row r="1743" spans="1:2" x14ac:dyDescent="0.25">
      <c r="A1743" s="630">
        <v>40739</v>
      </c>
      <c r="B1743" s="631">
        <v>1.4198</v>
      </c>
    </row>
    <row r="1744" spans="1:2" x14ac:dyDescent="0.25">
      <c r="A1744" s="630">
        <v>40738</v>
      </c>
      <c r="B1744" s="631">
        <v>1.4057999999999999</v>
      </c>
    </row>
    <row r="1745" spans="1:2" x14ac:dyDescent="0.25">
      <c r="A1745" s="630">
        <v>40737</v>
      </c>
      <c r="B1745" s="631">
        <v>1.3977999999999999</v>
      </c>
    </row>
    <row r="1746" spans="1:2" x14ac:dyDescent="0.25">
      <c r="A1746" s="630">
        <v>40736</v>
      </c>
      <c r="B1746" s="631">
        <v>1.4123000000000001</v>
      </c>
    </row>
    <row r="1747" spans="1:2" x14ac:dyDescent="0.25">
      <c r="A1747" s="630">
        <v>40735</v>
      </c>
      <c r="B1747" s="631">
        <v>1.425</v>
      </c>
    </row>
    <row r="1748" spans="1:2" x14ac:dyDescent="0.25">
      <c r="A1748" s="630">
        <v>40734</v>
      </c>
      <c r="B1748" s="631">
        <v>1.4253</v>
      </c>
    </row>
    <row r="1749" spans="1:2" x14ac:dyDescent="0.25">
      <c r="A1749" s="630">
        <v>40733</v>
      </c>
      <c r="B1749" s="631">
        <v>1.4306000000000001</v>
      </c>
    </row>
    <row r="1750" spans="1:2" x14ac:dyDescent="0.25">
      <c r="A1750" s="630">
        <v>40732</v>
      </c>
      <c r="B1750" s="631">
        <v>1.4321999999999999</v>
      </c>
    </row>
    <row r="1751" spans="1:2" x14ac:dyDescent="0.25">
      <c r="A1751" s="630">
        <v>40731</v>
      </c>
      <c r="B1751" s="631">
        <v>1.4377</v>
      </c>
    </row>
    <row r="1752" spans="1:2" x14ac:dyDescent="0.25">
      <c r="A1752" s="630">
        <v>40730</v>
      </c>
      <c r="B1752" s="631">
        <v>1.4480999999999999</v>
      </c>
    </row>
    <row r="1753" spans="1:2" x14ac:dyDescent="0.25">
      <c r="A1753" s="630">
        <v>40729</v>
      </c>
      <c r="B1753" s="631">
        <v>1.4534</v>
      </c>
    </row>
    <row r="1754" spans="1:2" x14ac:dyDescent="0.25">
      <c r="A1754" s="630">
        <v>40728</v>
      </c>
      <c r="B1754" s="631">
        <v>1.4520999999999999</v>
      </c>
    </row>
    <row r="1755" spans="1:2" x14ac:dyDescent="0.25">
      <c r="A1755" s="630">
        <v>40727</v>
      </c>
      <c r="B1755" s="631">
        <v>1.452</v>
      </c>
    </row>
    <row r="1756" spans="1:2" x14ac:dyDescent="0.25">
      <c r="A1756" s="630">
        <v>40726</v>
      </c>
      <c r="B1756" s="631">
        <v>1.4501999999999999</v>
      </c>
    </row>
    <row r="1757" spans="1:2" x14ac:dyDescent="0.25">
      <c r="A1757" s="630">
        <v>40725</v>
      </c>
      <c r="B1757" s="631">
        <v>1.4487000000000001</v>
      </c>
    </row>
    <row r="1758" spans="1:2" x14ac:dyDescent="0.25">
      <c r="A1758" s="630">
        <v>40724</v>
      </c>
      <c r="B1758" s="631">
        <v>1.4390000000000001</v>
      </c>
    </row>
    <row r="1759" spans="1:2" x14ac:dyDescent="0.25">
      <c r="A1759" s="630">
        <v>40723</v>
      </c>
      <c r="B1759" s="631">
        <v>1.4311</v>
      </c>
    </row>
    <row r="1760" spans="1:2" x14ac:dyDescent="0.25">
      <c r="A1760" s="630">
        <v>40722</v>
      </c>
      <c r="B1760" s="631">
        <v>1.4193</v>
      </c>
    </row>
    <row r="1761" spans="1:2" x14ac:dyDescent="0.25">
      <c r="A1761" s="630">
        <v>40721</v>
      </c>
      <c r="B1761" s="631">
        <v>1.4184000000000001</v>
      </c>
    </row>
    <row r="1762" spans="1:2" x14ac:dyDescent="0.25">
      <c r="A1762" s="630">
        <v>40720</v>
      </c>
      <c r="B1762" s="631">
        <v>1.4182999999999999</v>
      </c>
    </row>
    <row r="1763" spans="1:2" x14ac:dyDescent="0.25">
      <c r="A1763" s="630">
        <v>40719</v>
      </c>
      <c r="B1763" s="631">
        <v>1.4228000000000001</v>
      </c>
    </row>
    <row r="1764" spans="1:2" x14ac:dyDescent="0.25">
      <c r="A1764" s="630">
        <v>40718</v>
      </c>
      <c r="B1764" s="631">
        <v>1.4253</v>
      </c>
    </row>
    <row r="1765" spans="1:2" x14ac:dyDescent="0.25">
      <c r="A1765" s="630">
        <v>40717</v>
      </c>
      <c r="B1765" s="631">
        <v>1.4386000000000001</v>
      </c>
    </row>
    <row r="1766" spans="1:2" x14ac:dyDescent="0.25">
      <c r="A1766" s="630">
        <v>40716</v>
      </c>
      <c r="B1766" s="631">
        <v>1.4359</v>
      </c>
    </row>
    <row r="1767" spans="1:2" x14ac:dyDescent="0.25">
      <c r="A1767" s="630">
        <v>40715</v>
      </c>
      <c r="B1767" s="631">
        <v>1.4267000000000001</v>
      </c>
    </row>
    <row r="1768" spans="1:2" x14ac:dyDescent="0.25">
      <c r="A1768" s="630">
        <v>40714</v>
      </c>
      <c r="B1768" s="631">
        <v>1.43</v>
      </c>
    </row>
    <row r="1769" spans="1:2" x14ac:dyDescent="0.25">
      <c r="A1769" s="630">
        <v>40713</v>
      </c>
      <c r="B1769" s="631">
        <v>1.4302999999999999</v>
      </c>
    </row>
    <row r="1770" spans="1:2" x14ac:dyDescent="0.25">
      <c r="A1770" s="630">
        <v>40712</v>
      </c>
      <c r="B1770" s="631">
        <v>1.4232</v>
      </c>
    </row>
    <row r="1771" spans="1:2" x14ac:dyDescent="0.25">
      <c r="A1771" s="630">
        <v>40711</v>
      </c>
      <c r="B1771" s="631">
        <v>1.4152</v>
      </c>
    </row>
    <row r="1772" spans="1:2" x14ac:dyDescent="0.25">
      <c r="A1772" s="630">
        <v>40710</v>
      </c>
      <c r="B1772" s="631">
        <v>1.4329000000000001</v>
      </c>
    </row>
    <row r="1773" spans="1:2" x14ac:dyDescent="0.25">
      <c r="A1773" s="630">
        <v>40709</v>
      </c>
      <c r="B1773" s="631">
        <v>1.444</v>
      </c>
    </row>
    <row r="1774" spans="1:2" x14ac:dyDescent="0.25">
      <c r="A1774" s="630">
        <v>40708</v>
      </c>
      <c r="B1774" s="631">
        <v>1.4360999999999999</v>
      </c>
    </row>
    <row r="1775" spans="1:2" x14ac:dyDescent="0.25">
      <c r="A1775" s="630">
        <v>40707</v>
      </c>
      <c r="B1775" s="631">
        <v>1.4339999999999999</v>
      </c>
    </row>
    <row r="1776" spans="1:2" x14ac:dyDescent="0.25">
      <c r="A1776" s="630">
        <v>40706</v>
      </c>
      <c r="B1776" s="631">
        <v>1.4341999999999999</v>
      </c>
    </row>
    <row r="1777" spans="1:2" x14ac:dyDescent="0.25">
      <c r="A1777" s="630">
        <v>40705</v>
      </c>
      <c r="B1777" s="631">
        <v>1.4454</v>
      </c>
    </row>
    <row r="1778" spans="1:2" x14ac:dyDescent="0.25">
      <c r="A1778" s="630">
        <v>40704</v>
      </c>
      <c r="B1778" s="631">
        <v>1.4578</v>
      </c>
    </row>
    <row r="1779" spans="1:2" x14ac:dyDescent="0.25">
      <c r="A1779" s="630">
        <v>40703</v>
      </c>
      <c r="B1779" s="631">
        <v>1.4638</v>
      </c>
    </row>
    <row r="1780" spans="1:2" x14ac:dyDescent="0.25">
      <c r="A1780" s="630">
        <v>40702</v>
      </c>
      <c r="B1780" s="631">
        <v>1.4638</v>
      </c>
    </row>
    <row r="1781" spans="1:2" x14ac:dyDescent="0.25">
      <c r="A1781" s="630">
        <v>40701</v>
      </c>
      <c r="B1781" s="631">
        <v>1.462</v>
      </c>
    </row>
    <row r="1782" spans="1:2" x14ac:dyDescent="0.25">
      <c r="A1782" s="630">
        <v>40700</v>
      </c>
      <c r="B1782" s="631">
        <v>1.4629000000000001</v>
      </c>
    </row>
    <row r="1783" spans="1:2" x14ac:dyDescent="0.25">
      <c r="A1783" s="630">
        <v>40699</v>
      </c>
      <c r="B1783" s="631">
        <v>1.4630000000000001</v>
      </c>
    </row>
    <row r="1784" spans="1:2" x14ac:dyDescent="0.25">
      <c r="A1784" s="630">
        <v>40698</v>
      </c>
      <c r="B1784" s="631">
        <v>1.4523999999999999</v>
      </c>
    </row>
    <row r="1785" spans="1:2" x14ac:dyDescent="0.25">
      <c r="A1785" s="630">
        <v>40697</v>
      </c>
      <c r="B1785" s="631">
        <v>1.4408000000000001</v>
      </c>
    </row>
    <row r="1786" spans="1:2" x14ac:dyDescent="0.25">
      <c r="A1786" s="630">
        <v>40696</v>
      </c>
      <c r="B1786" s="631">
        <v>1.4409000000000001</v>
      </c>
    </row>
    <row r="1787" spans="1:2" x14ac:dyDescent="0.25">
      <c r="A1787" s="630">
        <v>40695</v>
      </c>
      <c r="B1787" s="631">
        <v>1.4377</v>
      </c>
    </row>
    <row r="1788" spans="1:2" x14ac:dyDescent="0.25">
      <c r="A1788" s="630">
        <v>40694</v>
      </c>
      <c r="B1788" s="631">
        <v>1.4281999999999999</v>
      </c>
    </row>
    <row r="1789" spans="1:2" x14ac:dyDescent="0.25">
      <c r="A1789" s="630">
        <v>40693</v>
      </c>
      <c r="B1789" s="631">
        <v>1.4313</v>
      </c>
    </row>
    <row r="1790" spans="1:2" x14ac:dyDescent="0.25">
      <c r="A1790" s="630">
        <v>40692</v>
      </c>
      <c r="B1790" s="631">
        <v>1.4313</v>
      </c>
    </row>
    <row r="1791" spans="1:2" x14ac:dyDescent="0.25">
      <c r="A1791" s="630">
        <v>40691</v>
      </c>
      <c r="B1791" s="631">
        <v>1.4229000000000001</v>
      </c>
    </row>
    <row r="1792" spans="1:2" x14ac:dyDescent="0.25">
      <c r="A1792" s="630">
        <v>40690</v>
      </c>
      <c r="B1792" s="631">
        <v>1.4139999999999999</v>
      </c>
    </row>
    <row r="1793" spans="1:2" x14ac:dyDescent="0.25">
      <c r="A1793" s="630">
        <v>40689</v>
      </c>
      <c r="B1793" s="631">
        <v>1.4069</v>
      </c>
    </row>
    <row r="1794" spans="1:2" x14ac:dyDescent="0.25">
      <c r="A1794" s="630">
        <v>40688</v>
      </c>
      <c r="B1794" s="631">
        <v>1.4076</v>
      </c>
    </row>
    <row r="1795" spans="1:2" x14ac:dyDescent="0.25">
      <c r="A1795" s="630">
        <v>40687</v>
      </c>
      <c r="B1795" s="631">
        <v>1.4054</v>
      </c>
    </row>
    <row r="1796" spans="1:2" x14ac:dyDescent="0.25">
      <c r="A1796" s="630">
        <v>40686</v>
      </c>
      <c r="B1796" s="631">
        <v>1.4149</v>
      </c>
    </row>
    <row r="1797" spans="1:2" x14ac:dyDescent="0.25">
      <c r="A1797" s="630">
        <v>40685</v>
      </c>
      <c r="B1797" s="631">
        <v>1.4151</v>
      </c>
    </row>
    <row r="1798" spans="1:2" x14ac:dyDescent="0.25">
      <c r="A1798" s="630">
        <v>40684</v>
      </c>
      <c r="B1798" s="631">
        <v>1.4263999999999999</v>
      </c>
    </row>
    <row r="1799" spans="1:2" x14ac:dyDescent="0.25">
      <c r="A1799" s="630">
        <v>40683</v>
      </c>
      <c r="B1799" s="631">
        <v>1.4272</v>
      </c>
    </row>
    <row r="1800" spans="1:2" x14ac:dyDescent="0.25">
      <c r="A1800" s="630">
        <v>40682</v>
      </c>
      <c r="B1800" s="631">
        <v>1.4251</v>
      </c>
    </row>
    <row r="1801" spans="1:2" x14ac:dyDescent="0.25">
      <c r="A1801" s="630">
        <v>40681</v>
      </c>
      <c r="B1801" s="631">
        <v>1.4173</v>
      </c>
    </row>
    <row r="1802" spans="1:2" x14ac:dyDescent="0.25">
      <c r="A1802" s="630">
        <v>40680</v>
      </c>
      <c r="B1802" s="631">
        <v>1.4133</v>
      </c>
    </row>
    <row r="1803" spans="1:2" x14ac:dyDescent="0.25">
      <c r="A1803" s="630">
        <v>40679</v>
      </c>
      <c r="B1803" s="631">
        <v>1.411</v>
      </c>
    </row>
    <row r="1804" spans="1:2" x14ac:dyDescent="0.25">
      <c r="A1804" s="630">
        <v>40678</v>
      </c>
      <c r="B1804" s="631">
        <v>1.4113</v>
      </c>
    </row>
    <row r="1805" spans="1:2" x14ac:dyDescent="0.25">
      <c r="A1805" s="630">
        <v>40677</v>
      </c>
      <c r="B1805" s="631">
        <v>1.4215</v>
      </c>
    </row>
    <row r="1806" spans="1:2" x14ac:dyDescent="0.25">
      <c r="A1806" s="630">
        <v>40676</v>
      </c>
      <c r="B1806" s="631">
        <v>1.4209000000000001</v>
      </c>
    </row>
    <row r="1807" spans="1:2" x14ac:dyDescent="0.25">
      <c r="A1807" s="630">
        <v>40675</v>
      </c>
      <c r="B1807" s="631">
        <v>1.4343999999999999</v>
      </c>
    </row>
    <row r="1808" spans="1:2" x14ac:dyDescent="0.25">
      <c r="A1808" s="630">
        <v>40674</v>
      </c>
      <c r="B1808" s="631">
        <v>1.4351</v>
      </c>
    </row>
    <row r="1809" spans="1:2" x14ac:dyDescent="0.25">
      <c r="A1809" s="630">
        <v>40673</v>
      </c>
      <c r="B1809" s="631">
        <v>1.4367000000000001</v>
      </c>
    </row>
    <row r="1810" spans="1:2" x14ac:dyDescent="0.25">
      <c r="A1810" s="630">
        <v>40672</v>
      </c>
      <c r="B1810" s="631">
        <v>1.4315</v>
      </c>
    </row>
    <row r="1811" spans="1:2" x14ac:dyDescent="0.25">
      <c r="A1811" s="630">
        <v>40671</v>
      </c>
      <c r="B1811" s="631">
        <v>1.4309000000000001</v>
      </c>
    </row>
    <row r="1812" spans="1:2" x14ac:dyDescent="0.25">
      <c r="A1812" s="630">
        <v>40670</v>
      </c>
      <c r="B1812" s="631">
        <v>1.4504999999999999</v>
      </c>
    </row>
    <row r="1813" spans="1:2" x14ac:dyDescent="0.25">
      <c r="A1813" s="630">
        <v>40669</v>
      </c>
      <c r="B1813" s="631">
        <v>1.4759</v>
      </c>
    </row>
    <row r="1814" spans="1:2" x14ac:dyDescent="0.25">
      <c r="A1814" s="630">
        <v>40668</v>
      </c>
      <c r="B1814" s="631">
        <v>1.4842</v>
      </c>
    </row>
    <row r="1815" spans="1:2" x14ac:dyDescent="0.25">
      <c r="A1815" s="630">
        <v>40667</v>
      </c>
      <c r="B1815" s="631">
        <v>1.4813000000000001</v>
      </c>
    </row>
    <row r="1816" spans="1:2" x14ac:dyDescent="0.25">
      <c r="A1816" s="630">
        <v>40666</v>
      </c>
      <c r="B1816" s="631">
        <v>1.4829000000000001</v>
      </c>
    </row>
    <row r="1817" spans="1:2" x14ac:dyDescent="0.25">
      <c r="A1817" s="630">
        <v>40665</v>
      </c>
      <c r="B1817" s="631">
        <v>1.4802999999999999</v>
      </c>
    </row>
    <row r="1818" spans="1:2" x14ac:dyDescent="0.25">
      <c r="A1818" s="630">
        <v>40664</v>
      </c>
      <c r="B1818" s="631">
        <v>1.4802</v>
      </c>
    </row>
    <row r="1819" spans="1:2" x14ac:dyDescent="0.25">
      <c r="A1819" s="630">
        <v>40663</v>
      </c>
      <c r="B1819" s="631">
        <v>1.4838</v>
      </c>
    </row>
    <row r="1820" spans="1:2" x14ac:dyDescent="0.25">
      <c r="A1820" s="630">
        <v>40662</v>
      </c>
      <c r="B1820" s="631">
        <v>1.4822</v>
      </c>
    </row>
    <row r="1821" spans="1:2" x14ac:dyDescent="0.25">
      <c r="A1821" s="630">
        <v>40661</v>
      </c>
      <c r="B1821" s="631">
        <v>1.4684999999999999</v>
      </c>
    </row>
    <row r="1822" spans="1:2" x14ac:dyDescent="0.25">
      <c r="A1822" s="630">
        <v>40660</v>
      </c>
      <c r="B1822" s="631">
        <v>1.4590000000000001</v>
      </c>
    </row>
    <row r="1823" spans="1:2" x14ac:dyDescent="0.25">
      <c r="A1823" s="630">
        <v>40659</v>
      </c>
      <c r="B1823" s="631">
        <v>1.4575</v>
      </c>
    </row>
    <row r="1824" spans="1:2" x14ac:dyDescent="0.25">
      <c r="A1824" s="630">
        <v>40658</v>
      </c>
      <c r="B1824" s="631">
        <v>1.4557</v>
      </c>
    </row>
    <row r="1825" spans="1:2" x14ac:dyDescent="0.25">
      <c r="A1825" s="630">
        <v>40657</v>
      </c>
      <c r="B1825" s="631">
        <v>1.4557</v>
      </c>
    </row>
    <row r="1826" spans="1:2" x14ac:dyDescent="0.25">
      <c r="A1826" s="630">
        <v>40656</v>
      </c>
      <c r="B1826" s="631">
        <v>1.4557</v>
      </c>
    </row>
    <row r="1827" spans="1:2" x14ac:dyDescent="0.25">
      <c r="A1827" s="630">
        <v>40655</v>
      </c>
      <c r="B1827" s="631">
        <v>1.4574</v>
      </c>
    </row>
    <row r="1828" spans="1:2" x14ac:dyDescent="0.25">
      <c r="A1828" s="630">
        <v>40654</v>
      </c>
      <c r="B1828" s="631">
        <v>1.4447000000000001</v>
      </c>
    </row>
    <row r="1829" spans="1:2" x14ac:dyDescent="0.25">
      <c r="A1829" s="630">
        <v>40653</v>
      </c>
      <c r="B1829" s="631">
        <v>1.427</v>
      </c>
    </row>
    <row r="1830" spans="1:2" x14ac:dyDescent="0.25">
      <c r="A1830" s="630">
        <v>40652</v>
      </c>
      <c r="B1830" s="631">
        <v>1.4319999999999999</v>
      </c>
    </row>
    <row r="1831" spans="1:2" x14ac:dyDescent="0.25">
      <c r="A1831" s="630">
        <v>40651</v>
      </c>
      <c r="B1831" s="631">
        <v>1.4423999999999999</v>
      </c>
    </row>
    <row r="1832" spans="1:2" x14ac:dyDescent="0.25">
      <c r="A1832" s="630">
        <v>40650</v>
      </c>
      <c r="B1832" s="631">
        <v>1.4424999999999999</v>
      </c>
    </row>
    <row r="1833" spans="1:2" x14ac:dyDescent="0.25">
      <c r="A1833" s="630">
        <v>40649</v>
      </c>
      <c r="B1833" s="631">
        <v>1.4458</v>
      </c>
    </row>
    <row r="1834" spans="1:2" x14ac:dyDescent="0.25">
      <c r="A1834" s="630">
        <v>40648</v>
      </c>
      <c r="B1834" s="631">
        <v>1.4456</v>
      </c>
    </row>
    <row r="1835" spans="1:2" x14ac:dyDescent="0.25">
      <c r="A1835" s="630">
        <v>40647</v>
      </c>
      <c r="B1835" s="631">
        <v>1.4478</v>
      </c>
    </row>
    <row r="1836" spans="1:2" x14ac:dyDescent="0.25">
      <c r="A1836" s="630">
        <v>40646</v>
      </c>
      <c r="B1836" s="631">
        <v>1.4444999999999999</v>
      </c>
    </row>
    <row r="1837" spans="1:2" x14ac:dyDescent="0.25">
      <c r="A1837" s="630">
        <v>40645</v>
      </c>
      <c r="B1837" s="631">
        <v>1.4451000000000001</v>
      </c>
    </row>
    <row r="1838" spans="1:2" x14ac:dyDescent="0.25">
      <c r="A1838" s="630">
        <v>40644</v>
      </c>
      <c r="B1838" s="631">
        <v>1.4462999999999999</v>
      </c>
    </row>
    <row r="1839" spans="1:2" x14ac:dyDescent="0.25">
      <c r="A1839" s="630">
        <v>40643</v>
      </c>
      <c r="B1839" s="631">
        <v>1.4471000000000001</v>
      </c>
    </row>
    <row r="1840" spans="1:2" x14ac:dyDescent="0.25">
      <c r="A1840" s="630">
        <v>40642</v>
      </c>
      <c r="B1840" s="631">
        <v>1.4392</v>
      </c>
    </row>
    <row r="1841" spans="1:2" x14ac:dyDescent="0.25">
      <c r="A1841" s="630">
        <v>40641</v>
      </c>
      <c r="B1841" s="631">
        <v>1.4298999999999999</v>
      </c>
    </row>
    <row r="1842" spans="1:2" x14ac:dyDescent="0.25">
      <c r="A1842" s="630">
        <v>40640</v>
      </c>
      <c r="B1842" s="631">
        <v>1.4283999999999999</v>
      </c>
    </row>
    <row r="1843" spans="1:2" x14ac:dyDescent="0.25">
      <c r="A1843" s="630">
        <v>40639</v>
      </c>
      <c r="B1843" s="631">
        <v>1.42</v>
      </c>
    </row>
    <row r="1844" spans="1:2" x14ac:dyDescent="0.25">
      <c r="A1844" s="630">
        <v>40638</v>
      </c>
      <c r="B1844" s="631">
        <v>1.4224000000000001</v>
      </c>
    </row>
    <row r="1845" spans="1:2" x14ac:dyDescent="0.25">
      <c r="A1845" s="630">
        <v>40637</v>
      </c>
      <c r="B1845" s="631">
        <v>1.4232</v>
      </c>
    </row>
    <row r="1846" spans="1:2" x14ac:dyDescent="0.25">
      <c r="A1846" s="630">
        <v>40636</v>
      </c>
      <c r="B1846" s="631">
        <v>1.4232</v>
      </c>
    </row>
    <row r="1847" spans="1:2" x14ac:dyDescent="0.25">
      <c r="A1847" s="630">
        <v>40635</v>
      </c>
      <c r="B1847" s="631">
        <v>1.4168000000000001</v>
      </c>
    </row>
    <row r="1848" spans="1:2" x14ac:dyDescent="0.25">
      <c r="A1848" s="630">
        <v>40634</v>
      </c>
      <c r="B1848" s="631">
        <v>1.4169</v>
      </c>
    </row>
    <row r="1849" spans="1:2" x14ac:dyDescent="0.25">
      <c r="A1849" s="630">
        <v>40633</v>
      </c>
      <c r="B1849" s="631">
        <v>1.4097999999999999</v>
      </c>
    </row>
    <row r="1850" spans="1:2" x14ac:dyDescent="0.25">
      <c r="A1850" s="630">
        <v>40632</v>
      </c>
      <c r="B1850" s="631">
        <v>1.409</v>
      </c>
    </row>
    <row r="1851" spans="1:2" x14ac:dyDescent="0.25">
      <c r="A1851" s="630">
        <v>40631</v>
      </c>
      <c r="B1851" s="631">
        <v>1.4064000000000001</v>
      </c>
    </row>
    <row r="1852" spans="1:2" x14ac:dyDescent="0.25">
      <c r="A1852" s="630">
        <v>40630</v>
      </c>
      <c r="B1852" s="631">
        <v>1.4076</v>
      </c>
    </row>
    <row r="1853" spans="1:2" x14ac:dyDescent="0.25">
      <c r="A1853" s="630">
        <v>40629</v>
      </c>
      <c r="B1853" s="631">
        <v>1.4083000000000001</v>
      </c>
    </row>
    <row r="1854" spans="1:2" x14ac:dyDescent="0.25">
      <c r="A1854" s="630">
        <v>40628</v>
      </c>
      <c r="B1854" s="631">
        <v>1.4145000000000001</v>
      </c>
    </row>
    <row r="1855" spans="1:2" x14ac:dyDescent="0.25">
      <c r="A1855" s="630">
        <v>40627</v>
      </c>
      <c r="B1855" s="631">
        <v>1.4121999999999999</v>
      </c>
    </row>
    <row r="1856" spans="1:2" x14ac:dyDescent="0.25">
      <c r="A1856" s="630">
        <v>40626</v>
      </c>
      <c r="B1856" s="631">
        <v>1.4157999999999999</v>
      </c>
    </row>
    <row r="1857" spans="1:2" x14ac:dyDescent="0.25">
      <c r="A1857" s="630">
        <v>40625</v>
      </c>
      <c r="B1857" s="631">
        <v>1.4218</v>
      </c>
    </row>
    <row r="1858" spans="1:2" x14ac:dyDescent="0.25">
      <c r="A1858" s="630">
        <v>40624</v>
      </c>
      <c r="B1858" s="631">
        <v>1.4180999999999999</v>
      </c>
    </row>
    <row r="1859" spans="1:2" x14ac:dyDescent="0.25">
      <c r="A1859" s="630">
        <v>40623</v>
      </c>
      <c r="B1859" s="631">
        <v>1.4177999999999999</v>
      </c>
    </row>
    <row r="1860" spans="1:2" x14ac:dyDescent="0.25">
      <c r="A1860" s="630">
        <v>40622</v>
      </c>
      <c r="B1860" s="631">
        <v>1.4177</v>
      </c>
    </row>
    <row r="1861" spans="1:2" x14ac:dyDescent="0.25">
      <c r="A1861" s="630">
        <v>40621</v>
      </c>
      <c r="B1861" s="631">
        <v>1.4091</v>
      </c>
    </row>
    <row r="1862" spans="1:2" x14ac:dyDescent="0.25">
      <c r="A1862" s="630">
        <v>40620</v>
      </c>
      <c r="B1862" s="631">
        <v>1.3968</v>
      </c>
    </row>
    <row r="1863" spans="1:2" x14ac:dyDescent="0.25">
      <c r="A1863" s="630">
        <v>40619</v>
      </c>
      <c r="B1863" s="631">
        <v>1.3951</v>
      </c>
    </row>
    <row r="1864" spans="1:2" x14ac:dyDescent="0.25">
      <c r="A1864" s="630">
        <v>40618</v>
      </c>
      <c r="B1864" s="631">
        <v>1.3947000000000001</v>
      </c>
    </row>
    <row r="1865" spans="1:2" x14ac:dyDescent="0.25">
      <c r="A1865" s="630">
        <v>40617</v>
      </c>
      <c r="B1865" s="631">
        <v>1.3953</v>
      </c>
    </row>
    <row r="1866" spans="1:2" x14ac:dyDescent="0.25">
      <c r="A1866" s="630">
        <v>40616</v>
      </c>
      <c r="B1866" s="631">
        <v>1.3906000000000001</v>
      </c>
    </row>
    <row r="1867" spans="1:2" x14ac:dyDescent="0.25">
      <c r="A1867" s="630">
        <v>40615</v>
      </c>
      <c r="B1867" s="631">
        <v>1.3897999999999999</v>
      </c>
    </row>
    <row r="1868" spans="1:2" x14ac:dyDescent="0.25">
      <c r="A1868" s="630">
        <v>40614</v>
      </c>
      <c r="B1868" s="631">
        <v>1.3819999999999999</v>
      </c>
    </row>
    <row r="1869" spans="1:2" x14ac:dyDescent="0.25">
      <c r="A1869" s="630">
        <v>40613</v>
      </c>
      <c r="B1869" s="631">
        <v>1.385</v>
      </c>
    </row>
    <row r="1870" spans="1:2" x14ac:dyDescent="0.25">
      <c r="A1870" s="630">
        <v>40612</v>
      </c>
      <c r="B1870" s="631">
        <v>1.3897999999999999</v>
      </c>
    </row>
    <row r="1871" spans="1:2" x14ac:dyDescent="0.25">
      <c r="A1871" s="630">
        <v>40611</v>
      </c>
      <c r="B1871" s="631">
        <v>1.3937999999999999</v>
      </c>
    </row>
    <row r="1872" spans="1:2" x14ac:dyDescent="0.25">
      <c r="A1872" s="630">
        <v>40610</v>
      </c>
      <c r="B1872" s="631">
        <v>1.3989</v>
      </c>
    </row>
    <row r="1873" spans="1:2" x14ac:dyDescent="0.25">
      <c r="A1873" s="630">
        <v>40609</v>
      </c>
      <c r="B1873" s="631">
        <v>1.3983000000000001</v>
      </c>
    </row>
    <row r="1874" spans="1:2" x14ac:dyDescent="0.25">
      <c r="A1874" s="630">
        <v>40608</v>
      </c>
      <c r="B1874" s="631">
        <v>1.3984000000000001</v>
      </c>
    </row>
    <row r="1875" spans="1:2" x14ac:dyDescent="0.25">
      <c r="A1875" s="630">
        <v>40607</v>
      </c>
      <c r="B1875" s="631">
        <v>1.3967000000000001</v>
      </c>
    </row>
    <row r="1876" spans="1:2" x14ac:dyDescent="0.25">
      <c r="A1876" s="630">
        <v>40606</v>
      </c>
      <c r="B1876" s="631">
        <v>1.3886000000000001</v>
      </c>
    </row>
    <row r="1877" spans="1:2" x14ac:dyDescent="0.25">
      <c r="A1877" s="630">
        <v>40605</v>
      </c>
      <c r="B1877" s="631">
        <v>1.3805000000000001</v>
      </c>
    </row>
    <row r="1878" spans="1:2" x14ac:dyDescent="0.25">
      <c r="A1878" s="630">
        <v>40604</v>
      </c>
      <c r="B1878" s="631">
        <v>1.3813</v>
      </c>
    </row>
    <row r="1879" spans="1:2" x14ac:dyDescent="0.25">
      <c r="A1879" s="630">
        <v>40603</v>
      </c>
      <c r="B1879" s="631">
        <v>1.3784000000000001</v>
      </c>
    </row>
    <row r="1880" spans="1:2" x14ac:dyDescent="0.25">
      <c r="A1880" s="630">
        <v>40602</v>
      </c>
      <c r="B1880" s="631">
        <v>1.3748</v>
      </c>
    </row>
    <row r="1881" spans="1:2" x14ac:dyDescent="0.25">
      <c r="A1881" s="630">
        <v>40601</v>
      </c>
      <c r="B1881" s="631">
        <v>1.3748</v>
      </c>
    </row>
    <row r="1882" spans="1:2" x14ac:dyDescent="0.25">
      <c r="A1882" s="630">
        <v>40600</v>
      </c>
      <c r="B1882" s="631">
        <v>1.3791</v>
      </c>
    </row>
    <row r="1883" spans="1:2" x14ac:dyDescent="0.25">
      <c r="A1883" s="630">
        <v>40599</v>
      </c>
      <c r="B1883" s="631">
        <v>1.3772</v>
      </c>
    </row>
    <row r="1884" spans="1:2" x14ac:dyDescent="0.25">
      <c r="A1884" s="630">
        <v>40598</v>
      </c>
      <c r="B1884" s="631">
        <v>1.3713</v>
      </c>
    </row>
    <row r="1885" spans="1:2" x14ac:dyDescent="0.25">
      <c r="A1885" s="630">
        <v>40597</v>
      </c>
      <c r="B1885" s="631">
        <v>1.3632</v>
      </c>
    </row>
    <row r="1886" spans="1:2" x14ac:dyDescent="0.25">
      <c r="A1886" s="630">
        <v>40596</v>
      </c>
      <c r="B1886" s="631">
        <v>1.3680000000000001</v>
      </c>
    </row>
    <row r="1887" spans="1:2" x14ac:dyDescent="0.25">
      <c r="A1887" s="630">
        <v>40595</v>
      </c>
      <c r="B1887" s="631">
        <v>1.3692</v>
      </c>
    </row>
    <row r="1888" spans="1:2" x14ac:dyDescent="0.25">
      <c r="A1888" s="630">
        <v>40594</v>
      </c>
      <c r="B1888" s="631">
        <v>1.3688</v>
      </c>
    </row>
    <row r="1889" spans="1:2" x14ac:dyDescent="0.25">
      <c r="A1889" s="630">
        <v>40593</v>
      </c>
      <c r="B1889" s="631">
        <v>1.3615999999999999</v>
      </c>
    </row>
    <row r="1890" spans="1:2" x14ac:dyDescent="0.25">
      <c r="A1890" s="630">
        <v>40592</v>
      </c>
      <c r="B1890" s="631">
        <v>1.3577999999999999</v>
      </c>
    </row>
    <row r="1891" spans="1:2" x14ac:dyDescent="0.25">
      <c r="A1891" s="630">
        <v>40591</v>
      </c>
      <c r="B1891" s="631">
        <v>1.3525</v>
      </c>
    </row>
    <row r="1892" spans="1:2" x14ac:dyDescent="0.25">
      <c r="A1892" s="630">
        <v>40590</v>
      </c>
      <c r="B1892" s="631">
        <v>1.3506</v>
      </c>
    </row>
    <row r="1893" spans="1:2" x14ac:dyDescent="0.25">
      <c r="A1893" s="630">
        <v>40589</v>
      </c>
      <c r="B1893" s="631">
        <v>1.3498000000000001</v>
      </c>
    </row>
    <row r="1894" spans="1:2" x14ac:dyDescent="0.25">
      <c r="A1894" s="630">
        <v>40588</v>
      </c>
      <c r="B1894" s="631">
        <v>1.3543000000000001</v>
      </c>
    </row>
    <row r="1895" spans="1:2" x14ac:dyDescent="0.25">
      <c r="A1895" s="630">
        <v>40587</v>
      </c>
      <c r="B1895" s="631">
        <v>1.3546</v>
      </c>
    </row>
    <row r="1896" spans="1:2" x14ac:dyDescent="0.25">
      <c r="A1896" s="630">
        <v>40586</v>
      </c>
      <c r="B1896" s="631">
        <v>1.3555999999999999</v>
      </c>
    </row>
    <row r="1897" spans="1:2" x14ac:dyDescent="0.25">
      <c r="A1897" s="630">
        <v>40585</v>
      </c>
      <c r="B1897" s="631">
        <v>1.3661000000000001</v>
      </c>
    </row>
    <row r="1898" spans="1:2" x14ac:dyDescent="0.25">
      <c r="A1898" s="630">
        <v>40584</v>
      </c>
      <c r="B1898" s="631">
        <v>1.3658999999999999</v>
      </c>
    </row>
    <row r="1899" spans="1:2" x14ac:dyDescent="0.25">
      <c r="A1899" s="630">
        <v>40583</v>
      </c>
      <c r="B1899" s="631">
        <v>1.3624000000000001</v>
      </c>
    </row>
    <row r="1900" spans="1:2" x14ac:dyDescent="0.25">
      <c r="A1900" s="630">
        <v>40582</v>
      </c>
      <c r="B1900" s="631">
        <v>1.3576999999999999</v>
      </c>
    </row>
    <row r="1901" spans="1:2" x14ac:dyDescent="0.25">
      <c r="A1901" s="630">
        <v>40581</v>
      </c>
      <c r="B1901" s="631">
        <v>1.3573</v>
      </c>
    </row>
    <row r="1902" spans="1:2" x14ac:dyDescent="0.25">
      <c r="A1902" s="630">
        <v>40580</v>
      </c>
      <c r="B1902" s="631">
        <v>1.3575999999999999</v>
      </c>
    </row>
    <row r="1903" spans="1:2" x14ac:dyDescent="0.25">
      <c r="A1903" s="630">
        <v>40579</v>
      </c>
      <c r="B1903" s="631">
        <v>1.3613999999999999</v>
      </c>
    </row>
    <row r="1904" spans="1:2" x14ac:dyDescent="0.25">
      <c r="A1904" s="630">
        <v>40578</v>
      </c>
      <c r="B1904" s="631">
        <v>1.3747</v>
      </c>
    </row>
    <row r="1905" spans="1:2" x14ac:dyDescent="0.25">
      <c r="A1905" s="630">
        <v>40577</v>
      </c>
      <c r="B1905" s="631">
        <v>1.3819999999999999</v>
      </c>
    </row>
    <row r="1906" spans="1:2" x14ac:dyDescent="0.25">
      <c r="A1906" s="630">
        <v>40576</v>
      </c>
      <c r="B1906" s="631">
        <v>1.3747</v>
      </c>
    </row>
    <row r="1907" spans="1:2" x14ac:dyDescent="0.25">
      <c r="A1907" s="630">
        <v>40575</v>
      </c>
      <c r="B1907" s="631">
        <v>1.3642000000000001</v>
      </c>
    </row>
    <row r="1908" spans="1:2" x14ac:dyDescent="0.25">
      <c r="A1908" s="630">
        <v>40574</v>
      </c>
      <c r="B1908" s="631">
        <v>1.3603000000000001</v>
      </c>
    </row>
    <row r="1909" spans="1:2" x14ac:dyDescent="0.25">
      <c r="A1909" s="630">
        <v>40573</v>
      </c>
      <c r="B1909" s="631">
        <v>1.3606</v>
      </c>
    </row>
    <row r="1910" spans="1:2" x14ac:dyDescent="0.25">
      <c r="A1910" s="630">
        <v>40572</v>
      </c>
      <c r="B1910" s="631">
        <v>1.369</v>
      </c>
    </row>
    <row r="1911" spans="1:2" x14ac:dyDescent="0.25">
      <c r="A1911" s="630">
        <v>40571</v>
      </c>
      <c r="B1911" s="631">
        <v>1.3708</v>
      </c>
    </row>
    <row r="1912" spans="1:2" x14ac:dyDescent="0.25">
      <c r="A1912" s="630">
        <v>40570</v>
      </c>
      <c r="B1912" s="631">
        <v>1.3685</v>
      </c>
    </row>
    <row r="1913" spans="1:2" x14ac:dyDescent="0.25">
      <c r="A1913" s="630">
        <v>40569</v>
      </c>
      <c r="B1913" s="631">
        <v>1.3642000000000001</v>
      </c>
    </row>
    <row r="1914" spans="1:2" x14ac:dyDescent="0.25">
      <c r="A1914" s="630">
        <v>40568</v>
      </c>
      <c r="B1914" s="631">
        <v>1.3607</v>
      </c>
    </row>
    <row r="1915" spans="1:2" x14ac:dyDescent="0.25">
      <c r="A1915" s="630">
        <v>40567</v>
      </c>
      <c r="B1915" s="631">
        <v>1.361</v>
      </c>
    </row>
    <row r="1916" spans="1:2" x14ac:dyDescent="0.25">
      <c r="A1916" s="630">
        <v>40566</v>
      </c>
      <c r="B1916" s="631">
        <v>1.3613</v>
      </c>
    </row>
    <row r="1917" spans="1:2" x14ac:dyDescent="0.25">
      <c r="A1917" s="630">
        <v>40565</v>
      </c>
      <c r="B1917" s="631">
        <v>1.3524</v>
      </c>
    </row>
    <row r="1918" spans="1:2" x14ac:dyDescent="0.25">
      <c r="A1918" s="630">
        <v>40564</v>
      </c>
      <c r="B1918" s="631">
        <v>1.3460000000000001</v>
      </c>
    </row>
    <row r="1919" spans="1:2" x14ac:dyDescent="0.25">
      <c r="A1919" s="630">
        <v>40563</v>
      </c>
      <c r="B1919" s="631">
        <v>1.3454999999999999</v>
      </c>
    </row>
    <row r="1920" spans="1:2" x14ac:dyDescent="0.25">
      <c r="A1920" s="630">
        <v>40562</v>
      </c>
      <c r="B1920" s="631">
        <v>1.3348</v>
      </c>
    </row>
    <row r="1921" spans="1:2" x14ac:dyDescent="0.25">
      <c r="A1921" s="630">
        <v>40561</v>
      </c>
      <c r="B1921" s="631">
        <v>1.3317000000000001</v>
      </c>
    </row>
    <row r="1922" spans="1:2" x14ac:dyDescent="0.25">
      <c r="A1922" s="630">
        <v>40560</v>
      </c>
      <c r="B1922" s="631">
        <v>1.3382000000000001</v>
      </c>
    </row>
    <row r="1923" spans="1:2" x14ac:dyDescent="0.25">
      <c r="A1923" s="630">
        <v>40559</v>
      </c>
      <c r="B1923" s="631">
        <v>1.3381000000000001</v>
      </c>
    </row>
    <row r="1924" spans="1:2" x14ac:dyDescent="0.25">
      <c r="A1924" s="630">
        <v>40558</v>
      </c>
      <c r="B1924" s="631">
        <v>1.3355999999999999</v>
      </c>
    </row>
    <row r="1925" spans="1:2" x14ac:dyDescent="0.25">
      <c r="A1925" s="630">
        <v>40557</v>
      </c>
      <c r="B1925" s="631">
        <v>1.3193999999999999</v>
      </c>
    </row>
    <row r="1926" spans="1:2" x14ac:dyDescent="0.25">
      <c r="A1926" s="630">
        <v>40556</v>
      </c>
      <c r="B1926" s="631">
        <v>1.302</v>
      </c>
    </row>
    <row r="1927" spans="1:2" x14ac:dyDescent="0.25">
      <c r="A1927" s="630">
        <v>40555</v>
      </c>
      <c r="B1927" s="631">
        <v>1.2948</v>
      </c>
    </row>
    <row r="1928" spans="1:2" x14ac:dyDescent="0.25">
      <c r="A1928" s="630">
        <v>40554</v>
      </c>
      <c r="B1928" s="631">
        <v>1.2912999999999999</v>
      </c>
    </row>
    <row r="1929" spans="1:2" x14ac:dyDescent="0.25">
      <c r="A1929" s="630">
        <v>40553</v>
      </c>
      <c r="B1929" s="631">
        <v>1.2901</v>
      </c>
    </row>
    <row r="1930" spans="1:2" x14ac:dyDescent="0.25">
      <c r="A1930" s="630">
        <v>40552</v>
      </c>
      <c r="B1930" s="631">
        <v>1.2903</v>
      </c>
    </row>
    <row r="1931" spans="1:2" x14ac:dyDescent="0.25">
      <c r="A1931" s="630">
        <v>40551</v>
      </c>
      <c r="B1931" s="631">
        <v>1.2978000000000001</v>
      </c>
    </row>
    <row r="1932" spans="1:2" x14ac:dyDescent="0.25">
      <c r="A1932" s="630">
        <v>40550</v>
      </c>
      <c r="B1932" s="631">
        <v>1.3106</v>
      </c>
    </row>
    <row r="1933" spans="1:2" x14ac:dyDescent="0.25">
      <c r="A1933" s="630">
        <v>40549</v>
      </c>
      <c r="B1933" s="631">
        <v>1.3237000000000001</v>
      </c>
    </row>
    <row r="1934" spans="1:2" x14ac:dyDescent="0.25">
      <c r="A1934" s="630">
        <v>40548</v>
      </c>
      <c r="B1934" s="631">
        <v>1.3351999999999999</v>
      </c>
    </row>
    <row r="1935" spans="1:2" x14ac:dyDescent="0.25">
      <c r="A1935" s="630">
        <v>40547</v>
      </c>
      <c r="B1935" s="631">
        <v>1.3325</v>
      </c>
    </row>
    <row r="1936" spans="1:2" x14ac:dyDescent="0.25">
      <c r="A1936" s="630">
        <v>40546</v>
      </c>
      <c r="B1936" s="631">
        <v>1.3371999999999999</v>
      </c>
    </row>
    <row r="1937" spans="1:2" x14ac:dyDescent="0.25">
      <c r="A1937" s="630">
        <v>40545</v>
      </c>
      <c r="B1937" s="631">
        <v>1.3375999999999999</v>
      </c>
    </row>
    <row r="1938" spans="1:2" x14ac:dyDescent="0.25">
      <c r="A1938" s="630">
        <v>40544</v>
      </c>
      <c r="B1938" s="631">
        <v>1.3339000000000001</v>
      </c>
    </row>
    <row r="1939" spans="1:2" x14ac:dyDescent="0.25">
      <c r="A1939" s="630">
        <v>40543</v>
      </c>
      <c r="B1939" s="631">
        <v>1.3251999999999999</v>
      </c>
    </row>
    <row r="1940" spans="1:2" x14ac:dyDescent="0.25">
      <c r="A1940" s="630">
        <v>40542</v>
      </c>
      <c r="B1940" s="631">
        <v>1.3141</v>
      </c>
    </row>
    <row r="1941" spans="1:2" x14ac:dyDescent="0.25">
      <c r="A1941" s="630">
        <v>40541</v>
      </c>
      <c r="B1941" s="631">
        <v>1.3194999999999999</v>
      </c>
    </row>
    <row r="1942" spans="1:2" x14ac:dyDescent="0.25">
      <c r="A1942" s="630">
        <v>40540</v>
      </c>
      <c r="B1942" s="631">
        <v>1.3134999999999999</v>
      </c>
    </row>
    <row r="1943" spans="1:2" x14ac:dyDescent="0.25">
      <c r="A1943" s="630">
        <v>40539</v>
      </c>
      <c r="B1943" s="631">
        <v>1.3116000000000001</v>
      </c>
    </row>
    <row r="1944" spans="1:2" x14ac:dyDescent="0.25">
      <c r="A1944" s="630">
        <v>40538</v>
      </c>
      <c r="B1944" s="631">
        <v>1.3117000000000001</v>
      </c>
    </row>
    <row r="1945" spans="1:2" x14ac:dyDescent="0.25">
      <c r="A1945" s="630">
        <v>40537</v>
      </c>
      <c r="B1945" s="631">
        <v>1.3120000000000001</v>
      </c>
    </row>
    <row r="1946" spans="1:2" x14ac:dyDescent="0.25">
      <c r="A1946" s="630">
        <v>40536</v>
      </c>
      <c r="B1946" s="631">
        <v>1.3104</v>
      </c>
    </row>
    <row r="1947" spans="1:2" x14ac:dyDescent="0.25">
      <c r="A1947" s="630">
        <v>40535</v>
      </c>
      <c r="B1947" s="631">
        <v>1.3116000000000001</v>
      </c>
    </row>
    <row r="1948" spans="1:2" x14ac:dyDescent="0.25">
      <c r="A1948" s="630">
        <v>40534</v>
      </c>
      <c r="B1948" s="631">
        <v>1.3144</v>
      </c>
    </row>
    <row r="1949" spans="1:2" x14ac:dyDescent="0.25">
      <c r="A1949" s="630">
        <v>40533</v>
      </c>
      <c r="B1949" s="631">
        <v>1.3148</v>
      </c>
    </row>
    <row r="1950" spans="1:2" x14ac:dyDescent="0.25">
      <c r="A1950" s="630">
        <v>40532</v>
      </c>
      <c r="B1950" s="631">
        <v>1.3182</v>
      </c>
    </row>
    <row r="1951" spans="1:2" x14ac:dyDescent="0.25">
      <c r="A1951" s="630">
        <v>40531</v>
      </c>
      <c r="B1951" s="631">
        <v>1.3184</v>
      </c>
    </row>
    <row r="1952" spans="1:2" x14ac:dyDescent="0.25">
      <c r="A1952" s="630">
        <v>40530</v>
      </c>
      <c r="B1952" s="631">
        <v>1.325</v>
      </c>
    </row>
    <row r="1953" spans="1:2" x14ac:dyDescent="0.25">
      <c r="A1953" s="630">
        <v>40529</v>
      </c>
      <c r="B1953" s="631">
        <v>1.3224</v>
      </c>
    </row>
    <row r="1954" spans="1:2" x14ac:dyDescent="0.25">
      <c r="A1954" s="630">
        <v>40528</v>
      </c>
      <c r="B1954" s="631">
        <v>1.3325</v>
      </c>
    </row>
    <row r="1955" spans="1:2" x14ac:dyDescent="0.25">
      <c r="A1955" s="630">
        <v>40527</v>
      </c>
      <c r="B1955" s="631">
        <v>1.3409</v>
      </c>
    </row>
    <row r="1956" spans="1:2" x14ac:dyDescent="0.25">
      <c r="A1956" s="630">
        <v>40526</v>
      </c>
      <c r="B1956" s="631">
        <v>1.3261000000000001</v>
      </c>
    </row>
    <row r="1957" spans="1:2" x14ac:dyDescent="0.25">
      <c r="A1957" s="630">
        <v>40525</v>
      </c>
      <c r="B1957" s="631">
        <v>1.3222</v>
      </c>
    </row>
    <row r="1958" spans="1:2" x14ac:dyDescent="0.25">
      <c r="A1958" s="630">
        <v>40524</v>
      </c>
      <c r="B1958" s="631">
        <v>1.3222</v>
      </c>
    </row>
    <row r="1959" spans="1:2" x14ac:dyDescent="0.25">
      <c r="A1959" s="630">
        <v>40523</v>
      </c>
      <c r="B1959" s="631">
        <v>1.3239000000000001</v>
      </c>
    </row>
    <row r="1960" spans="1:2" x14ac:dyDescent="0.25">
      <c r="A1960" s="630">
        <v>40522</v>
      </c>
      <c r="B1960" s="631">
        <v>1.3254999999999999</v>
      </c>
    </row>
    <row r="1961" spans="1:2" x14ac:dyDescent="0.25">
      <c r="A1961" s="630">
        <v>40521</v>
      </c>
      <c r="B1961" s="631">
        <v>1.3236000000000001</v>
      </c>
    </row>
    <row r="1962" spans="1:2" x14ac:dyDescent="0.25">
      <c r="A1962" s="630">
        <v>40520</v>
      </c>
      <c r="B1962" s="631">
        <v>1.3331</v>
      </c>
    </row>
    <row r="1963" spans="1:2" x14ac:dyDescent="0.25">
      <c r="A1963" s="630">
        <v>40519</v>
      </c>
      <c r="B1963" s="631">
        <v>1.3328</v>
      </c>
    </row>
    <row r="1964" spans="1:2" x14ac:dyDescent="0.25">
      <c r="A1964" s="630">
        <v>40518</v>
      </c>
      <c r="B1964" s="631">
        <v>1.3411999999999999</v>
      </c>
    </row>
    <row r="1965" spans="1:2" x14ac:dyDescent="0.25">
      <c r="A1965" s="630">
        <v>40517</v>
      </c>
      <c r="B1965" s="631">
        <v>1.3411999999999999</v>
      </c>
    </row>
    <row r="1966" spans="1:2" x14ac:dyDescent="0.25">
      <c r="A1966" s="630">
        <v>40516</v>
      </c>
      <c r="B1966" s="631">
        <v>1.3267</v>
      </c>
    </row>
    <row r="1967" spans="1:2" x14ac:dyDescent="0.25">
      <c r="A1967" s="630">
        <v>40515</v>
      </c>
      <c r="B1967" s="631">
        <v>1.3152999999999999</v>
      </c>
    </row>
    <row r="1968" spans="1:2" x14ac:dyDescent="0.25">
      <c r="A1968" s="630">
        <v>40514</v>
      </c>
      <c r="B1968" s="631">
        <v>1.3055000000000001</v>
      </c>
    </row>
    <row r="1969" spans="1:2" x14ac:dyDescent="0.25">
      <c r="A1969" s="630">
        <v>40513</v>
      </c>
      <c r="B1969" s="631">
        <v>1.3063</v>
      </c>
    </row>
    <row r="1970" spans="1:2" x14ac:dyDescent="0.25">
      <c r="A1970" s="630">
        <v>40512</v>
      </c>
      <c r="B1970" s="631">
        <v>1.3191999999999999</v>
      </c>
    </row>
    <row r="1971" spans="1:2" x14ac:dyDescent="0.25">
      <c r="A1971" s="630">
        <v>40511</v>
      </c>
      <c r="B1971" s="631">
        <v>1.3243</v>
      </c>
    </row>
    <row r="1972" spans="1:2" x14ac:dyDescent="0.25">
      <c r="A1972" s="630">
        <v>40510</v>
      </c>
      <c r="B1972" s="631">
        <v>1.3237000000000001</v>
      </c>
    </row>
    <row r="1973" spans="1:2" x14ac:dyDescent="0.25">
      <c r="A1973" s="630">
        <v>40509</v>
      </c>
      <c r="B1973" s="631">
        <v>1.3280000000000001</v>
      </c>
    </row>
    <row r="1974" spans="1:2" x14ac:dyDescent="0.25">
      <c r="A1974" s="630">
        <v>40508</v>
      </c>
      <c r="B1974" s="631">
        <v>1.3337000000000001</v>
      </c>
    </row>
    <row r="1975" spans="1:2" x14ac:dyDescent="0.25">
      <c r="A1975" s="630">
        <v>40507</v>
      </c>
      <c r="B1975" s="631">
        <v>1.337</v>
      </c>
    </row>
    <row r="1976" spans="1:2" x14ac:dyDescent="0.25">
      <c r="A1976" s="630">
        <v>40506</v>
      </c>
      <c r="B1976" s="631">
        <v>1.3526</v>
      </c>
    </row>
    <row r="1977" spans="1:2" x14ac:dyDescent="0.25">
      <c r="A1977" s="630">
        <v>40505</v>
      </c>
      <c r="B1977" s="631">
        <v>1.3698999999999999</v>
      </c>
    </row>
    <row r="1978" spans="1:2" x14ac:dyDescent="0.25">
      <c r="A1978" s="630">
        <v>40504</v>
      </c>
      <c r="B1978" s="631">
        <v>1.3673</v>
      </c>
    </row>
    <row r="1979" spans="1:2" x14ac:dyDescent="0.25">
      <c r="A1979" s="630">
        <v>40503</v>
      </c>
      <c r="B1979" s="631">
        <v>1.3668</v>
      </c>
    </row>
    <row r="1980" spans="1:2" x14ac:dyDescent="0.25">
      <c r="A1980" s="630">
        <v>40502</v>
      </c>
      <c r="B1980" s="631">
        <v>1.3661000000000001</v>
      </c>
    </row>
    <row r="1981" spans="1:2" x14ac:dyDescent="0.25">
      <c r="A1981" s="630">
        <v>40501</v>
      </c>
      <c r="B1981" s="631">
        <v>1.3597999999999999</v>
      </c>
    </row>
    <row r="1982" spans="1:2" x14ac:dyDescent="0.25">
      <c r="A1982" s="630">
        <v>40500</v>
      </c>
      <c r="B1982" s="631">
        <v>1.3505</v>
      </c>
    </row>
    <row r="1983" spans="1:2" x14ac:dyDescent="0.25">
      <c r="A1983" s="630">
        <v>40499</v>
      </c>
      <c r="B1983" s="631">
        <v>1.3575999999999999</v>
      </c>
    </row>
    <row r="1984" spans="1:2" x14ac:dyDescent="0.25">
      <c r="A1984" s="630">
        <v>40498</v>
      </c>
      <c r="B1984" s="631">
        <v>1.3653999999999999</v>
      </c>
    </row>
    <row r="1985" spans="1:2" x14ac:dyDescent="0.25">
      <c r="A1985" s="630">
        <v>40497</v>
      </c>
      <c r="B1985" s="631">
        <v>1.3685</v>
      </c>
    </row>
    <row r="1986" spans="1:2" x14ac:dyDescent="0.25">
      <c r="A1986" s="630">
        <v>40496</v>
      </c>
      <c r="B1986" s="631">
        <v>1.3686</v>
      </c>
    </row>
    <row r="1987" spans="1:2" x14ac:dyDescent="0.25">
      <c r="A1987" s="630">
        <v>40495</v>
      </c>
      <c r="B1987" s="631">
        <v>1.3664000000000001</v>
      </c>
    </row>
    <row r="1988" spans="1:2" x14ac:dyDescent="0.25">
      <c r="A1988" s="630">
        <v>40494</v>
      </c>
      <c r="B1988" s="631">
        <v>1.3737999999999999</v>
      </c>
    </row>
    <row r="1989" spans="1:2" x14ac:dyDescent="0.25">
      <c r="A1989" s="630">
        <v>40493</v>
      </c>
      <c r="B1989" s="631">
        <v>1.3765000000000001</v>
      </c>
    </row>
    <row r="1990" spans="1:2" x14ac:dyDescent="0.25">
      <c r="A1990" s="630">
        <v>40492</v>
      </c>
      <c r="B1990" s="631">
        <v>1.3884000000000001</v>
      </c>
    </row>
    <row r="1991" spans="1:2" x14ac:dyDescent="0.25">
      <c r="A1991" s="630">
        <v>40491</v>
      </c>
      <c r="B1991" s="631">
        <v>1.3957999999999999</v>
      </c>
    </row>
    <row r="1992" spans="1:2" x14ac:dyDescent="0.25">
      <c r="A1992" s="630">
        <v>40490</v>
      </c>
      <c r="B1992" s="631">
        <v>1.4026000000000001</v>
      </c>
    </row>
    <row r="1993" spans="1:2" x14ac:dyDescent="0.25">
      <c r="A1993" s="630">
        <v>40489</v>
      </c>
      <c r="B1993" s="631">
        <v>1.4026000000000001</v>
      </c>
    </row>
    <row r="1994" spans="1:2" x14ac:dyDescent="0.25">
      <c r="A1994" s="630">
        <v>40488</v>
      </c>
      <c r="B1994" s="631">
        <v>1.4145000000000001</v>
      </c>
    </row>
    <row r="1995" spans="1:2" x14ac:dyDescent="0.25">
      <c r="A1995" s="630">
        <v>40487</v>
      </c>
      <c r="B1995" s="631">
        <v>1.4179999999999999</v>
      </c>
    </row>
    <row r="1996" spans="1:2" x14ac:dyDescent="0.25">
      <c r="A1996" s="630">
        <v>40486</v>
      </c>
      <c r="B1996" s="631">
        <v>1.4036999999999999</v>
      </c>
    </row>
    <row r="1997" spans="1:2" x14ac:dyDescent="0.25">
      <c r="A1997" s="630">
        <v>40485</v>
      </c>
      <c r="B1997" s="631">
        <v>1.3964000000000001</v>
      </c>
    </row>
    <row r="1998" spans="1:2" x14ac:dyDescent="0.25">
      <c r="A1998" s="630">
        <v>40484</v>
      </c>
      <c r="B1998" s="631">
        <v>1.3944000000000001</v>
      </c>
    </row>
    <row r="1999" spans="1:2" x14ac:dyDescent="0.25">
      <c r="A1999" s="630">
        <v>40483</v>
      </c>
      <c r="B1999" s="631">
        <v>1.3944000000000001</v>
      </c>
    </row>
    <row r="2000" spans="1:2" x14ac:dyDescent="0.25">
      <c r="A2000" s="630">
        <v>40482</v>
      </c>
      <c r="B2000" s="631">
        <v>1.3942000000000001</v>
      </c>
    </row>
    <row r="2001" spans="1:2" x14ac:dyDescent="0.25">
      <c r="A2001" s="630">
        <v>40481</v>
      </c>
      <c r="B2001" s="631">
        <v>1.3892</v>
      </c>
    </row>
    <row r="2002" spans="1:2" x14ac:dyDescent="0.25">
      <c r="A2002" s="630">
        <v>40480</v>
      </c>
      <c r="B2002" s="631">
        <v>1.3873</v>
      </c>
    </row>
    <row r="2003" spans="1:2" x14ac:dyDescent="0.25">
      <c r="A2003" s="630">
        <v>40479</v>
      </c>
      <c r="B2003" s="631">
        <v>1.3794</v>
      </c>
    </row>
    <row r="2004" spans="1:2" x14ac:dyDescent="0.25">
      <c r="A2004" s="630">
        <v>40478</v>
      </c>
      <c r="B2004" s="631">
        <v>1.3906000000000001</v>
      </c>
    </row>
    <row r="2005" spans="1:2" x14ac:dyDescent="0.25">
      <c r="A2005" s="630">
        <v>40477</v>
      </c>
      <c r="B2005" s="631">
        <v>1.4014</v>
      </c>
    </row>
    <row r="2006" spans="1:2" x14ac:dyDescent="0.25">
      <c r="A2006" s="630">
        <v>40476</v>
      </c>
      <c r="B2006" s="631">
        <v>1.3953</v>
      </c>
    </row>
    <row r="2007" spans="1:2" x14ac:dyDescent="0.25">
      <c r="A2007" s="630">
        <v>40475</v>
      </c>
      <c r="B2007" s="631">
        <v>1.3951</v>
      </c>
    </row>
    <row r="2008" spans="1:2" x14ac:dyDescent="0.25">
      <c r="A2008" s="630">
        <v>40474</v>
      </c>
      <c r="B2008" s="631">
        <v>1.3927</v>
      </c>
    </row>
    <row r="2009" spans="1:2" x14ac:dyDescent="0.25">
      <c r="A2009" s="630">
        <v>40473</v>
      </c>
      <c r="B2009" s="631">
        <v>1.3968</v>
      </c>
    </row>
    <row r="2010" spans="1:2" x14ac:dyDescent="0.25">
      <c r="A2010" s="630">
        <v>40472</v>
      </c>
      <c r="B2010" s="631">
        <v>1.3872</v>
      </c>
    </row>
    <row r="2011" spans="1:2" x14ac:dyDescent="0.25">
      <c r="A2011" s="630">
        <v>40471</v>
      </c>
      <c r="B2011" s="631">
        <v>1.3846000000000001</v>
      </c>
    </row>
    <row r="2012" spans="1:2" x14ac:dyDescent="0.25">
      <c r="A2012" s="630">
        <v>40470</v>
      </c>
      <c r="B2012" s="631">
        <v>1.3924000000000001</v>
      </c>
    </row>
    <row r="2013" spans="1:2" x14ac:dyDescent="0.25">
      <c r="A2013" s="630">
        <v>40469</v>
      </c>
      <c r="B2013" s="631">
        <v>1.3974</v>
      </c>
    </row>
    <row r="2014" spans="1:2" x14ac:dyDescent="0.25">
      <c r="A2014" s="630">
        <v>40468</v>
      </c>
      <c r="B2014" s="631">
        <v>1.3972</v>
      </c>
    </row>
    <row r="2015" spans="1:2" x14ac:dyDescent="0.25">
      <c r="A2015" s="630">
        <v>40467</v>
      </c>
      <c r="B2015" s="631">
        <v>1.4040999999999999</v>
      </c>
    </row>
    <row r="2016" spans="1:2" x14ac:dyDescent="0.25">
      <c r="A2016" s="630">
        <v>40466</v>
      </c>
      <c r="B2016" s="631">
        <v>1.4074</v>
      </c>
    </row>
    <row r="2017" spans="1:2" x14ac:dyDescent="0.25">
      <c r="A2017" s="630">
        <v>40465</v>
      </c>
      <c r="B2017" s="631">
        <v>1.3963000000000001</v>
      </c>
    </row>
    <row r="2018" spans="1:2" x14ac:dyDescent="0.25">
      <c r="A2018" s="630">
        <v>40464</v>
      </c>
      <c r="B2018" s="631">
        <v>1.3848</v>
      </c>
    </row>
    <row r="2019" spans="1:2" x14ac:dyDescent="0.25">
      <c r="A2019" s="630">
        <v>40463</v>
      </c>
      <c r="B2019" s="631">
        <v>1.3923000000000001</v>
      </c>
    </row>
    <row r="2020" spans="1:2" x14ac:dyDescent="0.25">
      <c r="A2020" s="630">
        <v>40462</v>
      </c>
      <c r="B2020" s="631">
        <v>1.3936999999999999</v>
      </c>
    </row>
    <row r="2021" spans="1:2" x14ac:dyDescent="0.25">
      <c r="A2021" s="630">
        <v>40461</v>
      </c>
      <c r="B2021" s="631">
        <v>1.3933</v>
      </c>
    </row>
    <row r="2022" spans="1:2" x14ac:dyDescent="0.25">
      <c r="A2022" s="630">
        <v>40460</v>
      </c>
      <c r="B2022" s="631">
        <v>1.3916999999999999</v>
      </c>
    </row>
    <row r="2023" spans="1:2" x14ac:dyDescent="0.25">
      <c r="A2023" s="630">
        <v>40459</v>
      </c>
      <c r="B2023" s="631">
        <v>1.3940999999999999</v>
      </c>
    </row>
    <row r="2024" spans="1:2" x14ac:dyDescent="0.25">
      <c r="A2024" s="630">
        <v>40458</v>
      </c>
      <c r="B2024" s="631">
        <v>1.3877999999999999</v>
      </c>
    </row>
    <row r="2025" spans="1:2" x14ac:dyDescent="0.25">
      <c r="A2025" s="630">
        <v>40457</v>
      </c>
      <c r="B2025" s="631">
        <v>1.3781000000000001</v>
      </c>
    </row>
    <row r="2026" spans="1:2" x14ac:dyDescent="0.25">
      <c r="A2026" s="630">
        <v>40456</v>
      </c>
      <c r="B2026" s="631">
        <v>1.3707</v>
      </c>
    </row>
    <row r="2027" spans="1:2" x14ac:dyDescent="0.25">
      <c r="A2027" s="630">
        <v>40455</v>
      </c>
      <c r="B2027" s="631">
        <v>1.3787</v>
      </c>
    </row>
    <row r="2028" spans="1:2" x14ac:dyDescent="0.25">
      <c r="A2028" s="630">
        <v>40454</v>
      </c>
      <c r="B2028" s="631">
        <v>1.3786</v>
      </c>
    </row>
    <row r="2029" spans="1:2" x14ac:dyDescent="0.25">
      <c r="A2029" s="630">
        <v>40453</v>
      </c>
      <c r="B2029" s="631">
        <v>1.3725000000000001</v>
      </c>
    </row>
    <row r="2030" spans="1:2" x14ac:dyDescent="0.25">
      <c r="A2030" s="630">
        <v>40452</v>
      </c>
      <c r="B2030" s="631">
        <v>1.3623000000000001</v>
      </c>
    </row>
    <row r="2031" spans="1:2" x14ac:dyDescent="0.25">
      <c r="A2031" s="630">
        <v>40451</v>
      </c>
      <c r="B2031" s="631">
        <v>1.361</v>
      </c>
    </row>
    <row r="2032" spans="1:2" x14ac:dyDescent="0.25">
      <c r="A2032" s="630">
        <v>40450</v>
      </c>
      <c r="B2032" s="631">
        <v>1.3498000000000001</v>
      </c>
    </row>
    <row r="2033" spans="1:2" x14ac:dyDescent="0.25">
      <c r="A2033" s="630">
        <v>40449</v>
      </c>
      <c r="B2033" s="631">
        <v>1.3468</v>
      </c>
    </row>
    <row r="2034" spans="1:2" x14ac:dyDescent="0.25">
      <c r="A2034" s="630">
        <v>40448</v>
      </c>
      <c r="B2034" s="631">
        <v>1.3486</v>
      </c>
    </row>
    <row r="2035" spans="1:2" x14ac:dyDescent="0.25">
      <c r="A2035" s="630">
        <v>40447</v>
      </c>
      <c r="B2035" s="631">
        <v>1.3487</v>
      </c>
    </row>
    <row r="2036" spans="1:2" x14ac:dyDescent="0.25">
      <c r="A2036" s="630">
        <v>40446</v>
      </c>
      <c r="B2036" s="631">
        <v>1.3419000000000001</v>
      </c>
    </row>
    <row r="2037" spans="1:2" x14ac:dyDescent="0.25">
      <c r="A2037" s="630">
        <v>40445</v>
      </c>
      <c r="B2037" s="631">
        <v>1.335</v>
      </c>
    </row>
    <row r="2038" spans="1:2" x14ac:dyDescent="0.25">
      <c r="A2038" s="630">
        <v>40444</v>
      </c>
      <c r="B2038" s="631">
        <v>1.3358000000000001</v>
      </c>
    </row>
    <row r="2039" spans="1:2" x14ac:dyDescent="0.25">
      <c r="A2039" s="630">
        <v>40443</v>
      </c>
      <c r="B2039" s="631">
        <v>1.3137000000000001</v>
      </c>
    </row>
    <row r="2040" spans="1:2" x14ac:dyDescent="0.25">
      <c r="A2040" s="630">
        <v>40442</v>
      </c>
      <c r="B2040" s="631">
        <v>1.3076000000000001</v>
      </c>
    </row>
    <row r="2041" spans="1:2" x14ac:dyDescent="0.25">
      <c r="A2041" s="630">
        <v>40441</v>
      </c>
      <c r="B2041" s="631">
        <v>1.3046</v>
      </c>
    </row>
    <row r="2042" spans="1:2" x14ac:dyDescent="0.25">
      <c r="A2042" s="630">
        <v>40440</v>
      </c>
      <c r="B2042" s="631">
        <v>1.3046</v>
      </c>
    </row>
    <row r="2043" spans="1:2" x14ac:dyDescent="0.25">
      <c r="A2043" s="630">
        <v>40439</v>
      </c>
      <c r="B2043" s="631">
        <v>1.3084</v>
      </c>
    </row>
    <row r="2044" spans="1:2" x14ac:dyDescent="0.25">
      <c r="A2044" s="630">
        <v>40438</v>
      </c>
      <c r="B2044" s="631">
        <v>1.3057000000000001</v>
      </c>
    </row>
    <row r="2045" spans="1:2" x14ac:dyDescent="0.25">
      <c r="A2045" s="630">
        <v>40437</v>
      </c>
      <c r="B2045" s="631">
        <v>1.2990999999999999</v>
      </c>
    </row>
    <row r="2046" spans="1:2" x14ac:dyDescent="0.25">
      <c r="A2046" s="630">
        <v>40436</v>
      </c>
      <c r="B2046" s="631">
        <v>1.2919</v>
      </c>
    </row>
    <row r="2047" spans="1:2" x14ac:dyDescent="0.25">
      <c r="A2047" s="630">
        <v>40435</v>
      </c>
      <c r="B2047" s="631">
        <v>1.2833000000000001</v>
      </c>
    </row>
    <row r="2048" spans="1:2" x14ac:dyDescent="0.25">
      <c r="A2048" s="630">
        <v>40434</v>
      </c>
      <c r="B2048" s="631">
        <v>1.268</v>
      </c>
    </row>
    <row r="2049" spans="1:2" x14ac:dyDescent="0.25">
      <c r="A2049" s="630">
        <v>40433</v>
      </c>
      <c r="B2049" s="631">
        <v>1.2677</v>
      </c>
    </row>
    <row r="2050" spans="1:2" x14ac:dyDescent="0.25">
      <c r="A2050" s="630">
        <v>40432</v>
      </c>
      <c r="B2050" s="631">
        <v>1.2709999999999999</v>
      </c>
    </row>
    <row r="2051" spans="1:2" x14ac:dyDescent="0.25">
      <c r="A2051" s="630">
        <v>40431</v>
      </c>
      <c r="B2051" s="631">
        <v>1.2708999999999999</v>
      </c>
    </row>
    <row r="2052" spans="1:2" x14ac:dyDescent="0.25">
      <c r="A2052" s="630">
        <v>40430</v>
      </c>
      <c r="B2052" s="631">
        <v>1.2714000000000001</v>
      </c>
    </row>
    <row r="2053" spans="1:2" x14ac:dyDescent="0.25">
      <c r="A2053" s="630">
        <v>40429</v>
      </c>
      <c r="B2053" s="631">
        <v>1.2747999999999999</v>
      </c>
    </row>
    <row r="2054" spans="1:2" x14ac:dyDescent="0.25">
      <c r="A2054" s="630">
        <v>40428</v>
      </c>
      <c r="B2054" s="631">
        <v>1.2884</v>
      </c>
    </row>
    <row r="2055" spans="1:2" x14ac:dyDescent="0.25">
      <c r="A2055" s="630">
        <v>40427</v>
      </c>
      <c r="B2055" s="631">
        <v>1.2889999999999999</v>
      </c>
    </row>
    <row r="2056" spans="1:2" x14ac:dyDescent="0.25">
      <c r="A2056" s="630">
        <v>40426</v>
      </c>
      <c r="B2056" s="631">
        <v>1.2890999999999999</v>
      </c>
    </row>
    <row r="2057" spans="1:2" x14ac:dyDescent="0.25">
      <c r="A2057" s="630">
        <v>40425</v>
      </c>
      <c r="B2057" s="631">
        <v>1.2851999999999999</v>
      </c>
    </row>
    <row r="2058" spans="1:2" x14ac:dyDescent="0.25">
      <c r="A2058" s="630">
        <v>40424</v>
      </c>
      <c r="B2058" s="631">
        <v>1.2813000000000001</v>
      </c>
    </row>
    <row r="2059" spans="1:2" x14ac:dyDescent="0.25">
      <c r="A2059" s="630">
        <v>40423</v>
      </c>
      <c r="B2059" s="631">
        <v>1.2778</v>
      </c>
    </row>
    <row r="2060" spans="1:2" x14ac:dyDescent="0.25">
      <c r="A2060" s="630">
        <v>40422</v>
      </c>
      <c r="B2060" s="631">
        <v>1.268</v>
      </c>
    </row>
    <row r="2061" spans="1:2" x14ac:dyDescent="0.25">
      <c r="A2061" s="630">
        <v>40421</v>
      </c>
      <c r="B2061" s="631">
        <v>1.27</v>
      </c>
    </row>
    <row r="2062" spans="1:2" x14ac:dyDescent="0.25">
      <c r="A2062" s="630">
        <v>40420</v>
      </c>
      <c r="B2062" s="631">
        <v>1.2758</v>
      </c>
    </row>
    <row r="2063" spans="1:2" x14ac:dyDescent="0.25">
      <c r="A2063" s="630">
        <v>40419</v>
      </c>
      <c r="B2063" s="631">
        <v>1.2758</v>
      </c>
    </row>
    <row r="2064" spans="1:2" x14ac:dyDescent="0.25">
      <c r="A2064" s="630">
        <v>40418</v>
      </c>
      <c r="B2064" s="631">
        <v>1.2725</v>
      </c>
    </row>
    <row r="2065" spans="1:2" x14ac:dyDescent="0.25">
      <c r="A2065" s="630">
        <v>40417</v>
      </c>
      <c r="B2065" s="631">
        <v>1.2708999999999999</v>
      </c>
    </row>
    <row r="2066" spans="1:2" x14ac:dyDescent="0.25">
      <c r="A2066" s="630">
        <v>40416</v>
      </c>
      <c r="B2066" s="631">
        <v>1.2652000000000001</v>
      </c>
    </row>
    <row r="2067" spans="1:2" x14ac:dyDescent="0.25">
      <c r="A2067" s="630">
        <v>40415</v>
      </c>
      <c r="B2067" s="631">
        <v>1.2645999999999999</v>
      </c>
    </row>
    <row r="2068" spans="1:2" x14ac:dyDescent="0.25">
      <c r="A2068" s="630">
        <v>40414</v>
      </c>
      <c r="B2068" s="631">
        <v>1.2690999999999999</v>
      </c>
    </row>
    <row r="2069" spans="1:2" x14ac:dyDescent="0.25">
      <c r="A2069" s="630">
        <v>40413</v>
      </c>
      <c r="B2069" s="631">
        <v>1.2705</v>
      </c>
    </row>
    <row r="2070" spans="1:2" x14ac:dyDescent="0.25">
      <c r="A2070" s="630">
        <v>40412</v>
      </c>
      <c r="B2070" s="631">
        <v>1.2706</v>
      </c>
    </row>
    <row r="2071" spans="1:2" x14ac:dyDescent="0.25">
      <c r="A2071" s="630">
        <v>40411</v>
      </c>
      <c r="B2071" s="631">
        <v>1.2734000000000001</v>
      </c>
    </row>
    <row r="2072" spans="1:2" x14ac:dyDescent="0.25">
      <c r="A2072" s="630">
        <v>40410</v>
      </c>
      <c r="B2072" s="631">
        <v>1.2827</v>
      </c>
    </row>
    <row r="2073" spans="1:2" x14ac:dyDescent="0.25">
      <c r="A2073" s="630">
        <v>40409</v>
      </c>
      <c r="B2073" s="631">
        <v>1.2866</v>
      </c>
    </row>
    <row r="2074" spans="1:2" x14ac:dyDescent="0.25">
      <c r="A2074" s="630">
        <v>40408</v>
      </c>
      <c r="B2074" s="631">
        <v>1.2870999999999999</v>
      </c>
    </row>
    <row r="2075" spans="1:2" x14ac:dyDescent="0.25">
      <c r="A2075" s="630">
        <v>40407</v>
      </c>
      <c r="B2075" s="631">
        <v>1.2817000000000001</v>
      </c>
    </row>
    <row r="2076" spans="1:2" x14ac:dyDescent="0.25">
      <c r="A2076" s="630">
        <v>40406</v>
      </c>
      <c r="B2076" s="631">
        <v>1.2749999999999999</v>
      </c>
    </row>
    <row r="2077" spans="1:2" x14ac:dyDescent="0.25">
      <c r="A2077" s="630">
        <v>40405</v>
      </c>
      <c r="B2077" s="631">
        <v>1.2748999999999999</v>
      </c>
    </row>
    <row r="2078" spans="1:2" x14ac:dyDescent="0.25">
      <c r="A2078" s="630">
        <v>40404</v>
      </c>
      <c r="B2078" s="631">
        <v>1.2810999999999999</v>
      </c>
    </row>
    <row r="2079" spans="1:2" x14ac:dyDescent="0.25">
      <c r="A2079" s="630">
        <v>40403</v>
      </c>
      <c r="B2079" s="631">
        <v>1.2850999999999999</v>
      </c>
    </row>
    <row r="2080" spans="1:2" x14ac:dyDescent="0.25">
      <c r="A2080" s="630">
        <v>40402</v>
      </c>
      <c r="B2080" s="631">
        <v>1.298</v>
      </c>
    </row>
    <row r="2081" spans="1:2" x14ac:dyDescent="0.25">
      <c r="A2081" s="630">
        <v>40401</v>
      </c>
      <c r="B2081" s="631">
        <v>1.3145</v>
      </c>
    </row>
    <row r="2082" spans="1:2" x14ac:dyDescent="0.25">
      <c r="A2082" s="630">
        <v>40400</v>
      </c>
      <c r="B2082" s="631">
        <v>1.3253999999999999</v>
      </c>
    </row>
    <row r="2083" spans="1:2" x14ac:dyDescent="0.25">
      <c r="A2083" s="630">
        <v>40399</v>
      </c>
      <c r="B2083" s="631">
        <v>1.3275999999999999</v>
      </c>
    </row>
    <row r="2084" spans="1:2" x14ac:dyDescent="0.25">
      <c r="A2084" s="630">
        <v>40398</v>
      </c>
      <c r="B2084" s="631">
        <v>1.3274999999999999</v>
      </c>
    </row>
    <row r="2085" spans="1:2" x14ac:dyDescent="0.25">
      <c r="A2085" s="630">
        <v>40397</v>
      </c>
      <c r="B2085" s="631">
        <v>1.3230999999999999</v>
      </c>
    </row>
    <row r="2086" spans="1:2" x14ac:dyDescent="0.25">
      <c r="A2086" s="630">
        <v>40396</v>
      </c>
      <c r="B2086" s="631">
        <v>1.3170999999999999</v>
      </c>
    </row>
    <row r="2087" spans="1:2" x14ac:dyDescent="0.25">
      <c r="A2087" s="630">
        <v>40395</v>
      </c>
      <c r="B2087" s="631">
        <v>1.3187</v>
      </c>
    </row>
    <row r="2088" spans="1:2" x14ac:dyDescent="0.25">
      <c r="A2088" s="630">
        <v>40394</v>
      </c>
      <c r="B2088" s="631">
        <v>1.3213999999999999</v>
      </c>
    </row>
    <row r="2089" spans="1:2" x14ac:dyDescent="0.25">
      <c r="A2089" s="630">
        <v>40393</v>
      </c>
      <c r="B2089" s="631">
        <v>1.3117000000000001</v>
      </c>
    </row>
    <row r="2090" spans="1:2" x14ac:dyDescent="0.25">
      <c r="A2090" s="630">
        <v>40392</v>
      </c>
      <c r="B2090" s="631">
        <v>1.3047</v>
      </c>
    </row>
    <row r="2091" spans="1:2" x14ac:dyDescent="0.25">
      <c r="A2091" s="630">
        <v>40391</v>
      </c>
      <c r="B2091" s="631">
        <v>1.3046</v>
      </c>
    </row>
    <row r="2092" spans="1:2" x14ac:dyDescent="0.25">
      <c r="A2092" s="630">
        <v>40390</v>
      </c>
      <c r="B2092" s="631">
        <v>1.3041</v>
      </c>
    </row>
    <row r="2093" spans="1:2" x14ac:dyDescent="0.25">
      <c r="A2093" s="630">
        <v>40389</v>
      </c>
      <c r="B2093" s="631">
        <v>1.3063</v>
      </c>
    </row>
    <row r="2094" spans="1:2" x14ac:dyDescent="0.25">
      <c r="A2094" s="630">
        <v>40388</v>
      </c>
      <c r="B2094" s="631">
        <v>1.3</v>
      </c>
    </row>
    <row r="2095" spans="1:2" x14ac:dyDescent="0.25">
      <c r="A2095" s="630">
        <v>40387</v>
      </c>
      <c r="B2095" s="631">
        <v>1.2996000000000001</v>
      </c>
    </row>
    <row r="2096" spans="1:2" x14ac:dyDescent="0.25">
      <c r="A2096" s="630">
        <v>40386</v>
      </c>
      <c r="B2096" s="631">
        <v>1.2946</v>
      </c>
    </row>
    <row r="2097" spans="1:2" x14ac:dyDescent="0.25">
      <c r="A2097" s="630">
        <v>40385</v>
      </c>
      <c r="B2097" s="631">
        <v>1.2903</v>
      </c>
    </row>
    <row r="2098" spans="1:2" x14ac:dyDescent="0.25">
      <c r="A2098" s="630">
        <v>40384</v>
      </c>
      <c r="B2098" s="631">
        <v>1.2906</v>
      </c>
    </row>
    <row r="2099" spans="1:2" x14ac:dyDescent="0.25">
      <c r="A2099" s="630">
        <v>40383</v>
      </c>
      <c r="B2099" s="631">
        <v>1.2887999999999999</v>
      </c>
    </row>
    <row r="2100" spans="1:2" x14ac:dyDescent="0.25">
      <c r="A2100" s="630">
        <v>40382</v>
      </c>
      <c r="B2100" s="631">
        <v>1.2850999999999999</v>
      </c>
    </row>
    <row r="2101" spans="1:2" x14ac:dyDescent="0.25">
      <c r="A2101" s="630">
        <v>40381</v>
      </c>
      <c r="B2101" s="631">
        <v>1.2826</v>
      </c>
    </row>
    <row r="2102" spans="1:2" x14ac:dyDescent="0.25">
      <c r="A2102" s="630">
        <v>40380</v>
      </c>
      <c r="B2102" s="631">
        <v>1.2921</v>
      </c>
    </row>
    <row r="2103" spans="1:2" x14ac:dyDescent="0.25">
      <c r="A2103" s="630">
        <v>40379</v>
      </c>
      <c r="B2103" s="631">
        <v>1.2946</v>
      </c>
    </row>
    <row r="2104" spans="1:2" x14ac:dyDescent="0.25">
      <c r="A2104" s="630">
        <v>40378</v>
      </c>
      <c r="B2104" s="631">
        <v>1.2923</v>
      </c>
    </row>
    <row r="2105" spans="1:2" x14ac:dyDescent="0.25">
      <c r="A2105" s="630">
        <v>40377</v>
      </c>
      <c r="B2105" s="631">
        <v>1.2925</v>
      </c>
    </row>
    <row r="2106" spans="1:2" x14ac:dyDescent="0.25">
      <c r="A2106" s="630">
        <v>40376</v>
      </c>
      <c r="B2106" s="631">
        <v>1.2941</v>
      </c>
    </row>
    <row r="2107" spans="1:2" x14ac:dyDescent="0.25">
      <c r="A2107" s="630">
        <v>40375</v>
      </c>
      <c r="B2107" s="631">
        <v>1.2830999999999999</v>
      </c>
    </row>
    <row r="2108" spans="1:2" x14ac:dyDescent="0.25">
      <c r="A2108" s="630">
        <v>40374</v>
      </c>
      <c r="B2108" s="631">
        <v>1.2723</v>
      </c>
    </row>
    <row r="2109" spans="1:2" x14ac:dyDescent="0.25">
      <c r="A2109" s="630">
        <v>40373</v>
      </c>
      <c r="B2109" s="631">
        <v>1.2627999999999999</v>
      </c>
    </row>
    <row r="2110" spans="1:2" x14ac:dyDescent="0.25">
      <c r="A2110" s="630">
        <v>40372</v>
      </c>
      <c r="B2110" s="631">
        <v>1.2581</v>
      </c>
    </row>
    <row r="2111" spans="1:2" x14ac:dyDescent="0.25">
      <c r="A2111" s="630">
        <v>40371</v>
      </c>
      <c r="B2111" s="631">
        <v>1.2634000000000001</v>
      </c>
    </row>
    <row r="2112" spans="1:2" x14ac:dyDescent="0.25">
      <c r="A2112" s="630">
        <v>40370</v>
      </c>
      <c r="B2112" s="631">
        <v>1.2635000000000001</v>
      </c>
    </row>
    <row r="2113" spans="1:2" x14ac:dyDescent="0.25">
      <c r="A2113" s="630">
        <v>40369</v>
      </c>
      <c r="B2113" s="631">
        <v>1.2659</v>
      </c>
    </row>
    <row r="2114" spans="1:2" x14ac:dyDescent="0.25">
      <c r="A2114" s="630">
        <v>40368</v>
      </c>
      <c r="B2114" s="631">
        <v>1.2664</v>
      </c>
    </row>
    <row r="2115" spans="1:2" x14ac:dyDescent="0.25">
      <c r="A2115" s="630">
        <v>40367</v>
      </c>
      <c r="B2115" s="631">
        <v>1.26</v>
      </c>
    </row>
    <row r="2116" spans="1:2" x14ac:dyDescent="0.25">
      <c r="A2116" s="630">
        <v>40366</v>
      </c>
      <c r="B2116" s="631">
        <v>1.2596000000000001</v>
      </c>
    </row>
    <row r="2117" spans="1:2" x14ac:dyDescent="0.25">
      <c r="A2117" s="630">
        <v>40365</v>
      </c>
      <c r="B2117" s="631">
        <v>1.2533000000000001</v>
      </c>
    </row>
    <row r="2118" spans="1:2" x14ac:dyDescent="0.25">
      <c r="A2118" s="630">
        <v>40364</v>
      </c>
      <c r="B2118" s="631">
        <v>1.256</v>
      </c>
    </row>
    <row r="2119" spans="1:2" x14ac:dyDescent="0.25">
      <c r="A2119" s="630">
        <v>40363</v>
      </c>
      <c r="B2119" s="631">
        <v>1.2561</v>
      </c>
    </row>
    <row r="2120" spans="1:2" x14ac:dyDescent="0.25">
      <c r="A2120" s="630">
        <v>40362</v>
      </c>
      <c r="B2120" s="631">
        <v>1.2536</v>
      </c>
    </row>
    <row r="2121" spans="1:2" x14ac:dyDescent="0.25">
      <c r="A2121" s="630">
        <v>40361</v>
      </c>
      <c r="B2121" s="631">
        <v>1.236</v>
      </c>
    </row>
    <row r="2122" spans="1:2" x14ac:dyDescent="0.25">
      <c r="A2122" s="630">
        <v>40360</v>
      </c>
      <c r="B2122" s="631">
        <v>1.2249000000000001</v>
      </c>
    </row>
    <row r="2123" spans="1:2" x14ac:dyDescent="0.25">
      <c r="A2123" s="630">
        <v>40359</v>
      </c>
      <c r="B2123" s="631">
        <v>1.2205999999999999</v>
      </c>
    </row>
    <row r="2124" spans="1:2" x14ac:dyDescent="0.25">
      <c r="A2124" s="630">
        <v>40358</v>
      </c>
      <c r="B2124" s="631">
        <v>1.2332000000000001</v>
      </c>
    </row>
    <row r="2125" spans="1:2" x14ac:dyDescent="0.25">
      <c r="A2125" s="630">
        <v>40357</v>
      </c>
      <c r="B2125" s="631">
        <v>1.2364999999999999</v>
      </c>
    </row>
    <row r="2126" spans="1:2" x14ac:dyDescent="0.25">
      <c r="A2126" s="630">
        <v>40356</v>
      </c>
      <c r="B2126" s="631">
        <v>1.2363999999999999</v>
      </c>
    </row>
    <row r="2127" spans="1:2" x14ac:dyDescent="0.25">
      <c r="A2127" s="630">
        <v>40355</v>
      </c>
      <c r="B2127" s="631">
        <v>1.2323999999999999</v>
      </c>
    </row>
    <row r="2128" spans="1:2" x14ac:dyDescent="0.25">
      <c r="A2128" s="630">
        <v>40354</v>
      </c>
      <c r="B2128" s="631">
        <v>1.2317</v>
      </c>
    </row>
    <row r="2129" spans="1:2" x14ac:dyDescent="0.25">
      <c r="A2129" s="630">
        <v>40353</v>
      </c>
      <c r="B2129" s="631">
        <v>1.2272000000000001</v>
      </c>
    </row>
    <row r="2130" spans="1:2" x14ac:dyDescent="0.25">
      <c r="A2130" s="630">
        <v>40352</v>
      </c>
      <c r="B2130" s="631">
        <v>1.2290000000000001</v>
      </c>
    </row>
    <row r="2131" spans="1:2" x14ac:dyDescent="0.25">
      <c r="A2131" s="630">
        <v>40351</v>
      </c>
      <c r="B2131" s="631">
        <v>1.2384999999999999</v>
      </c>
    </row>
    <row r="2132" spans="1:2" x14ac:dyDescent="0.25">
      <c r="A2132" s="630">
        <v>40350</v>
      </c>
      <c r="B2132" s="631">
        <v>1.2387999999999999</v>
      </c>
    </row>
    <row r="2133" spans="1:2" x14ac:dyDescent="0.25">
      <c r="A2133" s="630">
        <v>40349</v>
      </c>
      <c r="B2133" s="631">
        <v>1.2370000000000001</v>
      </c>
    </row>
    <row r="2134" spans="1:2" x14ac:dyDescent="0.25">
      <c r="A2134" s="630">
        <v>40348</v>
      </c>
      <c r="B2134" s="631">
        <v>1.2377</v>
      </c>
    </row>
    <row r="2135" spans="1:2" x14ac:dyDescent="0.25">
      <c r="A2135" s="630">
        <v>40347</v>
      </c>
      <c r="B2135" s="631">
        <v>1.2344999999999999</v>
      </c>
    </row>
    <row r="2136" spans="1:2" x14ac:dyDescent="0.25">
      <c r="A2136" s="630">
        <v>40346</v>
      </c>
      <c r="B2136" s="631">
        <v>1.2305999999999999</v>
      </c>
    </row>
    <row r="2137" spans="1:2" x14ac:dyDescent="0.25">
      <c r="A2137" s="630">
        <v>40345</v>
      </c>
      <c r="B2137" s="631">
        <v>1.2266999999999999</v>
      </c>
    </row>
    <row r="2138" spans="1:2" x14ac:dyDescent="0.25">
      <c r="A2138" s="630">
        <v>40344</v>
      </c>
      <c r="B2138" s="631">
        <v>1.2228000000000001</v>
      </c>
    </row>
    <row r="2139" spans="1:2" x14ac:dyDescent="0.25">
      <c r="A2139" s="630">
        <v>40343</v>
      </c>
      <c r="B2139" s="631">
        <v>1.2108000000000001</v>
      </c>
    </row>
    <row r="2140" spans="1:2" x14ac:dyDescent="0.25">
      <c r="A2140" s="630">
        <v>40342</v>
      </c>
      <c r="B2140" s="631">
        <v>1.2107000000000001</v>
      </c>
    </row>
    <row r="2141" spans="1:2" x14ac:dyDescent="0.25">
      <c r="A2141" s="630">
        <v>40341</v>
      </c>
      <c r="B2141" s="631">
        <v>1.2099</v>
      </c>
    </row>
    <row r="2142" spans="1:2" x14ac:dyDescent="0.25">
      <c r="A2142" s="630">
        <v>40340</v>
      </c>
      <c r="B2142" s="631">
        <v>1.2073</v>
      </c>
    </row>
    <row r="2143" spans="1:2" x14ac:dyDescent="0.25">
      <c r="A2143" s="630">
        <v>40339</v>
      </c>
      <c r="B2143" s="631">
        <v>1.1989000000000001</v>
      </c>
    </row>
    <row r="2144" spans="1:2" x14ac:dyDescent="0.25">
      <c r="A2144" s="630">
        <v>40338</v>
      </c>
      <c r="B2144" s="631">
        <v>1.1946000000000001</v>
      </c>
    </row>
    <row r="2145" spans="1:2" x14ac:dyDescent="0.25">
      <c r="A2145" s="630">
        <v>40337</v>
      </c>
      <c r="B2145" s="631">
        <v>1.1941999999999999</v>
      </c>
    </row>
    <row r="2146" spans="1:2" x14ac:dyDescent="0.25">
      <c r="A2146" s="630">
        <v>40336</v>
      </c>
      <c r="B2146" s="631">
        <v>1.196</v>
      </c>
    </row>
    <row r="2147" spans="1:2" x14ac:dyDescent="0.25">
      <c r="A2147" s="630">
        <v>40335</v>
      </c>
      <c r="B2147" s="631">
        <v>1.1962999999999999</v>
      </c>
    </row>
    <row r="2148" spans="1:2" x14ac:dyDescent="0.25">
      <c r="A2148" s="630">
        <v>40334</v>
      </c>
      <c r="B2148" s="631">
        <v>1.2085999999999999</v>
      </c>
    </row>
    <row r="2149" spans="1:2" x14ac:dyDescent="0.25">
      <c r="A2149" s="630">
        <v>40333</v>
      </c>
      <c r="B2149" s="631">
        <v>1.2238</v>
      </c>
    </row>
    <row r="2150" spans="1:2" x14ac:dyDescent="0.25">
      <c r="A2150" s="630">
        <v>40332</v>
      </c>
      <c r="B2150" s="631">
        <v>1.2221</v>
      </c>
    </row>
    <row r="2151" spans="1:2" x14ac:dyDescent="0.25">
      <c r="A2151" s="630">
        <v>40331</v>
      </c>
      <c r="B2151" s="631">
        <v>1.2225999999999999</v>
      </c>
    </row>
    <row r="2152" spans="1:2" x14ac:dyDescent="0.25">
      <c r="A2152" s="630">
        <v>40330</v>
      </c>
      <c r="B2152" s="631">
        <v>1.23</v>
      </c>
    </row>
    <row r="2153" spans="1:2" x14ac:dyDescent="0.25">
      <c r="A2153" s="630">
        <v>40329</v>
      </c>
      <c r="B2153" s="631">
        <v>1.2265999999999999</v>
      </c>
    </row>
    <row r="2154" spans="1:2" x14ac:dyDescent="0.25">
      <c r="A2154" s="630">
        <v>40328</v>
      </c>
      <c r="B2154" s="631">
        <v>1.2267999999999999</v>
      </c>
    </row>
    <row r="2155" spans="1:2" x14ac:dyDescent="0.25">
      <c r="A2155" s="630">
        <v>40327</v>
      </c>
      <c r="B2155" s="631">
        <v>1.2342</v>
      </c>
    </row>
    <row r="2156" spans="1:2" x14ac:dyDescent="0.25">
      <c r="A2156" s="630">
        <v>40326</v>
      </c>
      <c r="B2156" s="631">
        <v>1.2299</v>
      </c>
    </row>
    <row r="2157" spans="1:2" x14ac:dyDescent="0.25">
      <c r="A2157" s="630">
        <v>40325</v>
      </c>
      <c r="B2157" s="631">
        <v>1.2262999999999999</v>
      </c>
    </row>
    <row r="2158" spans="1:2" x14ac:dyDescent="0.25">
      <c r="A2158" s="630">
        <v>40324</v>
      </c>
      <c r="B2158" s="631">
        <v>1.2259</v>
      </c>
    </row>
    <row r="2159" spans="1:2" x14ac:dyDescent="0.25">
      <c r="A2159" s="630">
        <v>40323</v>
      </c>
      <c r="B2159" s="631">
        <v>1.2419</v>
      </c>
    </row>
    <row r="2160" spans="1:2" x14ac:dyDescent="0.25">
      <c r="A2160" s="630">
        <v>40322</v>
      </c>
      <c r="B2160" s="631">
        <v>1.2572000000000001</v>
      </c>
    </row>
    <row r="2161" spans="1:2" x14ac:dyDescent="0.25">
      <c r="A2161" s="630">
        <v>40321</v>
      </c>
      <c r="B2161" s="631">
        <v>1.2567999999999999</v>
      </c>
    </row>
    <row r="2162" spans="1:2" x14ac:dyDescent="0.25">
      <c r="A2162" s="630">
        <v>40320</v>
      </c>
      <c r="B2162" s="631">
        <v>1.2555000000000001</v>
      </c>
    </row>
    <row r="2163" spans="1:2" x14ac:dyDescent="0.25">
      <c r="A2163" s="630">
        <v>40319</v>
      </c>
      <c r="B2163" s="631">
        <v>1.2394000000000001</v>
      </c>
    </row>
    <row r="2164" spans="1:2" x14ac:dyDescent="0.25">
      <c r="A2164" s="630">
        <v>40318</v>
      </c>
      <c r="B2164" s="631">
        <v>1.2266999999999999</v>
      </c>
    </row>
    <row r="2165" spans="1:2" x14ac:dyDescent="0.25">
      <c r="A2165" s="630">
        <v>40317</v>
      </c>
      <c r="B2165" s="631">
        <v>1.2352000000000001</v>
      </c>
    </row>
    <row r="2166" spans="1:2" x14ac:dyDescent="0.25">
      <c r="A2166" s="630">
        <v>40316</v>
      </c>
      <c r="B2166" s="631">
        <v>1.2327999999999999</v>
      </c>
    </row>
    <row r="2167" spans="1:2" x14ac:dyDescent="0.25">
      <c r="A2167" s="630">
        <v>40315</v>
      </c>
      <c r="B2167" s="631">
        <v>1.2349000000000001</v>
      </c>
    </row>
    <row r="2168" spans="1:2" x14ac:dyDescent="0.25">
      <c r="A2168" s="630">
        <v>40314</v>
      </c>
      <c r="B2168" s="631">
        <v>1.2354000000000001</v>
      </c>
    </row>
    <row r="2169" spans="1:2" x14ac:dyDescent="0.25">
      <c r="A2169" s="630">
        <v>40313</v>
      </c>
      <c r="B2169" s="631">
        <v>1.2459</v>
      </c>
    </row>
    <row r="2170" spans="1:2" x14ac:dyDescent="0.25">
      <c r="A2170" s="630">
        <v>40312</v>
      </c>
      <c r="B2170" s="631">
        <v>1.2595000000000001</v>
      </c>
    </row>
    <row r="2171" spans="1:2" x14ac:dyDescent="0.25">
      <c r="A2171" s="630">
        <v>40311</v>
      </c>
      <c r="B2171" s="631">
        <v>1.2655000000000001</v>
      </c>
    </row>
    <row r="2172" spans="1:2" x14ac:dyDescent="0.25">
      <c r="A2172" s="630">
        <v>40310</v>
      </c>
      <c r="B2172" s="631">
        <v>1.2708999999999999</v>
      </c>
    </row>
    <row r="2173" spans="1:2" x14ac:dyDescent="0.25">
      <c r="A2173" s="630">
        <v>40309</v>
      </c>
      <c r="B2173" s="631">
        <v>1.2908999999999999</v>
      </c>
    </row>
    <row r="2174" spans="1:2" x14ac:dyDescent="0.25">
      <c r="A2174" s="630">
        <v>40308</v>
      </c>
      <c r="B2174" s="631">
        <v>1.2769999999999999</v>
      </c>
    </row>
    <row r="2175" spans="1:2" x14ac:dyDescent="0.25">
      <c r="A2175" s="630">
        <v>40307</v>
      </c>
      <c r="B2175" s="631">
        <v>1.2751999999999999</v>
      </c>
    </row>
    <row r="2176" spans="1:2" x14ac:dyDescent="0.25">
      <c r="A2176" s="630">
        <v>40306</v>
      </c>
      <c r="B2176" s="631">
        <v>1.2714000000000001</v>
      </c>
    </row>
    <row r="2177" spans="1:2" x14ac:dyDescent="0.25">
      <c r="A2177" s="630">
        <v>40305</v>
      </c>
      <c r="B2177" s="631">
        <v>1.2733000000000001</v>
      </c>
    </row>
    <row r="2178" spans="1:2" x14ac:dyDescent="0.25">
      <c r="A2178" s="630">
        <v>40304</v>
      </c>
      <c r="B2178" s="631">
        <v>1.2903</v>
      </c>
    </row>
    <row r="2179" spans="1:2" x14ac:dyDescent="0.25">
      <c r="A2179" s="630">
        <v>40303</v>
      </c>
      <c r="B2179" s="631">
        <v>1.3090999999999999</v>
      </c>
    </row>
    <row r="2180" spans="1:2" x14ac:dyDescent="0.25">
      <c r="A2180" s="630">
        <v>40302</v>
      </c>
      <c r="B2180" s="631">
        <v>1.3216000000000001</v>
      </c>
    </row>
    <row r="2181" spans="1:2" x14ac:dyDescent="0.25">
      <c r="A2181" s="630">
        <v>40301</v>
      </c>
      <c r="B2181" s="631">
        <v>1.3292999999999999</v>
      </c>
    </row>
    <row r="2182" spans="1:2" x14ac:dyDescent="0.25">
      <c r="A2182" s="630">
        <v>40300</v>
      </c>
      <c r="B2182" s="631">
        <v>1.3285</v>
      </c>
    </row>
    <row r="2183" spans="1:2" x14ac:dyDescent="0.25">
      <c r="A2183" s="630">
        <v>40299</v>
      </c>
      <c r="B2183" s="631">
        <v>1.3294999999999999</v>
      </c>
    </row>
    <row r="2184" spans="1:2" x14ac:dyDescent="0.25">
      <c r="A2184" s="630">
        <v>40298</v>
      </c>
      <c r="B2184" s="631">
        <v>1.3236000000000001</v>
      </c>
    </row>
    <row r="2185" spans="1:2" x14ac:dyDescent="0.25">
      <c r="A2185" s="630">
        <v>40297</v>
      </c>
      <c r="B2185" s="631">
        <v>1.319</v>
      </c>
    </row>
    <row r="2186" spans="1:2" x14ac:dyDescent="0.25">
      <c r="A2186" s="630">
        <v>40296</v>
      </c>
      <c r="B2186" s="631">
        <v>1.3298000000000001</v>
      </c>
    </row>
    <row r="2187" spans="1:2" x14ac:dyDescent="0.25">
      <c r="A2187" s="630">
        <v>40295</v>
      </c>
      <c r="B2187" s="631">
        <v>1.3340000000000001</v>
      </c>
    </row>
    <row r="2188" spans="1:2" x14ac:dyDescent="0.25">
      <c r="A2188" s="630">
        <v>40294</v>
      </c>
      <c r="B2188" s="631">
        <v>1.3381000000000001</v>
      </c>
    </row>
    <row r="2189" spans="1:2" x14ac:dyDescent="0.25">
      <c r="A2189" s="630">
        <v>40293</v>
      </c>
      <c r="B2189" s="631">
        <v>1.3382000000000001</v>
      </c>
    </row>
    <row r="2190" spans="1:2" x14ac:dyDescent="0.25">
      <c r="A2190" s="630">
        <v>40292</v>
      </c>
      <c r="B2190" s="631">
        <v>1.3312999999999999</v>
      </c>
    </row>
    <row r="2191" spans="1:2" x14ac:dyDescent="0.25">
      <c r="A2191" s="630">
        <v>40291</v>
      </c>
      <c r="B2191" s="631">
        <v>1.3342000000000001</v>
      </c>
    </row>
    <row r="2192" spans="1:2" x14ac:dyDescent="0.25">
      <c r="A2192" s="630">
        <v>40290</v>
      </c>
      <c r="B2192" s="631">
        <v>1.3405</v>
      </c>
    </row>
    <row r="2193" spans="1:2" x14ac:dyDescent="0.25">
      <c r="A2193" s="630">
        <v>40289</v>
      </c>
      <c r="B2193" s="631">
        <v>1.3466</v>
      </c>
    </row>
    <row r="2194" spans="1:2" x14ac:dyDescent="0.25">
      <c r="A2194" s="630">
        <v>40288</v>
      </c>
      <c r="B2194" s="631">
        <v>1.3454999999999999</v>
      </c>
    </row>
    <row r="2195" spans="1:2" x14ac:dyDescent="0.25">
      <c r="A2195" s="630">
        <v>40287</v>
      </c>
      <c r="B2195" s="631">
        <v>1.349</v>
      </c>
    </row>
    <row r="2196" spans="1:2" x14ac:dyDescent="0.25">
      <c r="A2196" s="630">
        <v>40286</v>
      </c>
      <c r="B2196" s="631">
        <v>1.3495999999999999</v>
      </c>
    </row>
    <row r="2197" spans="1:2" x14ac:dyDescent="0.25">
      <c r="A2197" s="630">
        <v>40285</v>
      </c>
      <c r="B2197" s="631">
        <v>1.3521000000000001</v>
      </c>
    </row>
    <row r="2198" spans="1:2" x14ac:dyDescent="0.25">
      <c r="A2198" s="630">
        <v>40284</v>
      </c>
      <c r="B2198" s="631">
        <v>1.3573999999999999</v>
      </c>
    </row>
    <row r="2199" spans="1:2" x14ac:dyDescent="0.25">
      <c r="A2199" s="630">
        <v>40283</v>
      </c>
      <c r="B2199" s="631">
        <v>1.3641000000000001</v>
      </c>
    </row>
    <row r="2200" spans="1:2" x14ac:dyDescent="0.25">
      <c r="A2200" s="630">
        <v>40282</v>
      </c>
      <c r="B2200" s="631">
        <v>1.3586</v>
      </c>
    </row>
    <row r="2201" spans="1:2" x14ac:dyDescent="0.25">
      <c r="A2201" s="630">
        <v>40281</v>
      </c>
      <c r="B2201" s="631">
        <v>1.3605</v>
      </c>
    </row>
    <row r="2202" spans="1:2" x14ac:dyDescent="0.25">
      <c r="A2202" s="630">
        <v>40280</v>
      </c>
      <c r="B2202" s="631">
        <v>1.3496999999999999</v>
      </c>
    </row>
    <row r="2203" spans="1:2" x14ac:dyDescent="0.25">
      <c r="A2203" s="630">
        <v>40279</v>
      </c>
      <c r="B2203" s="631">
        <v>1.3494999999999999</v>
      </c>
    </row>
    <row r="2204" spans="1:2" x14ac:dyDescent="0.25">
      <c r="A2204" s="630">
        <v>40278</v>
      </c>
      <c r="B2204" s="631">
        <v>1.3419000000000001</v>
      </c>
    </row>
    <row r="2205" spans="1:2" x14ac:dyDescent="0.25">
      <c r="A2205" s="630">
        <v>40277</v>
      </c>
      <c r="B2205" s="631">
        <v>1.3327</v>
      </c>
    </row>
    <row r="2206" spans="1:2" x14ac:dyDescent="0.25">
      <c r="A2206" s="630">
        <v>40276</v>
      </c>
      <c r="B2206" s="631">
        <v>1.3364</v>
      </c>
    </row>
    <row r="2207" spans="1:2" x14ac:dyDescent="0.25">
      <c r="A2207" s="630">
        <v>40275</v>
      </c>
      <c r="B2207" s="631">
        <v>1.3398000000000001</v>
      </c>
    </row>
    <row r="2208" spans="1:2" x14ac:dyDescent="0.25">
      <c r="A2208" s="630">
        <v>40274</v>
      </c>
      <c r="B2208" s="631">
        <v>1.3488</v>
      </c>
    </row>
    <row r="2209" spans="1:2" x14ac:dyDescent="0.25">
      <c r="A2209" s="630">
        <v>40273</v>
      </c>
      <c r="B2209" s="631">
        <v>1.3492999999999999</v>
      </c>
    </row>
    <row r="2210" spans="1:2" x14ac:dyDescent="0.25">
      <c r="A2210" s="630">
        <v>40272</v>
      </c>
      <c r="B2210" s="631">
        <v>1.3492999999999999</v>
      </c>
    </row>
    <row r="2211" spans="1:2" x14ac:dyDescent="0.25">
      <c r="A2211" s="630">
        <v>40271</v>
      </c>
      <c r="B2211" s="631">
        <v>1.3540000000000001</v>
      </c>
    </row>
    <row r="2212" spans="1:2" x14ac:dyDescent="0.25">
      <c r="A2212" s="630">
        <v>40270</v>
      </c>
      <c r="B2212" s="631">
        <v>1.3528</v>
      </c>
    </row>
    <row r="2213" spans="1:2" x14ac:dyDescent="0.25">
      <c r="A2213" s="630">
        <v>40269</v>
      </c>
      <c r="B2213" s="631">
        <v>1.3485</v>
      </c>
    </row>
    <row r="2214" spans="1:2" x14ac:dyDescent="0.25">
      <c r="A2214" s="630">
        <v>40268</v>
      </c>
      <c r="B2214" s="631">
        <v>1.3452999999999999</v>
      </c>
    </row>
    <row r="2215" spans="1:2" x14ac:dyDescent="0.25">
      <c r="A2215" s="630">
        <v>40267</v>
      </c>
      <c r="B2215" s="631">
        <v>1.3465</v>
      </c>
    </row>
    <row r="2216" spans="1:2" x14ac:dyDescent="0.25">
      <c r="A2216" s="630">
        <v>40266</v>
      </c>
      <c r="B2216" s="631">
        <v>1.3413999999999999</v>
      </c>
    </row>
    <row r="2217" spans="1:2" x14ac:dyDescent="0.25">
      <c r="A2217" s="630">
        <v>40265</v>
      </c>
      <c r="B2217" s="631">
        <v>1.3387</v>
      </c>
    </row>
    <row r="2218" spans="1:2" x14ac:dyDescent="0.25">
      <c r="A2218" s="630">
        <v>40264</v>
      </c>
      <c r="B2218" s="631">
        <v>1.3380000000000001</v>
      </c>
    </row>
    <row r="2219" spans="1:2" x14ac:dyDescent="0.25">
      <c r="A2219" s="630">
        <v>40263</v>
      </c>
      <c r="B2219" s="631">
        <v>1.3324</v>
      </c>
    </row>
    <row r="2220" spans="1:2" x14ac:dyDescent="0.25">
      <c r="A2220" s="630">
        <v>40262</v>
      </c>
      <c r="B2220" s="631">
        <v>1.3363</v>
      </c>
    </row>
    <row r="2221" spans="1:2" x14ac:dyDescent="0.25">
      <c r="A2221" s="630">
        <v>40261</v>
      </c>
      <c r="B2221" s="631">
        <v>1.3513999999999999</v>
      </c>
    </row>
    <row r="2222" spans="1:2" x14ac:dyDescent="0.25">
      <c r="A2222" s="630">
        <v>40260</v>
      </c>
      <c r="B2222" s="631">
        <v>1.3525</v>
      </c>
    </row>
    <row r="2223" spans="1:2" x14ac:dyDescent="0.25">
      <c r="A2223" s="630">
        <v>40259</v>
      </c>
      <c r="B2223" s="631">
        <v>1.3525</v>
      </c>
    </row>
    <row r="2224" spans="1:2" x14ac:dyDescent="0.25">
      <c r="A2224" s="630">
        <v>40258</v>
      </c>
      <c r="B2224" s="631">
        <v>1.3531</v>
      </c>
    </row>
    <row r="2225" spans="1:2" x14ac:dyDescent="0.25">
      <c r="A2225" s="630">
        <v>40257</v>
      </c>
      <c r="B2225" s="631">
        <v>1.3559000000000001</v>
      </c>
    </row>
    <row r="2226" spans="1:2" x14ac:dyDescent="0.25">
      <c r="A2226" s="630">
        <v>40256</v>
      </c>
      <c r="B2226" s="631">
        <v>1.365</v>
      </c>
    </row>
    <row r="2227" spans="1:2" x14ac:dyDescent="0.25">
      <c r="A2227" s="630">
        <v>40255</v>
      </c>
      <c r="B2227" s="631">
        <v>1.3764000000000001</v>
      </c>
    </row>
    <row r="2228" spans="1:2" x14ac:dyDescent="0.25">
      <c r="A2228" s="630">
        <v>40254</v>
      </c>
      <c r="B2228" s="631">
        <v>1.3722000000000001</v>
      </c>
    </row>
    <row r="2229" spans="1:2" x14ac:dyDescent="0.25">
      <c r="A2229" s="630">
        <v>40253</v>
      </c>
      <c r="B2229" s="631">
        <v>1.37</v>
      </c>
    </row>
    <row r="2230" spans="1:2" x14ac:dyDescent="0.25">
      <c r="A2230" s="630">
        <v>40252</v>
      </c>
      <c r="B2230" s="631">
        <v>1.3765000000000001</v>
      </c>
    </row>
    <row r="2231" spans="1:2" x14ac:dyDescent="0.25">
      <c r="A2231" s="630">
        <v>40251</v>
      </c>
      <c r="B2231" s="631">
        <v>1.3764000000000001</v>
      </c>
    </row>
    <row r="2232" spans="1:2" x14ac:dyDescent="0.25">
      <c r="A2232" s="630">
        <v>40250</v>
      </c>
      <c r="B2232" s="631">
        <v>1.3744000000000001</v>
      </c>
    </row>
    <row r="2233" spans="1:2" x14ac:dyDescent="0.25">
      <c r="A2233" s="630">
        <v>40249</v>
      </c>
      <c r="B2233" s="631">
        <v>1.3656999999999999</v>
      </c>
    </row>
    <row r="2234" spans="1:2" x14ac:dyDescent="0.25">
      <c r="A2234" s="630">
        <v>40248</v>
      </c>
      <c r="B2234" s="631">
        <v>1.3614999999999999</v>
      </c>
    </row>
    <row r="2235" spans="1:2" x14ac:dyDescent="0.25">
      <c r="A2235" s="630">
        <v>40247</v>
      </c>
      <c r="B2235" s="631">
        <v>1.3587</v>
      </c>
    </row>
    <row r="2236" spans="1:2" x14ac:dyDescent="0.25">
      <c r="A2236" s="630">
        <v>40246</v>
      </c>
      <c r="B2236" s="631">
        <v>1.3653</v>
      </c>
    </row>
    <row r="2237" spans="1:2" x14ac:dyDescent="0.25">
      <c r="A2237" s="630">
        <v>40245</v>
      </c>
      <c r="B2237" s="631">
        <v>1.3621000000000001</v>
      </c>
    </row>
    <row r="2238" spans="1:2" x14ac:dyDescent="0.25">
      <c r="A2238" s="630">
        <v>40244</v>
      </c>
      <c r="B2238" s="631">
        <v>1.3620000000000001</v>
      </c>
    </row>
    <row r="2239" spans="1:2" x14ac:dyDescent="0.25">
      <c r="A2239" s="630">
        <v>40243</v>
      </c>
      <c r="B2239" s="631">
        <v>1.3593999999999999</v>
      </c>
    </row>
    <row r="2240" spans="1:2" x14ac:dyDescent="0.25">
      <c r="A2240" s="630">
        <v>40242</v>
      </c>
      <c r="B2240" s="631">
        <v>1.363</v>
      </c>
    </row>
    <row r="2241" spans="1:2" x14ac:dyDescent="0.25">
      <c r="A2241" s="630">
        <v>40241</v>
      </c>
      <c r="B2241" s="631">
        <v>1.3662000000000001</v>
      </c>
    </row>
    <row r="2242" spans="1:2" x14ac:dyDescent="0.25">
      <c r="A2242" s="630">
        <v>40240</v>
      </c>
      <c r="B2242" s="631">
        <v>1.3552</v>
      </c>
    </row>
    <row r="2243" spans="1:2" x14ac:dyDescent="0.25">
      <c r="A2243" s="630">
        <v>40239</v>
      </c>
      <c r="B2243" s="631">
        <v>1.3564000000000001</v>
      </c>
    </row>
    <row r="2244" spans="1:2" x14ac:dyDescent="0.25">
      <c r="A2244" s="630">
        <v>40238</v>
      </c>
      <c r="B2244" s="631">
        <v>1.3627</v>
      </c>
    </row>
    <row r="2245" spans="1:2" x14ac:dyDescent="0.25">
      <c r="A2245" s="630">
        <v>40237</v>
      </c>
      <c r="B2245" s="631">
        <v>1.3624000000000001</v>
      </c>
    </row>
    <row r="2246" spans="1:2" x14ac:dyDescent="0.25">
      <c r="A2246" s="630">
        <v>40236</v>
      </c>
      <c r="B2246" s="631">
        <v>1.3599000000000001</v>
      </c>
    </row>
    <row r="2247" spans="1:2" x14ac:dyDescent="0.25">
      <c r="A2247" s="630">
        <v>40235</v>
      </c>
      <c r="B2247" s="631">
        <v>1.3499000000000001</v>
      </c>
    </row>
    <row r="2248" spans="1:2" x14ac:dyDescent="0.25">
      <c r="A2248" s="630">
        <v>40234</v>
      </c>
      <c r="B2248" s="631">
        <v>1.3546</v>
      </c>
    </row>
    <row r="2249" spans="1:2" x14ac:dyDescent="0.25">
      <c r="A2249" s="630">
        <v>40233</v>
      </c>
      <c r="B2249" s="631">
        <v>1.3576999999999999</v>
      </c>
    </row>
    <row r="2250" spans="1:2" x14ac:dyDescent="0.25">
      <c r="A2250" s="630">
        <v>40232</v>
      </c>
      <c r="B2250" s="631">
        <v>1.3607</v>
      </c>
    </row>
    <row r="2251" spans="1:2" x14ac:dyDescent="0.25">
      <c r="A2251" s="630">
        <v>40231</v>
      </c>
      <c r="B2251" s="631">
        <v>1.361</v>
      </c>
    </row>
    <row r="2252" spans="1:2" x14ac:dyDescent="0.25">
      <c r="A2252" s="630">
        <v>40230</v>
      </c>
      <c r="B2252" s="631">
        <v>1.3607</v>
      </c>
    </row>
    <row r="2253" spans="1:2" x14ac:dyDescent="0.25">
      <c r="A2253" s="630">
        <v>40229</v>
      </c>
      <c r="B2253" s="631">
        <v>1.3522000000000001</v>
      </c>
    </row>
    <row r="2254" spans="1:2" x14ac:dyDescent="0.25">
      <c r="A2254" s="630">
        <v>40228</v>
      </c>
      <c r="B2254" s="631">
        <v>1.3583000000000001</v>
      </c>
    </row>
    <row r="2255" spans="1:2" x14ac:dyDescent="0.25">
      <c r="A2255" s="630">
        <v>40227</v>
      </c>
      <c r="B2255" s="631">
        <v>1.3694999999999999</v>
      </c>
    </row>
    <row r="2256" spans="1:2" x14ac:dyDescent="0.25">
      <c r="A2256" s="630">
        <v>40226</v>
      </c>
      <c r="B2256" s="631">
        <v>1.369</v>
      </c>
    </row>
    <row r="2257" spans="1:2" x14ac:dyDescent="0.25">
      <c r="A2257" s="630">
        <v>40225</v>
      </c>
      <c r="B2257" s="631">
        <v>1.3603000000000001</v>
      </c>
    </row>
    <row r="2258" spans="1:2" x14ac:dyDescent="0.25">
      <c r="A2258" s="630">
        <v>40224</v>
      </c>
      <c r="B2258" s="631">
        <v>1.3626</v>
      </c>
    </row>
    <row r="2259" spans="1:2" x14ac:dyDescent="0.25">
      <c r="A2259" s="630">
        <v>40223</v>
      </c>
      <c r="B2259" s="631">
        <v>1.3628</v>
      </c>
    </row>
    <row r="2260" spans="1:2" x14ac:dyDescent="0.25">
      <c r="A2260" s="630">
        <v>40222</v>
      </c>
      <c r="B2260" s="631">
        <v>1.3633</v>
      </c>
    </row>
    <row r="2261" spans="1:2" x14ac:dyDescent="0.25">
      <c r="A2261" s="630">
        <v>40221</v>
      </c>
      <c r="B2261" s="631">
        <v>1.373</v>
      </c>
    </row>
    <row r="2262" spans="1:2" x14ac:dyDescent="0.25">
      <c r="A2262" s="630">
        <v>40220</v>
      </c>
      <c r="B2262" s="631">
        <v>1.3759999999999999</v>
      </c>
    </row>
    <row r="2263" spans="1:2" x14ac:dyDescent="0.25">
      <c r="A2263" s="630">
        <v>40219</v>
      </c>
      <c r="B2263" s="631">
        <v>1.3716999999999999</v>
      </c>
    </row>
    <row r="2264" spans="1:2" x14ac:dyDescent="0.25">
      <c r="A2264" s="630">
        <v>40218</v>
      </c>
      <c r="B2264" s="631">
        <v>1.3666</v>
      </c>
    </row>
    <row r="2265" spans="1:2" x14ac:dyDescent="0.25">
      <c r="A2265" s="630">
        <v>40217</v>
      </c>
      <c r="B2265" s="631">
        <v>1.3677999999999999</v>
      </c>
    </row>
    <row r="2266" spans="1:2" x14ac:dyDescent="0.25">
      <c r="A2266" s="630">
        <v>40216</v>
      </c>
      <c r="B2266" s="631">
        <v>1.3673999999999999</v>
      </c>
    </row>
    <row r="2267" spans="1:2" x14ac:dyDescent="0.25">
      <c r="A2267" s="630">
        <v>40215</v>
      </c>
      <c r="B2267" s="631">
        <v>1.3688</v>
      </c>
    </row>
    <row r="2268" spans="1:2" x14ac:dyDescent="0.25">
      <c r="A2268" s="630">
        <v>40214</v>
      </c>
      <c r="B2268" s="631">
        <v>1.3842000000000001</v>
      </c>
    </row>
    <row r="2269" spans="1:2" x14ac:dyDescent="0.25">
      <c r="A2269" s="630">
        <v>40213</v>
      </c>
      <c r="B2269" s="631">
        <v>1.3957999999999999</v>
      </c>
    </row>
    <row r="2270" spans="1:2" x14ac:dyDescent="0.25">
      <c r="A2270" s="630">
        <v>40212</v>
      </c>
      <c r="B2270" s="631">
        <v>1.3935</v>
      </c>
    </row>
    <row r="2271" spans="1:2" x14ac:dyDescent="0.25">
      <c r="A2271" s="630">
        <v>40211</v>
      </c>
      <c r="B2271" s="631">
        <v>1.3892</v>
      </c>
    </row>
    <row r="2272" spans="1:2" x14ac:dyDescent="0.25">
      <c r="A2272" s="630">
        <v>40210</v>
      </c>
      <c r="B2272" s="631">
        <v>1.3857999999999999</v>
      </c>
    </row>
    <row r="2273" spans="1:2" x14ac:dyDescent="0.25">
      <c r="A2273" s="630">
        <v>40209</v>
      </c>
      <c r="B2273" s="631">
        <v>1.3857999999999999</v>
      </c>
    </row>
    <row r="2274" spans="1:2" x14ac:dyDescent="0.25">
      <c r="A2274" s="630">
        <v>40208</v>
      </c>
      <c r="B2274" s="631">
        <v>1.3935</v>
      </c>
    </row>
    <row r="2275" spans="1:2" x14ac:dyDescent="0.25">
      <c r="A2275" s="630">
        <v>40207</v>
      </c>
      <c r="B2275" s="631">
        <v>1.4001999999999999</v>
      </c>
    </row>
    <row r="2276" spans="1:2" x14ac:dyDescent="0.25">
      <c r="A2276" s="630">
        <v>40206</v>
      </c>
      <c r="B2276" s="631">
        <v>1.4059999999999999</v>
      </c>
    </row>
    <row r="2277" spans="1:2" x14ac:dyDescent="0.25">
      <c r="A2277" s="630">
        <v>40205</v>
      </c>
      <c r="B2277" s="631">
        <v>1.4105000000000001</v>
      </c>
    </row>
    <row r="2278" spans="1:2" x14ac:dyDescent="0.25">
      <c r="A2278" s="630">
        <v>40204</v>
      </c>
      <c r="B2278" s="631">
        <v>1.4155</v>
      </c>
    </row>
    <row r="2279" spans="1:2" x14ac:dyDescent="0.25">
      <c r="A2279" s="630">
        <v>40203</v>
      </c>
      <c r="B2279" s="631">
        <v>1.4139999999999999</v>
      </c>
    </row>
    <row r="2280" spans="1:2" x14ac:dyDescent="0.25">
      <c r="A2280" s="630">
        <v>40202</v>
      </c>
      <c r="B2280" s="631">
        <v>1.4131</v>
      </c>
    </row>
    <row r="2281" spans="1:2" x14ac:dyDescent="0.25">
      <c r="A2281" s="630">
        <v>40201</v>
      </c>
      <c r="B2281" s="631">
        <v>1.4127000000000001</v>
      </c>
    </row>
    <row r="2282" spans="1:2" x14ac:dyDescent="0.25">
      <c r="A2282" s="630">
        <v>40200</v>
      </c>
      <c r="B2282" s="631">
        <v>1.409</v>
      </c>
    </row>
    <row r="2283" spans="1:2" x14ac:dyDescent="0.25">
      <c r="A2283" s="630">
        <v>40199</v>
      </c>
      <c r="B2283" s="631">
        <v>1.4182999999999999</v>
      </c>
    </row>
    <row r="2284" spans="1:2" x14ac:dyDescent="0.25">
      <c r="A2284" s="630">
        <v>40198</v>
      </c>
      <c r="B2284" s="631">
        <v>1.4347000000000001</v>
      </c>
    </row>
    <row r="2285" spans="1:2" x14ac:dyDescent="0.25">
      <c r="A2285" s="630">
        <v>40197</v>
      </c>
      <c r="B2285" s="631">
        <v>1.4373</v>
      </c>
    </row>
    <row r="2286" spans="1:2" x14ac:dyDescent="0.25">
      <c r="A2286" s="630">
        <v>40196</v>
      </c>
      <c r="B2286" s="631">
        <v>1.4378</v>
      </c>
    </row>
    <row r="2287" spans="1:2" x14ac:dyDescent="0.25">
      <c r="A2287" s="630">
        <v>40195</v>
      </c>
      <c r="B2287" s="631">
        <v>1.4380999999999999</v>
      </c>
    </row>
    <row r="2288" spans="1:2" x14ac:dyDescent="0.25">
      <c r="A2288" s="630">
        <v>40194</v>
      </c>
      <c r="B2288" s="631">
        <v>1.4415</v>
      </c>
    </row>
    <row r="2289" spans="1:2" x14ac:dyDescent="0.25">
      <c r="A2289" s="630">
        <v>40193</v>
      </c>
      <c r="B2289" s="631">
        <v>1.4512</v>
      </c>
    </row>
    <row r="2290" spans="1:2" x14ac:dyDescent="0.25">
      <c r="A2290" s="630">
        <v>40192</v>
      </c>
      <c r="B2290" s="631">
        <v>1.4501999999999999</v>
      </c>
    </row>
    <row r="2291" spans="1:2" x14ac:dyDescent="0.25">
      <c r="A2291" s="630">
        <v>40191</v>
      </c>
      <c r="B2291" s="631">
        <v>1.4496</v>
      </c>
    </row>
    <row r="2292" spans="1:2" x14ac:dyDescent="0.25">
      <c r="A2292" s="630">
        <v>40190</v>
      </c>
      <c r="B2292" s="631">
        <v>1.4502999999999999</v>
      </c>
    </row>
    <row r="2293" spans="1:2" x14ac:dyDescent="0.25">
      <c r="A2293" s="630">
        <v>40189</v>
      </c>
      <c r="B2293" s="631">
        <v>1.4407000000000001</v>
      </c>
    </row>
    <row r="2294" spans="1:2" x14ac:dyDescent="0.25">
      <c r="A2294" s="630">
        <v>40188</v>
      </c>
      <c r="B2294" s="631">
        <v>1.4404999999999999</v>
      </c>
    </row>
    <row r="2295" spans="1:2" x14ac:dyDescent="0.25">
      <c r="A2295" s="630">
        <v>40187</v>
      </c>
      <c r="B2295" s="631">
        <v>1.4333</v>
      </c>
    </row>
    <row r="2296" spans="1:2" x14ac:dyDescent="0.25">
      <c r="A2296" s="630">
        <v>40186</v>
      </c>
      <c r="B2296" s="631">
        <v>1.4365000000000001</v>
      </c>
    </row>
    <row r="2297" spans="1:2" x14ac:dyDescent="0.25">
      <c r="A2297" s="630">
        <v>40185</v>
      </c>
      <c r="B2297" s="631">
        <v>1.4365000000000001</v>
      </c>
    </row>
    <row r="2298" spans="1:2" x14ac:dyDescent="0.25">
      <c r="A2298" s="630">
        <v>40184</v>
      </c>
      <c r="B2298" s="631">
        <v>1.4416</v>
      </c>
    </row>
    <row r="2299" spans="1:2" x14ac:dyDescent="0.25">
      <c r="A2299" s="630">
        <v>40183</v>
      </c>
      <c r="B2299" s="631">
        <v>1.4353</v>
      </c>
    </row>
    <row r="2300" spans="1:2" x14ac:dyDescent="0.25">
      <c r="A2300" s="630">
        <v>40182</v>
      </c>
      <c r="B2300" s="631">
        <v>1.4307000000000001</v>
      </c>
    </row>
    <row r="2301" spans="1:2" x14ac:dyDescent="0.25">
      <c r="A2301" s="630">
        <v>40181</v>
      </c>
      <c r="B2301" s="631">
        <v>1.4388000000000001</v>
      </c>
    </row>
    <row r="2302" spans="1:2" x14ac:dyDescent="0.25">
      <c r="A2302" s="630">
        <v>40180</v>
      </c>
      <c r="B2302" s="631">
        <v>1.4307000000000001</v>
      </c>
    </row>
    <row r="2303" spans="1:2" x14ac:dyDescent="0.25">
      <c r="A2303" s="630">
        <v>40179</v>
      </c>
      <c r="B2303" s="631">
        <v>1.4366000000000001</v>
      </c>
    </row>
    <row r="2304" spans="1:2" x14ac:dyDescent="0.25">
      <c r="A2304" s="630">
        <v>40178</v>
      </c>
      <c r="B2304" s="631">
        <v>1.4332</v>
      </c>
    </row>
    <row r="2305" spans="1:2" x14ac:dyDescent="0.25">
      <c r="A2305" s="630">
        <v>40177</v>
      </c>
      <c r="B2305" s="631">
        <v>1.4388000000000001</v>
      </c>
    </row>
    <row r="2306" spans="1:2" x14ac:dyDescent="0.25">
      <c r="A2306" s="630">
        <v>40176</v>
      </c>
      <c r="B2306" s="631">
        <v>1.4388000000000001</v>
      </c>
    </row>
    <row r="2307" spans="1:2" x14ac:dyDescent="0.25">
      <c r="A2307" s="630">
        <v>40175</v>
      </c>
      <c r="B2307" s="631">
        <v>1.4382999999999999</v>
      </c>
    </row>
    <row r="2308" spans="1:2" x14ac:dyDescent="0.25">
      <c r="A2308" s="630">
        <v>40174</v>
      </c>
      <c r="B2308" s="631">
        <v>1.4397</v>
      </c>
    </row>
    <row r="2309" spans="1:2" x14ac:dyDescent="0.25">
      <c r="A2309" s="630">
        <v>40173</v>
      </c>
      <c r="B2309" s="631">
        <v>1.4379</v>
      </c>
    </row>
    <row r="2310" spans="1:2" x14ac:dyDescent="0.25">
      <c r="A2310" s="630">
        <v>40172</v>
      </c>
      <c r="B2310" s="631">
        <v>1.4359999999999999</v>
      </c>
    </row>
    <row r="2311" spans="1:2" x14ac:dyDescent="0.25">
      <c r="A2311" s="630">
        <v>40171</v>
      </c>
      <c r="B2311" s="631">
        <v>1.4278</v>
      </c>
    </row>
    <row r="2312" spans="1:2" x14ac:dyDescent="0.25">
      <c r="A2312" s="630">
        <v>40170</v>
      </c>
      <c r="B2312" s="631">
        <v>1.4285000000000001</v>
      </c>
    </row>
    <row r="2313" spans="1:2" x14ac:dyDescent="0.25">
      <c r="A2313" s="630">
        <v>40169</v>
      </c>
      <c r="B2313" s="631">
        <v>1.4326000000000001</v>
      </c>
    </row>
    <row r="2314" spans="1:2" x14ac:dyDescent="0.25">
      <c r="A2314" s="630">
        <v>40168</v>
      </c>
      <c r="B2314" s="631">
        <v>1.4331</v>
      </c>
    </row>
    <row r="2315" spans="1:2" x14ac:dyDescent="0.25">
      <c r="A2315" s="630">
        <v>40167</v>
      </c>
      <c r="B2315" s="631">
        <v>1.4333</v>
      </c>
    </row>
    <row r="2316" spans="1:2" x14ac:dyDescent="0.25">
      <c r="A2316" s="630">
        <v>40166</v>
      </c>
      <c r="B2316" s="631">
        <v>1.4351</v>
      </c>
    </row>
    <row r="2317" spans="1:2" x14ac:dyDescent="0.25">
      <c r="A2317" s="630">
        <v>40165</v>
      </c>
      <c r="B2317" s="631">
        <v>1.4404999999999999</v>
      </c>
    </row>
    <row r="2318" spans="1:2" x14ac:dyDescent="0.25">
      <c r="A2318" s="630">
        <v>40164</v>
      </c>
      <c r="B2318" s="631">
        <v>1.4545999999999999</v>
      </c>
    </row>
    <row r="2319" spans="1:2" x14ac:dyDescent="0.25">
      <c r="A2319" s="630">
        <v>40163</v>
      </c>
      <c r="B2319" s="631">
        <v>1.4589000000000001</v>
      </c>
    </row>
    <row r="2320" spans="1:2" x14ac:dyDescent="0.25">
      <c r="A2320" s="630">
        <v>40162</v>
      </c>
      <c r="B2320" s="631">
        <v>1.4644999999999999</v>
      </c>
    </row>
    <row r="2321" spans="1:2" x14ac:dyDescent="0.25">
      <c r="A2321" s="630">
        <v>40161</v>
      </c>
      <c r="B2321" s="631">
        <v>1.4613</v>
      </c>
    </row>
    <row r="2322" spans="1:2" x14ac:dyDescent="0.25">
      <c r="A2322" s="630">
        <v>40160</v>
      </c>
      <c r="B2322" s="631">
        <v>1.4612000000000001</v>
      </c>
    </row>
    <row r="2323" spans="1:2" x14ac:dyDescent="0.25">
      <c r="A2323" s="630">
        <v>40159</v>
      </c>
      <c r="B2323" s="631">
        <v>1.4703999999999999</v>
      </c>
    </row>
    <row r="2324" spans="1:2" x14ac:dyDescent="0.25">
      <c r="A2324" s="630">
        <v>40158</v>
      </c>
      <c r="B2324" s="631">
        <v>1.4725999999999999</v>
      </c>
    </row>
    <row r="2325" spans="1:2" x14ac:dyDescent="0.25">
      <c r="A2325" s="630">
        <v>40157</v>
      </c>
      <c r="B2325" s="631">
        <v>1.4722</v>
      </c>
    </row>
    <row r="2326" spans="1:2" x14ac:dyDescent="0.25">
      <c r="A2326" s="630">
        <v>40156</v>
      </c>
      <c r="B2326" s="631">
        <v>1.4797</v>
      </c>
    </row>
    <row r="2327" spans="1:2" x14ac:dyDescent="0.25">
      <c r="A2327" s="630">
        <v>40155</v>
      </c>
      <c r="B2327" s="631">
        <v>1.4843999999999999</v>
      </c>
    </row>
    <row r="2328" spans="1:2" x14ac:dyDescent="0.25">
      <c r="A2328" s="630">
        <v>40154</v>
      </c>
      <c r="B2328" s="631">
        <v>1.4852000000000001</v>
      </c>
    </row>
    <row r="2329" spans="1:2" x14ac:dyDescent="0.25">
      <c r="A2329" s="630">
        <v>40153</v>
      </c>
      <c r="B2329" s="631">
        <v>1.4851000000000001</v>
      </c>
    </row>
    <row r="2330" spans="1:2" x14ac:dyDescent="0.25">
      <c r="A2330" s="630">
        <v>40152</v>
      </c>
      <c r="B2330" s="631">
        <v>1.5007999999999999</v>
      </c>
    </row>
    <row r="2331" spans="1:2" x14ac:dyDescent="0.25">
      <c r="A2331" s="630">
        <v>40151</v>
      </c>
      <c r="B2331" s="631">
        <v>1.5089999999999999</v>
      </c>
    </row>
    <row r="2332" spans="1:2" x14ac:dyDescent="0.25">
      <c r="A2332" s="630">
        <v>40150</v>
      </c>
      <c r="B2332" s="631">
        <v>1.5079</v>
      </c>
    </row>
    <row r="2333" spans="1:2" x14ac:dyDescent="0.25">
      <c r="A2333" s="630">
        <v>40149</v>
      </c>
      <c r="B2333" s="631">
        <v>1.5049999999999999</v>
      </c>
    </row>
    <row r="2334" spans="1:2" x14ac:dyDescent="0.25">
      <c r="A2334" s="630">
        <v>40148</v>
      </c>
      <c r="B2334" s="631">
        <v>1.5026999999999999</v>
      </c>
    </row>
    <row r="2335" spans="1:2" x14ac:dyDescent="0.25">
      <c r="A2335" s="630">
        <v>40147</v>
      </c>
      <c r="B2335" s="631">
        <v>1.4986999999999999</v>
      </c>
    </row>
    <row r="2336" spans="1:2" x14ac:dyDescent="0.25">
      <c r="A2336" s="630">
        <v>40146</v>
      </c>
      <c r="B2336" s="631">
        <v>1.4984</v>
      </c>
    </row>
    <row r="2337" spans="1:2" x14ac:dyDescent="0.25">
      <c r="A2337" s="630">
        <v>40145</v>
      </c>
      <c r="B2337" s="631">
        <v>1.4938</v>
      </c>
    </row>
    <row r="2338" spans="1:2" x14ac:dyDescent="0.25">
      <c r="A2338" s="630">
        <v>40144</v>
      </c>
      <c r="B2338" s="631">
        <v>1.5075000000000001</v>
      </c>
    </row>
    <row r="2339" spans="1:2" x14ac:dyDescent="0.25">
      <c r="A2339" s="630">
        <v>40143</v>
      </c>
      <c r="B2339" s="631">
        <v>1.5027999999999999</v>
      </c>
    </row>
    <row r="2340" spans="1:2" x14ac:dyDescent="0.25">
      <c r="A2340" s="630">
        <v>40142</v>
      </c>
      <c r="B2340" s="631">
        <v>1.4948999999999999</v>
      </c>
    </row>
    <row r="2341" spans="1:2" x14ac:dyDescent="0.25">
      <c r="A2341" s="630">
        <v>40141</v>
      </c>
      <c r="B2341" s="631">
        <v>1.4944</v>
      </c>
    </row>
    <row r="2342" spans="1:2" x14ac:dyDescent="0.25">
      <c r="A2342" s="630">
        <v>40140</v>
      </c>
      <c r="B2342" s="631">
        <v>1.4859</v>
      </c>
    </row>
    <row r="2343" spans="1:2" x14ac:dyDescent="0.25">
      <c r="A2343" s="630">
        <v>40139</v>
      </c>
      <c r="B2343" s="631">
        <v>1.4858</v>
      </c>
    </row>
    <row r="2344" spans="1:2" x14ac:dyDescent="0.25">
      <c r="A2344" s="630">
        <v>40138</v>
      </c>
      <c r="B2344" s="631">
        <v>1.4883</v>
      </c>
    </row>
    <row r="2345" spans="1:2" x14ac:dyDescent="0.25">
      <c r="A2345" s="630">
        <v>40137</v>
      </c>
      <c r="B2345" s="631">
        <v>1.4904999999999999</v>
      </c>
    </row>
    <row r="2346" spans="1:2" x14ac:dyDescent="0.25">
      <c r="A2346" s="630">
        <v>40136</v>
      </c>
      <c r="B2346" s="631">
        <v>1.4918</v>
      </c>
    </row>
    <row r="2347" spans="1:2" x14ac:dyDescent="0.25">
      <c r="A2347" s="630">
        <v>40135</v>
      </c>
      <c r="B2347" s="631">
        <v>1.4918</v>
      </c>
    </row>
    <row r="2348" spans="1:2" x14ac:dyDescent="0.25">
      <c r="A2348" s="630">
        <v>40134</v>
      </c>
      <c r="B2348" s="631">
        <v>1.4961</v>
      </c>
    </row>
    <row r="2349" spans="1:2" x14ac:dyDescent="0.25">
      <c r="A2349" s="630">
        <v>40133</v>
      </c>
      <c r="B2349" s="631">
        <v>1.4901</v>
      </c>
    </row>
    <row r="2350" spans="1:2" x14ac:dyDescent="0.25">
      <c r="A2350" s="630">
        <v>40132</v>
      </c>
      <c r="B2350" s="631">
        <v>1.4898</v>
      </c>
    </row>
    <row r="2351" spans="1:2" x14ac:dyDescent="0.25">
      <c r="A2351" s="630">
        <v>40131</v>
      </c>
      <c r="B2351" s="631">
        <v>1.4874000000000001</v>
      </c>
    </row>
    <row r="2352" spans="1:2" x14ac:dyDescent="0.25">
      <c r="A2352" s="630">
        <v>40130</v>
      </c>
      <c r="B2352" s="631">
        <v>1.4945999999999999</v>
      </c>
    </row>
    <row r="2353" spans="1:2" x14ac:dyDescent="0.25">
      <c r="A2353" s="630">
        <v>40129</v>
      </c>
      <c r="B2353" s="631">
        <v>1.4998</v>
      </c>
    </row>
    <row r="2354" spans="1:2" x14ac:dyDescent="0.25">
      <c r="A2354" s="630">
        <v>40128</v>
      </c>
      <c r="B2354" s="631">
        <v>1.4982</v>
      </c>
    </row>
    <row r="2355" spans="1:2" x14ac:dyDescent="0.25">
      <c r="A2355" s="630">
        <v>40127</v>
      </c>
      <c r="B2355" s="631">
        <v>1.4952000000000001</v>
      </c>
    </row>
    <row r="2356" spans="1:2" x14ac:dyDescent="0.25">
      <c r="A2356" s="630">
        <v>40126</v>
      </c>
      <c r="B2356" s="631">
        <v>1.4846999999999999</v>
      </c>
    </row>
    <row r="2357" spans="1:2" x14ac:dyDescent="0.25">
      <c r="A2357" s="630">
        <v>40125</v>
      </c>
      <c r="B2357" s="631">
        <v>1.4843</v>
      </c>
    </row>
    <row r="2358" spans="1:2" x14ac:dyDescent="0.25">
      <c r="A2358" s="630">
        <v>40124</v>
      </c>
      <c r="B2358" s="631">
        <v>1.4867999999999999</v>
      </c>
    </row>
    <row r="2359" spans="1:2" x14ac:dyDescent="0.25">
      <c r="A2359" s="630">
        <v>40123</v>
      </c>
      <c r="B2359" s="631">
        <v>1.4855</v>
      </c>
    </row>
    <row r="2360" spans="1:2" x14ac:dyDescent="0.25">
      <c r="A2360" s="630">
        <v>40122</v>
      </c>
      <c r="B2360" s="631">
        <v>1.4767999999999999</v>
      </c>
    </row>
    <row r="2361" spans="1:2" x14ac:dyDescent="0.25">
      <c r="A2361" s="630">
        <v>40121</v>
      </c>
      <c r="B2361" s="631">
        <v>1.4728000000000001</v>
      </c>
    </row>
    <row r="2362" spans="1:2" x14ac:dyDescent="0.25">
      <c r="A2362" s="630">
        <v>40120</v>
      </c>
      <c r="B2362" s="631">
        <v>1.4759</v>
      </c>
    </row>
    <row r="2363" spans="1:2" x14ac:dyDescent="0.25">
      <c r="A2363" s="630">
        <v>40119</v>
      </c>
      <c r="B2363" s="631">
        <v>1.4711000000000001</v>
      </c>
    </row>
    <row r="2364" spans="1:2" x14ac:dyDescent="0.25">
      <c r="A2364" s="630">
        <v>40118</v>
      </c>
      <c r="B2364" s="631">
        <v>1.4711000000000001</v>
      </c>
    </row>
    <row r="2365" spans="1:2" x14ac:dyDescent="0.25">
      <c r="A2365" s="630">
        <v>40117</v>
      </c>
      <c r="B2365" s="631">
        <v>1.4804999999999999</v>
      </c>
    </row>
    <row r="2366" spans="1:2" x14ac:dyDescent="0.25">
      <c r="A2366" s="630">
        <v>40116</v>
      </c>
      <c r="B2366" s="631">
        <v>1.4758</v>
      </c>
    </row>
    <row r="2367" spans="1:2" x14ac:dyDescent="0.25">
      <c r="A2367" s="630">
        <v>40115</v>
      </c>
      <c r="B2367" s="631">
        <v>1.4786999999999999</v>
      </c>
    </row>
    <row r="2368" spans="1:2" x14ac:dyDescent="0.25">
      <c r="A2368" s="630">
        <v>40114</v>
      </c>
      <c r="B2368" s="631">
        <v>1.4856</v>
      </c>
    </row>
    <row r="2369" spans="1:2" x14ac:dyDescent="0.25">
      <c r="A2369" s="630">
        <v>40113</v>
      </c>
      <c r="B2369" s="631">
        <v>1.4990000000000001</v>
      </c>
    </row>
    <row r="2370" spans="1:2" x14ac:dyDescent="0.25">
      <c r="A2370" s="630">
        <v>40112</v>
      </c>
      <c r="B2370" s="631">
        <v>1.5002</v>
      </c>
    </row>
    <row r="2371" spans="1:2" x14ac:dyDescent="0.25">
      <c r="A2371" s="630">
        <v>40111</v>
      </c>
      <c r="B2371" s="631">
        <v>1.5004</v>
      </c>
    </row>
    <row r="2372" spans="1:2" x14ac:dyDescent="0.25">
      <c r="A2372" s="630">
        <v>40110</v>
      </c>
      <c r="B2372" s="631">
        <v>1.5024</v>
      </c>
    </row>
    <row r="2373" spans="1:2" x14ac:dyDescent="0.25">
      <c r="A2373" s="630">
        <v>40109</v>
      </c>
      <c r="B2373" s="631">
        <v>1.4998</v>
      </c>
    </row>
    <row r="2374" spans="1:2" x14ac:dyDescent="0.25">
      <c r="A2374" s="630">
        <v>40108</v>
      </c>
      <c r="B2374" s="631">
        <v>1.4956</v>
      </c>
    </row>
    <row r="2375" spans="1:2" x14ac:dyDescent="0.25">
      <c r="A2375" s="630">
        <v>40107</v>
      </c>
      <c r="B2375" s="631">
        <v>1.4957</v>
      </c>
    </row>
    <row r="2376" spans="1:2" x14ac:dyDescent="0.25">
      <c r="A2376" s="630">
        <v>40106</v>
      </c>
      <c r="B2376" s="631">
        <v>1.4912000000000001</v>
      </c>
    </row>
    <row r="2377" spans="1:2" x14ac:dyDescent="0.25">
      <c r="A2377" s="630">
        <v>40105</v>
      </c>
      <c r="B2377" s="631">
        <v>1.4902</v>
      </c>
    </row>
    <row r="2378" spans="1:2" x14ac:dyDescent="0.25">
      <c r="A2378" s="630">
        <v>40104</v>
      </c>
      <c r="B2378" s="631">
        <v>1.4902</v>
      </c>
    </row>
    <row r="2379" spans="1:2" x14ac:dyDescent="0.25">
      <c r="A2379" s="630">
        <v>40103</v>
      </c>
      <c r="B2379" s="631">
        <v>1.4912000000000001</v>
      </c>
    </row>
    <row r="2380" spans="1:2" x14ac:dyDescent="0.25">
      <c r="A2380" s="630">
        <v>40102</v>
      </c>
      <c r="B2380" s="631">
        <v>1.4930000000000001</v>
      </c>
    </row>
    <row r="2381" spans="1:2" x14ac:dyDescent="0.25">
      <c r="A2381" s="630">
        <v>40101</v>
      </c>
      <c r="B2381" s="631">
        <v>1.4885999999999999</v>
      </c>
    </row>
    <row r="2382" spans="1:2" x14ac:dyDescent="0.25">
      <c r="A2382" s="630">
        <v>40100</v>
      </c>
      <c r="B2382" s="631">
        <v>1.4803999999999999</v>
      </c>
    </row>
    <row r="2383" spans="1:2" x14ac:dyDescent="0.25">
      <c r="A2383" s="630">
        <v>40099</v>
      </c>
      <c r="B2383" s="631">
        <v>1.4742999999999999</v>
      </c>
    </row>
    <row r="2384" spans="1:2" x14ac:dyDescent="0.25">
      <c r="A2384" s="630">
        <v>40098</v>
      </c>
      <c r="B2384" s="631">
        <v>1.4724999999999999</v>
      </c>
    </row>
    <row r="2385" spans="1:2" x14ac:dyDescent="0.25">
      <c r="A2385" s="630">
        <v>40097</v>
      </c>
      <c r="B2385" s="631">
        <v>1.4725999999999999</v>
      </c>
    </row>
    <row r="2386" spans="1:2" x14ac:dyDescent="0.25">
      <c r="A2386" s="630">
        <v>40096</v>
      </c>
      <c r="B2386" s="631">
        <v>1.4736</v>
      </c>
    </row>
    <row r="2387" spans="1:2" x14ac:dyDescent="0.25">
      <c r="A2387" s="630">
        <v>40095</v>
      </c>
      <c r="B2387" s="631">
        <v>1.4756</v>
      </c>
    </row>
    <row r="2388" spans="1:2" x14ac:dyDescent="0.25">
      <c r="A2388" s="630">
        <v>40094</v>
      </c>
      <c r="B2388" s="631">
        <v>1.4698</v>
      </c>
    </row>
    <row r="2389" spans="1:2" x14ac:dyDescent="0.25">
      <c r="A2389" s="630">
        <v>40093</v>
      </c>
      <c r="B2389" s="631">
        <v>1.4709000000000001</v>
      </c>
    </row>
    <row r="2390" spans="1:2" x14ac:dyDescent="0.25">
      <c r="A2390" s="630">
        <v>40092</v>
      </c>
      <c r="B2390" s="631">
        <v>1.4626999999999999</v>
      </c>
    </row>
    <row r="2391" spans="1:2" x14ac:dyDescent="0.25">
      <c r="A2391" s="630">
        <v>40091</v>
      </c>
      <c r="B2391" s="631">
        <v>1.4575</v>
      </c>
    </row>
    <row r="2392" spans="1:2" x14ac:dyDescent="0.25">
      <c r="A2392" s="630">
        <v>40090</v>
      </c>
      <c r="B2392" s="631">
        <v>1.4571000000000001</v>
      </c>
    </row>
    <row r="2393" spans="1:2" x14ac:dyDescent="0.25">
      <c r="A2393" s="630">
        <v>40089</v>
      </c>
      <c r="B2393" s="631">
        <v>1.4555</v>
      </c>
    </row>
    <row r="2394" spans="1:2" x14ac:dyDescent="0.25">
      <c r="A2394" s="630">
        <v>40088</v>
      </c>
      <c r="B2394" s="631">
        <v>1.4584999999999999</v>
      </c>
    </row>
    <row r="2395" spans="1:2" x14ac:dyDescent="0.25">
      <c r="A2395" s="630">
        <v>40087</v>
      </c>
      <c r="B2395" s="631">
        <v>1.4622999999999999</v>
      </c>
    </row>
    <row r="2396" spans="1:2" x14ac:dyDescent="0.25">
      <c r="A2396" s="630">
        <v>40086</v>
      </c>
      <c r="B2396" s="631">
        <v>1.4591000000000001</v>
      </c>
    </row>
    <row r="2397" spans="1:2" x14ac:dyDescent="0.25">
      <c r="A2397" s="630">
        <v>40085</v>
      </c>
      <c r="B2397" s="631">
        <v>1.4633</v>
      </c>
    </row>
    <row r="2398" spans="1:2" x14ac:dyDescent="0.25">
      <c r="A2398" s="630">
        <v>40084</v>
      </c>
      <c r="B2398" s="631">
        <v>1.4685999999999999</v>
      </c>
    </row>
    <row r="2399" spans="1:2" x14ac:dyDescent="0.25">
      <c r="A2399" s="630">
        <v>40083</v>
      </c>
      <c r="B2399" s="631">
        <v>1.4683999999999999</v>
      </c>
    </row>
    <row r="2400" spans="1:2" x14ac:dyDescent="0.25">
      <c r="A2400" s="630">
        <v>40082</v>
      </c>
      <c r="B2400" s="631">
        <v>1.4669000000000001</v>
      </c>
    </row>
    <row r="2401" spans="1:2" x14ac:dyDescent="0.25">
      <c r="A2401" s="630">
        <v>40081</v>
      </c>
      <c r="B2401" s="631">
        <v>1.4723999999999999</v>
      </c>
    </row>
    <row r="2402" spans="1:2" x14ac:dyDescent="0.25">
      <c r="A2402" s="630">
        <v>40080</v>
      </c>
      <c r="B2402" s="631">
        <v>1.4789000000000001</v>
      </c>
    </row>
    <row r="2403" spans="1:2" x14ac:dyDescent="0.25">
      <c r="A2403" s="630">
        <v>40079</v>
      </c>
      <c r="B2403" s="631">
        <v>1.4754</v>
      </c>
    </row>
    <row r="2404" spans="1:2" x14ac:dyDescent="0.25">
      <c r="A2404" s="630">
        <v>40078</v>
      </c>
      <c r="B2404" s="631">
        <v>1.4674</v>
      </c>
    </row>
    <row r="2405" spans="1:2" x14ac:dyDescent="0.25">
      <c r="A2405" s="630">
        <v>40077</v>
      </c>
      <c r="B2405" s="631">
        <v>1.4705999999999999</v>
      </c>
    </row>
    <row r="2406" spans="1:2" x14ac:dyDescent="0.25">
      <c r="A2406" s="630">
        <v>40076</v>
      </c>
      <c r="B2406" s="631">
        <v>1.4705999999999999</v>
      </c>
    </row>
    <row r="2407" spans="1:2" x14ac:dyDescent="0.25">
      <c r="A2407" s="630">
        <v>40075</v>
      </c>
      <c r="B2407" s="631">
        <v>1.4712000000000001</v>
      </c>
    </row>
    <row r="2408" spans="1:2" x14ac:dyDescent="0.25">
      <c r="A2408" s="630">
        <v>40074</v>
      </c>
      <c r="B2408" s="631">
        <v>1.4726999999999999</v>
      </c>
    </row>
    <row r="2409" spans="1:2" x14ac:dyDescent="0.25">
      <c r="A2409" s="630">
        <v>40073</v>
      </c>
      <c r="B2409" s="631">
        <v>1.4685999999999999</v>
      </c>
    </row>
    <row r="2410" spans="1:2" x14ac:dyDescent="0.25">
      <c r="A2410" s="630">
        <v>40072</v>
      </c>
      <c r="B2410" s="631">
        <v>1.462</v>
      </c>
    </row>
    <row r="2411" spans="1:2" x14ac:dyDescent="0.25">
      <c r="A2411" s="630">
        <v>40071</v>
      </c>
      <c r="B2411" s="631">
        <v>1.4573</v>
      </c>
    </row>
    <row r="2412" spans="1:2" x14ac:dyDescent="0.25">
      <c r="A2412" s="630">
        <v>40070</v>
      </c>
      <c r="B2412" s="631">
        <v>1.4568000000000001</v>
      </c>
    </row>
    <row r="2413" spans="1:2" x14ac:dyDescent="0.25">
      <c r="A2413" s="630">
        <v>40069</v>
      </c>
      <c r="B2413" s="631">
        <v>1.4565999999999999</v>
      </c>
    </row>
    <row r="2414" spans="1:2" x14ac:dyDescent="0.25">
      <c r="A2414" s="630">
        <v>40068</v>
      </c>
      <c r="B2414" s="631">
        <v>1.4592000000000001</v>
      </c>
    </row>
    <row r="2415" spans="1:2" x14ac:dyDescent="0.25">
      <c r="A2415" s="630">
        <v>40067</v>
      </c>
      <c r="B2415" s="631">
        <v>1.4562999999999999</v>
      </c>
    </row>
    <row r="2416" spans="1:2" x14ac:dyDescent="0.25">
      <c r="A2416" s="630">
        <v>40066</v>
      </c>
      <c r="B2416" s="631">
        <v>1.4519</v>
      </c>
    </row>
    <row r="2417" spans="1:2" x14ac:dyDescent="0.25">
      <c r="A2417" s="630">
        <v>40065</v>
      </c>
      <c r="B2417" s="631">
        <v>1.4419999999999999</v>
      </c>
    </row>
    <row r="2418" spans="1:2" x14ac:dyDescent="0.25">
      <c r="A2418" s="630">
        <v>40064</v>
      </c>
      <c r="B2418" s="631">
        <v>1.4332</v>
      </c>
    </row>
    <row r="2419" spans="1:2" x14ac:dyDescent="0.25">
      <c r="A2419" s="630">
        <v>40063</v>
      </c>
      <c r="B2419" s="631">
        <v>1.4286000000000001</v>
      </c>
    </row>
    <row r="2420" spans="1:2" x14ac:dyDescent="0.25">
      <c r="A2420" s="630">
        <v>40062</v>
      </c>
      <c r="B2420" s="631">
        <v>1.4286000000000001</v>
      </c>
    </row>
    <row r="2421" spans="1:2" x14ac:dyDescent="0.25">
      <c r="A2421" s="630">
        <v>40061</v>
      </c>
      <c r="B2421" s="631">
        <v>1.4265000000000001</v>
      </c>
    </row>
    <row r="2422" spans="1:2" x14ac:dyDescent="0.25">
      <c r="A2422" s="630">
        <v>40060</v>
      </c>
      <c r="B2422" s="631">
        <v>1.4277</v>
      </c>
    </row>
    <row r="2423" spans="1:2" x14ac:dyDescent="0.25">
      <c r="A2423" s="630">
        <v>40059</v>
      </c>
      <c r="B2423" s="631">
        <v>1.4228000000000001</v>
      </c>
    </row>
    <row r="2424" spans="1:2" x14ac:dyDescent="0.25">
      <c r="A2424" s="630">
        <v>40058</v>
      </c>
      <c r="B2424" s="631">
        <v>1.4306000000000001</v>
      </c>
    </row>
    <row r="2425" spans="1:2" x14ac:dyDescent="0.25">
      <c r="A2425" s="630">
        <v>40057</v>
      </c>
      <c r="B2425" s="631">
        <v>1.4302999999999999</v>
      </c>
    </row>
    <row r="2426" spans="1:2" x14ac:dyDescent="0.25">
      <c r="A2426" s="630">
        <v>40056</v>
      </c>
      <c r="B2426" s="631">
        <v>1.4298</v>
      </c>
    </row>
    <row r="2427" spans="1:2" x14ac:dyDescent="0.25">
      <c r="A2427" s="630">
        <v>40055</v>
      </c>
      <c r="B2427" s="631">
        <v>1.4298</v>
      </c>
    </row>
    <row r="2428" spans="1:2" x14ac:dyDescent="0.25">
      <c r="A2428" s="630">
        <v>40054</v>
      </c>
      <c r="B2428" s="631">
        <v>1.4349000000000001</v>
      </c>
    </row>
    <row r="2429" spans="1:2" x14ac:dyDescent="0.25">
      <c r="A2429" s="630">
        <v>40053</v>
      </c>
      <c r="B2429" s="631">
        <v>1.4262999999999999</v>
      </c>
    </row>
    <row r="2430" spans="1:2" x14ac:dyDescent="0.25">
      <c r="A2430" s="630">
        <v>40052</v>
      </c>
      <c r="B2430" s="631">
        <v>1.4278999999999999</v>
      </c>
    </row>
    <row r="2431" spans="1:2" x14ac:dyDescent="0.25">
      <c r="A2431" s="630">
        <v>40051</v>
      </c>
      <c r="B2431" s="631">
        <v>1.4303999999999999</v>
      </c>
    </row>
    <row r="2432" spans="1:2" x14ac:dyDescent="0.25">
      <c r="A2432" s="630">
        <v>40050</v>
      </c>
      <c r="B2432" s="631">
        <v>1.4320999999999999</v>
      </c>
    </row>
    <row r="2433" spans="1:2" x14ac:dyDescent="0.25">
      <c r="A2433" s="630">
        <v>40049</v>
      </c>
      <c r="B2433" s="631">
        <v>1.4321999999999999</v>
      </c>
    </row>
    <row r="2434" spans="1:2" x14ac:dyDescent="0.25">
      <c r="A2434" s="630">
        <v>40048</v>
      </c>
      <c r="B2434" s="631">
        <v>1.4320999999999999</v>
      </c>
    </row>
    <row r="2435" spans="1:2" x14ac:dyDescent="0.25">
      <c r="A2435" s="630">
        <v>40047</v>
      </c>
      <c r="B2435" s="631">
        <v>1.4287000000000001</v>
      </c>
    </row>
    <row r="2436" spans="1:2" x14ac:dyDescent="0.25">
      <c r="A2436" s="630">
        <v>40046</v>
      </c>
      <c r="B2436" s="631">
        <v>1.4232</v>
      </c>
    </row>
    <row r="2437" spans="1:2" x14ac:dyDescent="0.25">
      <c r="A2437" s="630">
        <v>40045</v>
      </c>
      <c r="B2437" s="631">
        <v>1.4156</v>
      </c>
    </row>
    <row r="2438" spans="1:2" x14ac:dyDescent="0.25">
      <c r="A2438" s="630">
        <v>40044</v>
      </c>
      <c r="B2438" s="631">
        <v>1.4111</v>
      </c>
    </row>
    <row r="2439" spans="1:2" x14ac:dyDescent="0.25">
      <c r="A2439" s="630">
        <v>40043</v>
      </c>
      <c r="B2439" s="631">
        <v>1.4115</v>
      </c>
    </row>
    <row r="2440" spans="1:2" x14ac:dyDescent="0.25">
      <c r="A2440" s="630">
        <v>40042</v>
      </c>
      <c r="B2440" s="631">
        <v>1.4197</v>
      </c>
    </row>
    <row r="2441" spans="1:2" x14ac:dyDescent="0.25">
      <c r="A2441" s="630">
        <v>40041</v>
      </c>
      <c r="B2441" s="631">
        <v>1.4198</v>
      </c>
    </row>
    <row r="2442" spans="1:2" x14ac:dyDescent="0.25">
      <c r="A2442" s="630">
        <v>40040</v>
      </c>
      <c r="B2442" s="631">
        <v>1.4256</v>
      </c>
    </row>
    <row r="2443" spans="1:2" x14ac:dyDescent="0.25">
      <c r="A2443" s="630">
        <v>40039</v>
      </c>
      <c r="B2443" s="631">
        <v>1.4253</v>
      </c>
    </row>
    <row r="2444" spans="1:2" x14ac:dyDescent="0.25">
      <c r="A2444" s="630">
        <v>40038</v>
      </c>
      <c r="B2444" s="631">
        <v>1.4164000000000001</v>
      </c>
    </row>
    <row r="2445" spans="1:2" x14ac:dyDescent="0.25">
      <c r="A2445" s="630">
        <v>40037</v>
      </c>
      <c r="B2445" s="631">
        <v>1.4148000000000001</v>
      </c>
    </row>
    <row r="2446" spans="1:2" x14ac:dyDescent="0.25">
      <c r="A2446" s="630">
        <v>40036</v>
      </c>
      <c r="B2446" s="631">
        <v>1.4177999999999999</v>
      </c>
    </row>
    <row r="2447" spans="1:2" x14ac:dyDescent="0.25">
      <c r="A2447" s="630">
        <v>40035</v>
      </c>
      <c r="B2447" s="631">
        <v>1.4178999999999999</v>
      </c>
    </row>
    <row r="2448" spans="1:2" x14ac:dyDescent="0.25">
      <c r="A2448" s="630">
        <v>40034</v>
      </c>
      <c r="B2448" s="631">
        <v>1.4177999999999999</v>
      </c>
    </row>
    <row r="2449" spans="1:2" x14ac:dyDescent="0.25">
      <c r="A2449" s="630">
        <v>40033</v>
      </c>
      <c r="B2449" s="631">
        <v>1.4306000000000001</v>
      </c>
    </row>
    <row r="2450" spans="1:2" x14ac:dyDescent="0.25">
      <c r="A2450" s="630">
        <v>40032</v>
      </c>
      <c r="B2450" s="631">
        <v>1.4386000000000001</v>
      </c>
    </row>
    <row r="2451" spans="1:2" x14ac:dyDescent="0.25">
      <c r="A2451" s="630">
        <v>40031</v>
      </c>
      <c r="B2451" s="631">
        <v>1.4402999999999999</v>
      </c>
    </row>
    <row r="2452" spans="1:2" x14ac:dyDescent="0.25">
      <c r="A2452" s="630">
        <v>40030</v>
      </c>
      <c r="B2452" s="631">
        <v>1.4400999999999999</v>
      </c>
    </row>
    <row r="2453" spans="1:2" x14ac:dyDescent="0.25">
      <c r="A2453" s="630">
        <v>40029</v>
      </c>
      <c r="B2453" s="631">
        <v>1.4308000000000001</v>
      </c>
    </row>
    <row r="2454" spans="1:2" x14ac:dyDescent="0.25">
      <c r="A2454" s="630">
        <v>40028</v>
      </c>
      <c r="B2454" s="631">
        <v>1.4254</v>
      </c>
    </row>
    <row r="2455" spans="1:2" x14ac:dyDescent="0.25">
      <c r="A2455" s="630">
        <v>40027</v>
      </c>
      <c r="B2455" s="631">
        <v>1.4252</v>
      </c>
    </row>
    <row r="2456" spans="1:2" x14ac:dyDescent="0.25">
      <c r="A2456" s="630">
        <v>40026</v>
      </c>
      <c r="B2456" s="631">
        <v>1.4147000000000001</v>
      </c>
    </row>
    <row r="2457" spans="1:2" x14ac:dyDescent="0.25">
      <c r="A2457" s="630">
        <v>40025</v>
      </c>
      <c r="B2457" s="631">
        <v>1.4058999999999999</v>
      </c>
    </row>
    <row r="2458" spans="1:2" x14ac:dyDescent="0.25">
      <c r="A2458" s="630">
        <v>40024</v>
      </c>
      <c r="B2458" s="631">
        <v>1.4120999999999999</v>
      </c>
    </row>
    <row r="2459" spans="1:2" x14ac:dyDescent="0.25">
      <c r="A2459" s="630">
        <v>40023</v>
      </c>
      <c r="B2459" s="631">
        <v>1.4226000000000001</v>
      </c>
    </row>
    <row r="2460" spans="1:2" x14ac:dyDescent="0.25">
      <c r="A2460" s="630">
        <v>40022</v>
      </c>
      <c r="B2460" s="631">
        <v>1.4234</v>
      </c>
    </row>
    <row r="2461" spans="1:2" x14ac:dyDescent="0.25">
      <c r="A2461" s="630">
        <v>40021</v>
      </c>
      <c r="B2461" s="631">
        <v>1.4198999999999999</v>
      </c>
    </row>
    <row r="2462" spans="1:2" x14ac:dyDescent="0.25">
      <c r="A2462" s="630">
        <v>40020</v>
      </c>
      <c r="B2462" s="631">
        <v>1.4197</v>
      </c>
    </row>
    <row r="2463" spans="1:2" x14ac:dyDescent="0.25">
      <c r="A2463" s="630">
        <v>40019</v>
      </c>
      <c r="B2463" s="631">
        <v>1.4193</v>
      </c>
    </row>
    <row r="2464" spans="1:2" x14ac:dyDescent="0.25">
      <c r="A2464" s="630">
        <v>40018</v>
      </c>
      <c r="B2464" s="631">
        <v>1.4224000000000001</v>
      </c>
    </row>
    <row r="2465" spans="1:2" x14ac:dyDescent="0.25">
      <c r="A2465" s="630">
        <v>40017</v>
      </c>
      <c r="B2465" s="631">
        <v>1.4202999999999999</v>
      </c>
    </row>
    <row r="2466" spans="1:2" x14ac:dyDescent="0.25">
      <c r="A2466" s="630">
        <v>40016</v>
      </c>
      <c r="B2466" s="631">
        <v>1.4212</v>
      </c>
    </row>
    <row r="2467" spans="1:2" x14ac:dyDescent="0.25">
      <c r="A2467" s="630">
        <v>40015</v>
      </c>
      <c r="B2467" s="631">
        <v>1.419</v>
      </c>
    </row>
    <row r="2468" spans="1:2" x14ac:dyDescent="0.25">
      <c r="A2468" s="630">
        <v>40014</v>
      </c>
      <c r="B2468" s="631">
        <v>1.4097</v>
      </c>
    </row>
    <row r="2469" spans="1:2" x14ac:dyDescent="0.25">
      <c r="A2469" s="630">
        <v>40013</v>
      </c>
      <c r="B2469" s="631">
        <v>1.4097</v>
      </c>
    </row>
    <row r="2470" spans="1:2" x14ac:dyDescent="0.25">
      <c r="A2470" s="630">
        <v>40012</v>
      </c>
      <c r="B2470" s="631">
        <v>1.4113</v>
      </c>
    </row>
    <row r="2471" spans="1:2" x14ac:dyDescent="0.25">
      <c r="A2471" s="630">
        <v>40011</v>
      </c>
      <c r="B2471" s="631">
        <v>1.4100999999999999</v>
      </c>
    </row>
    <row r="2472" spans="1:2" x14ac:dyDescent="0.25">
      <c r="A2472" s="630">
        <v>40010</v>
      </c>
      <c r="B2472" s="631">
        <v>1.4044000000000001</v>
      </c>
    </row>
    <row r="2473" spans="1:2" x14ac:dyDescent="0.25">
      <c r="A2473" s="630">
        <v>40009</v>
      </c>
      <c r="B2473" s="631">
        <v>1.3974</v>
      </c>
    </row>
    <row r="2474" spans="1:2" x14ac:dyDescent="0.25">
      <c r="A2474" s="630">
        <v>40008</v>
      </c>
      <c r="B2474" s="631">
        <v>1.3944000000000001</v>
      </c>
    </row>
    <row r="2475" spans="1:2" x14ac:dyDescent="0.25">
      <c r="A2475" s="630">
        <v>40007</v>
      </c>
      <c r="B2475" s="631">
        <v>1.3932</v>
      </c>
    </row>
    <row r="2476" spans="1:2" x14ac:dyDescent="0.25">
      <c r="A2476" s="630">
        <v>40006</v>
      </c>
      <c r="B2476" s="631">
        <v>1.3932</v>
      </c>
    </row>
    <row r="2477" spans="1:2" x14ac:dyDescent="0.25">
      <c r="A2477" s="630">
        <v>40005</v>
      </c>
      <c r="B2477" s="631">
        <v>1.3953</v>
      </c>
    </row>
    <row r="2478" spans="1:2" x14ac:dyDescent="0.25">
      <c r="A2478" s="630">
        <v>40004</v>
      </c>
      <c r="B2478" s="631">
        <v>1.3952</v>
      </c>
    </row>
    <row r="2479" spans="1:2" x14ac:dyDescent="0.25">
      <c r="A2479" s="630">
        <v>40003</v>
      </c>
      <c r="B2479" s="631">
        <v>1.3894</v>
      </c>
    </row>
    <row r="2480" spans="1:2" x14ac:dyDescent="0.25">
      <c r="A2480" s="630">
        <v>40002</v>
      </c>
      <c r="B2480" s="631">
        <v>1.3966000000000001</v>
      </c>
    </row>
    <row r="2481" spans="1:2" x14ac:dyDescent="0.25">
      <c r="A2481" s="630">
        <v>40001</v>
      </c>
      <c r="B2481" s="631">
        <v>1.3946000000000001</v>
      </c>
    </row>
    <row r="2482" spans="1:2" x14ac:dyDescent="0.25">
      <c r="A2482" s="630">
        <v>40000</v>
      </c>
      <c r="B2482" s="631">
        <v>1.3974</v>
      </c>
    </row>
    <row r="2483" spans="1:2" x14ac:dyDescent="0.25">
      <c r="A2483" s="630">
        <v>39999</v>
      </c>
      <c r="B2483" s="631">
        <v>1.3975</v>
      </c>
    </row>
    <row r="2484" spans="1:2" x14ac:dyDescent="0.25">
      <c r="A2484" s="630">
        <v>39998</v>
      </c>
      <c r="B2484" s="631">
        <v>1.3986000000000001</v>
      </c>
    </row>
    <row r="2485" spans="1:2" x14ac:dyDescent="0.25">
      <c r="A2485" s="630">
        <v>39997</v>
      </c>
      <c r="B2485" s="631">
        <v>1.4077</v>
      </c>
    </row>
    <row r="2486" spans="1:2" x14ac:dyDescent="0.25">
      <c r="A2486" s="630">
        <v>39996</v>
      </c>
      <c r="B2486" s="631">
        <v>1.4083000000000001</v>
      </c>
    </row>
    <row r="2487" spans="1:2" x14ac:dyDescent="0.25">
      <c r="A2487" s="630">
        <v>39995</v>
      </c>
      <c r="B2487" s="631">
        <v>1.4085000000000001</v>
      </c>
    </row>
    <row r="2488" spans="1:2" x14ac:dyDescent="0.25">
      <c r="A2488" s="630">
        <v>39994</v>
      </c>
      <c r="B2488" s="631">
        <v>1.4047000000000001</v>
      </c>
    </row>
    <row r="2489" spans="1:2" x14ac:dyDescent="0.25">
      <c r="A2489" s="630">
        <v>39993</v>
      </c>
      <c r="B2489" s="631">
        <v>1.4053</v>
      </c>
    </row>
    <row r="2490" spans="1:2" x14ac:dyDescent="0.25">
      <c r="A2490" s="630">
        <v>39992</v>
      </c>
      <c r="B2490" s="631">
        <v>1.4052</v>
      </c>
    </row>
    <row r="2491" spans="1:2" x14ac:dyDescent="0.25">
      <c r="A2491" s="630">
        <v>39991</v>
      </c>
      <c r="B2491" s="631">
        <v>1.4051</v>
      </c>
    </row>
    <row r="2492" spans="1:2" x14ac:dyDescent="0.25">
      <c r="A2492" s="630">
        <v>39990</v>
      </c>
      <c r="B2492" s="631">
        <v>1.3952</v>
      </c>
    </row>
    <row r="2493" spans="1:2" x14ac:dyDescent="0.25">
      <c r="A2493" s="630">
        <v>39989</v>
      </c>
      <c r="B2493" s="631">
        <v>1.4049</v>
      </c>
    </row>
    <row r="2494" spans="1:2" x14ac:dyDescent="0.25">
      <c r="A2494" s="630">
        <v>39988</v>
      </c>
      <c r="B2494" s="631">
        <v>1.3940999999999999</v>
      </c>
    </row>
    <row r="2495" spans="1:2" x14ac:dyDescent="0.25">
      <c r="A2495" s="630">
        <v>39987</v>
      </c>
      <c r="B2495" s="631">
        <v>1.3880999999999999</v>
      </c>
    </row>
    <row r="2496" spans="1:2" x14ac:dyDescent="0.25">
      <c r="A2496" s="630">
        <v>39986</v>
      </c>
      <c r="B2496" s="631">
        <v>1.3933</v>
      </c>
    </row>
    <row r="2497" spans="1:2" x14ac:dyDescent="0.25">
      <c r="A2497" s="630">
        <v>39985</v>
      </c>
      <c r="B2497" s="631">
        <v>1.3932</v>
      </c>
    </row>
    <row r="2498" spans="1:2" x14ac:dyDescent="0.25">
      <c r="A2498" s="630">
        <v>39984</v>
      </c>
      <c r="B2498" s="631">
        <v>1.3928</v>
      </c>
    </row>
    <row r="2499" spans="1:2" x14ac:dyDescent="0.25">
      <c r="A2499" s="630">
        <v>39983</v>
      </c>
      <c r="B2499" s="631">
        <v>1.3944000000000001</v>
      </c>
    </row>
    <row r="2500" spans="1:2" x14ac:dyDescent="0.25">
      <c r="A2500" s="630">
        <v>39982</v>
      </c>
      <c r="B2500" s="631">
        <v>1.3871</v>
      </c>
    </row>
    <row r="2501" spans="1:2" x14ac:dyDescent="0.25">
      <c r="A2501" s="630">
        <v>39981</v>
      </c>
      <c r="B2501" s="631">
        <v>1.3839999999999999</v>
      </c>
    </row>
    <row r="2502" spans="1:2" x14ac:dyDescent="0.25">
      <c r="A2502" s="630">
        <v>39980</v>
      </c>
      <c r="B2502" s="631">
        <v>1.3884000000000001</v>
      </c>
    </row>
    <row r="2503" spans="1:2" x14ac:dyDescent="0.25">
      <c r="A2503" s="630">
        <v>39979</v>
      </c>
      <c r="B2503" s="631">
        <v>1.4011</v>
      </c>
    </row>
    <row r="2504" spans="1:2" x14ac:dyDescent="0.25">
      <c r="A2504" s="630">
        <v>39978</v>
      </c>
      <c r="B2504" s="631">
        <v>1.4011</v>
      </c>
    </row>
    <row r="2505" spans="1:2" x14ac:dyDescent="0.25">
      <c r="A2505" s="630">
        <v>39977</v>
      </c>
      <c r="B2505" s="631">
        <v>1.4052</v>
      </c>
    </row>
    <row r="2506" spans="1:2" x14ac:dyDescent="0.25">
      <c r="A2506" s="630">
        <v>39976</v>
      </c>
      <c r="B2506" s="631">
        <v>1.4036999999999999</v>
      </c>
    </row>
    <row r="2507" spans="1:2" x14ac:dyDescent="0.25">
      <c r="A2507" s="630">
        <v>39975</v>
      </c>
      <c r="B2507" s="631">
        <v>1.4053</v>
      </c>
    </row>
    <row r="2508" spans="1:2" x14ac:dyDescent="0.25">
      <c r="A2508" s="630">
        <v>39974</v>
      </c>
      <c r="B2508" s="631">
        <v>1.3949</v>
      </c>
    </row>
    <row r="2509" spans="1:2" x14ac:dyDescent="0.25">
      <c r="A2509" s="630">
        <v>39973</v>
      </c>
      <c r="B2509" s="631">
        <v>1.3914</v>
      </c>
    </row>
    <row r="2510" spans="1:2" x14ac:dyDescent="0.25">
      <c r="A2510" s="630">
        <v>39972</v>
      </c>
      <c r="B2510" s="631">
        <v>1.3963000000000001</v>
      </c>
    </row>
    <row r="2511" spans="1:2" x14ac:dyDescent="0.25">
      <c r="A2511" s="630">
        <v>39971</v>
      </c>
      <c r="B2511" s="631">
        <v>1.3963000000000001</v>
      </c>
    </row>
    <row r="2512" spans="1:2" x14ac:dyDescent="0.25">
      <c r="A2512" s="630">
        <v>39970</v>
      </c>
      <c r="B2512" s="631">
        <v>1.4124000000000001</v>
      </c>
    </row>
    <row r="2513" spans="1:2" x14ac:dyDescent="0.25">
      <c r="A2513" s="630">
        <v>39969</v>
      </c>
      <c r="B2513" s="631">
        <v>1.4172</v>
      </c>
    </row>
    <row r="2514" spans="1:2" x14ac:dyDescent="0.25">
      <c r="A2514" s="630">
        <v>39968</v>
      </c>
      <c r="B2514" s="631">
        <v>1.4233</v>
      </c>
    </row>
    <row r="2515" spans="1:2" x14ac:dyDescent="0.25">
      <c r="A2515" s="630">
        <v>39967</v>
      </c>
      <c r="B2515" s="631">
        <v>1.4205000000000001</v>
      </c>
    </row>
    <row r="2516" spans="1:2" x14ac:dyDescent="0.25">
      <c r="A2516" s="630">
        <v>39966</v>
      </c>
      <c r="B2516" s="631">
        <v>1.4172</v>
      </c>
    </row>
    <row r="2517" spans="1:2" x14ac:dyDescent="0.25">
      <c r="A2517" s="630">
        <v>39965</v>
      </c>
      <c r="B2517" s="631">
        <v>1.4144000000000001</v>
      </c>
    </row>
    <row r="2518" spans="1:2" x14ac:dyDescent="0.25">
      <c r="A2518" s="630">
        <v>39964</v>
      </c>
      <c r="B2518" s="631">
        <v>1.4144000000000001</v>
      </c>
    </row>
    <row r="2519" spans="1:2" x14ac:dyDescent="0.25">
      <c r="A2519" s="630">
        <v>39963</v>
      </c>
      <c r="B2519" s="631">
        <v>1.4043000000000001</v>
      </c>
    </row>
    <row r="2520" spans="1:2" x14ac:dyDescent="0.25">
      <c r="A2520" s="630">
        <v>39962</v>
      </c>
      <c r="B2520" s="631">
        <v>1.3875999999999999</v>
      </c>
    </row>
    <row r="2521" spans="1:2" x14ac:dyDescent="0.25">
      <c r="A2521" s="630">
        <v>39961</v>
      </c>
      <c r="B2521" s="631">
        <v>1.3948</v>
      </c>
    </row>
    <row r="2522" spans="1:2" x14ac:dyDescent="0.25">
      <c r="A2522" s="630">
        <v>39960</v>
      </c>
      <c r="B2522" s="631">
        <v>1.3960999999999999</v>
      </c>
    </row>
    <row r="2523" spans="1:2" x14ac:dyDescent="0.25">
      <c r="A2523" s="630">
        <v>39959</v>
      </c>
      <c r="B2523" s="631">
        <v>1.4001999999999999</v>
      </c>
    </row>
    <row r="2524" spans="1:2" x14ac:dyDescent="0.25">
      <c r="A2524" s="630">
        <v>39958</v>
      </c>
      <c r="B2524" s="631">
        <v>1.3994</v>
      </c>
    </row>
    <row r="2525" spans="1:2" x14ac:dyDescent="0.25">
      <c r="A2525" s="630">
        <v>39957</v>
      </c>
      <c r="B2525" s="631">
        <v>1.3993</v>
      </c>
    </row>
    <row r="2526" spans="1:2" x14ac:dyDescent="0.25">
      <c r="A2526" s="630">
        <v>39956</v>
      </c>
      <c r="B2526" s="631">
        <v>1.3959999999999999</v>
      </c>
    </row>
    <row r="2527" spans="1:2" x14ac:dyDescent="0.25">
      <c r="A2527" s="630">
        <v>39955</v>
      </c>
      <c r="B2527" s="631">
        <v>1.3798999999999999</v>
      </c>
    </row>
    <row r="2528" spans="1:2" x14ac:dyDescent="0.25">
      <c r="A2528" s="630">
        <v>39954</v>
      </c>
      <c r="B2528" s="631">
        <v>1.3677999999999999</v>
      </c>
    </row>
    <row r="2529" spans="1:2" x14ac:dyDescent="0.25">
      <c r="A2529" s="630">
        <v>39953</v>
      </c>
      <c r="B2529" s="631">
        <v>1.3592</v>
      </c>
    </row>
    <row r="2530" spans="1:2" x14ac:dyDescent="0.25">
      <c r="A2530" s="630">
        <v>39952</v>
      </c>
      <c r="B2530" s="631">
        <v>1.3479000000000001</v>
      </c>
    </row>
    <row r="2531" spans="1:2" x14ac:dyDescent="0.25">
      <c r="A2531" s="630">
        <v>39951</v>
      </c>
      <c r="B2531" s="631">
        <v>1.3489</v>
      </c>
    </row>
    <row r="2532" spans="1:2" x14ac:dyDescent="0.25">
      <c r="A2532" s="630">
        <v>39950</v>
      </c>
      <c r="B2532" s="631">
        <v>1.349</v>
      </c>
    </row>
    <row r="2533" spans="1:2" x14ac:dyDescent="0.25">
      <c r="A2533" s="630">
        <v>39949</v>
      </c>
      <c r="B2533" s="631">
        <v>1.3580000000000001</v>
      </c>
    </row>
    <row r="2534" spans="1:2" x14ac:dyDescent="0.25">
      <c r="A2534" s="630">
        <v>39948</v>
      </c>
      <c r="B2534" s="631">
        <v>1.3588</v>
      </c>
    </row>
    <row r="2535" spans="1:2" x14ac:dyDescent="0.25">
      <c r="A2535" s="630">
        <v>39947</v>
      </c>
      <c r="B2535" s="631">
        <v>1.3648</v>
      </c>
    </row>
    <row r="2536" spans="1:2" x14ac:dyDescent="0.25">
      <c r="A2536" s="630">
        <v>39946</v>
      </c>
      <c r="B2536" s="631">
        <v>1.3621000000000001</v>
      </c>
    </row>
    <row r="2537" spans="1:2" x14ac:dyDescent="0.25">
      <c r="A2537" s="630">
        <v>39945</v>
      </c>
      <c r="B2537" s="631">
        <v>1.3613999999999999</v>
      </c>
    </row>
    <row r="2538" spans="1:2" x14ac:dyDescent="0.25">
      <c r="A2538" s="630">
        <v>39944</v>
      </c>
      <c r="B2538" s="631">
        <v>1.363</v>
      </c>
    </row>
    <row r="2539" spans="1:2" x14ac:dyDescent="0.25">
      <c r="A2539" s="630">
        <v>39943</v>
      </c>
      <c r="B2539" s="631">
        <v>1.3628</v>
      </c>
    </row>
    <row r="2540" spans="1:2" x14ac:dyDescent="0.25">
      <c r="A2540" s="630">
        <v>39942</v>
      </c>
      <c r="B2540" s="631">
        <v>1.3446</v>
      </c>
    </row>
    <row r="2541" spans="1:2" x14ac:dyDescent="0.25">
      <c r="A2541" s="630">
        <v>39941</v>
      </c>
      <c r="B2541" s="631">
        <v>1.3345</v>
      </c>
    </row>
    <row r="2542" spans="1:2" x14ac:dyDescent="0.25">
      <c r="A2542" s="630">
        <v>39940</v>
      </c>
      <c r="B2542" s="631">
        <v>1.3303</v>
      </c>
    </row>
    <row r="2543" spans="1:2" x14ac:dyDescent="0.25">
      <c r="A2543" s="630">
        <v>39939</v>
      </c>
      <c r="B2543" s="631">
        <v>1.3378000000000001</v>
      </c>
    </row>
    <row r="2544" spans="1:2" x14ac:dyDescent="0.25">
      <c r="A2544" s="630">
        <v>39938</v>
      </c>
      <c r="B2544" s="631">
        <v>1.331</v>
      </c>
    </row>
    <row r="2545" spans="1:2" x14ac:dyDescent="0.25">
      <c r="A2545" s="630">
        <v>39937</v>
      </c>
      <c r="B2545" s="631">
        <v>1.3265</v>
      </c>
    </row>
    <row r="2546" spans="1:2" x14ac:dyDescent="0.25">
      <c r="A2546" s="630">
        <v>39936</v>
      </c>
      <c r="B2546" s="631">
        <v>1.3265</v>
      </c>
    </row>
    <row r="2547" spans="1:2" x14ac:dyDescent="0.25">
      <c r="A2547" s="630">
        <v>39935</v>
      </c>
      <c r="B2547" s="631">
        <v>1.3260000000000001</v>
      </c>
    </row>
    <row r="2548" spans="1:2" x14ac:dyDescent="0.25">
      <c r="A2548" s="630">
        <v>39934</v>
      </c>
      <c r="B2548" s="631">
        <v>1.3278000000000001</v>
      </c>
    </row>
    <row r="2549" spans="1:2" x14ac:dyDescent="0.25">
      <c r="A2549" s="630">
        <v>39933</v>
      </c>
      <c r="B2549" s="631">
        <v>1.3213999999999999</v>
      </c>
    </row>
    <row r="2550" spans="1:2" x14ac:dyDescent="0.25">
      <c r="A2550" s="630">
        <v>39932</v>
      </c>
      <c r="B2550" s="631">
        <v>1.3038000000000001</v>
      </c>
    </row>
    <row r="2551" spans="1:2" x14ac:dyDescent="0.25">
      <c r="A2551" s="630">
        <v>39931</v>
      </c>
      <c r="B2551" s="631">
        <v>1.3149</v>
      </c>
    </row>
    <row r="2552" spans="1:2" x14ac:dyDescent="0.25">
      <c r="A2552" s="630">
        <v>39930</v>
      </c>
      <c r="B2552" s="631">
        <v>1.3237000000000001</v>
      </c>
    </row>
    <row r="2553" spans="1:2" x14ac:dyDescent="0.25">
      <c r="A2553" s="630">
        <v>39929</v>
      </c>
      <c r="B2553" s="631">
        <v>1.3239000000000001</v>
      </c>
    </row>
    <row r="2554" spans="1:2" x14ac:dyDescent="0.25">
      <c r="A2554" s="630">
        <v>39928</v>
      </c>
      <c r="B2554" s="631">
        <v>1.3201000000000001</v>
      </c>
    </row>
    <row r="2555" spans="1:2" x14ac:dyDescent="0.25">
      <c r="A2555" s="630">
        <v>39927</v>
      </c>
      <c r="B2555" s="631">
        <v>1.3031999999999999</v>
      </c>
    </row>
    <row r="2556" spans="1:2" x14ac:dyDescent="0.25">
      <c r="A2556" s="630">
        <v>39926</v>
      </c>
      <c r="B2556" s="631">
        <v>1.2955000000000001</v>
      </c>
    </row>
    <row r="2557" spans="1:2" x14ac:dyDescent="0.25">
      <c r="A2557" s="630">
        <v>39925</v>
      </c>
      <c r="B2557" s="631">
        <v>1.2939000000000001</v>
      </c>
    </row>
    <row r="2558" spans="1:2" x14ac:dyDescent="0.25">
      <c r="A2558" s="630">
        <v>39924</v>
      </c>
      <c r="B2558" s="631">
        <v>1.2976000000000001</v>
      </c>
    </row>
    <row r="2559" spans="1:2" x14ac:dyDescent="0.25">
      <c r="A2559" s="630">
        <v>39923</v>
      </c>
      <c r="B2559" s="631">
        <v>1.304</v>
      </c>
    </row>
    <row r="2560" spans="1:2" x14ac:dyDescent="0.25">
      <c r="A2560" s="630">
        <v>39922</v>
      </c>
      <c r="B2560" s="631">
        <v>1.3039000000000001</v>
      </c>
    </row>
    <row r="2561" spans="1:2" x14ac:dyDescent="0.25">
      <c r="A2561" s="630">
        <v>39921</v>
      </c>
      <c r="B2561" s="631">
        <v>1.3096000000000001</v>
      </c>
    </row>
    <row r="2562" spans="1:2" x14ac:dyDescent="0.25">
      <c r="A2562" s="630">
        <v>39920</v>
      </c>
      <c r="B2562" s="631">
        <v>1.3197000000000001</v>
      </c>
    </row>
    <row r="2563" spans="1:2" x14ac:dyDescent="0.25">
      <c r="A2563" s="630">
        <v>39919</v>
      </c>
      <c r="B2563" s="631">
        <v>1.3228</v>
      </c>
    </row>
    <row r="2564" spans="1:2" x14ac:dyDescent="0.25">
      <c r="A2564" s="630">
        <v>39918</v>
      </c>
      <c r="B2564" s="631">
        <v>1.3307</v>
      </c>
    </row>
    <row r="2565" spans="1:2" x14ac:dyDescent="0.25">
      <c r="A2565" s="630">
        <v>39917</v>
      </c>
      <c r="B2565" s="631">
        <v>1.3229</v>
      </c>
    </row>
    <row r="2566" spans="1:2" x14ac:dyDescent="0.25">
      <c r="A2566" s="630">
        <v>39916</v>
      </c>
      <c r="B2566" s="631">
        <v>1.3180000000000001</v>
      </c>
    </row>
    <row r="2567" spans="1:2" x14ac:dyDescent="0.25">
      <c r="A2567" s="630">
        <v>39915</v>
      </c>
      <c r="B2567" s="631">
        <v>1.3180000000000001</v>
      </c>
    </row>
    <row r="2568" spans="1:2" x14ac:dyDescent="0.25">
      <c r="A2568" s="630">
        <v>39914</v>
      </c>
      <c r="B2568" s="631">
        <v>1.3139000000000001</v>
      </c>
    </row>
    <row r="2569" spans="1:2" x14ac:dyDescent="0.25">
      <c r="A2569" s="630">
        <v>39913</v>
      </c>
      <c r="B2569" s="631">
        <v>1.3244</v>
      </c>
    </row>
    <row r="2570" spans="1:2" x14ac:dyDescent="0.25">
      <c r="A2570" s="630">
        <v>39912</v>
      </c>
      <c r="B2570" s="631">
        <v>1.3230999999999999</v>
      </c>
    </row>
    <row r="2571" spans="1:2" x14ac:dyDescent="0.25">
      <c r="A2571" s="630">
        <v>39911</v>
      </c>
      <c r="B2571" s="631">
        <v>1.3323</v>
      </c>
    </row>
    <row r="2572" spans="1:2" x14ac:dyDescent="0.25">
      <c r="A2572" s="630">
        <v>39910</v>
      </c>
      <c r="B2572" s="631">
        <v>1.3496999999999999</v>
      </c>
    </row>
    <row r="2573" spans="1:2" x14ac:dyDescent="0.25">
      <c r="A2573" s="630">
        <v>39909</v>
      </c>
      <c r="B2573" s="631">
        <v>1.3481000000000001</v>
      </c>
    </row>
    <row r="2574" spans="1:2" x14ac:dyDescent="0.25">
      <c r="A2574" s="630">
        <v>39908</v>
      </c>
      <c r="B2574" s="631">
        <v>1.3480000000000001</v>
      </c>
    </row>
    <row r="2575" spans="1:2" x14ac:dyDescent="0.25">
      <c r="A2575" s="630">
        <v>39907</v>
      </c>
      <c r="B2575" s="631">
        <v>1.3441000000000001</v>
      </c>
    </row>
    <row r="2576" spans="1:2" x14ac:dyDescent="0.25">
      <c r="A2576" s="630">
        <v>39906</v>
      </c>
      <c r="B2576" s="631">
        <v>1.3331</v>
      </c>
    </row>
    <row r="2577" spans="1:2" x14ac:dyDescent="0.25">
      <c r="A2577" s="630">
        <v>39905</v>
      </c>
      <c r="B2577" s="631">
        <v>1.3226</v>
      </c>
    </row>
    <row r="2578" spans="1:2" x14ac:dyDescent="0.25">
      <c r="A2578" s="630">
        <v>39904</v>
      </c>
      <c r="B2578" s="631">
        <v>1.3273999999999999</v>
      </c>
    </row>
    <row r="2579" spans="1:2" x14ac:dyDescent="0.25">
      <c r="A2579" s="630">
        <v>39903</v>
      </c>
      <c r="B2579" s="631">
        <v>1.3205</v>
      </c>
    </row>
    <row r="2580" spans="1:2" x14ac:dyDescent="0.25">
      <c r="A2580" s="630">
        <v>39902</v>
      </c>
      <c r="B2580" s="631">
        <v>1.3283</v>
      </c>
    </row>
    <row r="2581" spans="1:2" x14ac:dyDescent="0.25">
      <c r="A2581" s="630">
        <v>39901</v>
      </c>
      <c r="B2581" s="631">
        <v>1.3285</v>
      </c>
    </row>
    <row r="2582" spans="1:2" x14ac:dyDescent="0.25">
      <c r="A2582" s="630">
        <v>39900</v>
      </c>
      <c r="B2582" s="631">
        <v>1.3452</v>
      </c>
    </row>
    <row r="2583" spans="1:2" x14ac:dyDescent="0.25">
      <c r="A2583" s="630">
        <v>39899</v>
      </c>
      <c r="B2583" s="631">
        <v>1.3572</v>
      </c>
    </row>
    <row r="2584" spans="1:2" x14ac:dyDescent="0.25">
      <c r="A2584" s="630">
        <v>39898</v>
      </c>
      <c r="B2584" s="631">
        <v>1.3496999999999999</v>
      </c>
    </row>
    <row r="2585" spans="1:2" x14ac:dyDescent="0.25">
      <c r="A2585" s="630">
        <v>39897</v>
      </c>
      <c r="B2585" s="631">
        <v>1.3593999999999999</v>
      </c>
    </row>
    <row r="2586" spans="1:2" x14ac:dyDescent="0.25">
      <c r="A2586" s="630">
        <v>39896</v>
      </c>
      <c r="B2586" s="631">
        <v>1.3629</v>
      </c>
    </row>
    <row r="2587" spans="1:2" x14ac:dyDescent="0.25">
      <c r="A2587" s="630">
        <v>39895</v>
      </c>
      <c r="B2587" s="631">
        <v>1.3576999999999999</v>
      </c>
    </row>
    <row r="2588" spans="1:2" x14ac:dyDescent="0.25">
      <c r="A2588" s="630">
        <v>39894</v>
      </c>
      <c r="B2588" s="631">
        <v>1.3575999999999999</v>
      </c>
    </row>
    <row r="2589" spans="1:2" x14ac:dyDescent="0.25">
      <c r="A2589" s="630">
        <v>39893</v>
      </c>
      <c r="B2589" s="631">
        <v>1.3626</v>
      </c>
    </row>
    <row r="2590" spans="1:2" x14ac:dyDescent="0.25">
      <c r="A2590" s="630">
        <v>39892</v>
      </c>
      <c r="B2590" s="631">
        <v>1.3540000000000001</v>
      </c>
    </row>
    <row r="2591" spans="1:2" x14ac:dyDescent="0.25">
      <c r="A2591" s="630">
        <v>39891</v>
      </c>
      <c r="B2591" s="631">
        <v>1.3080000000000001</v>
      </c>
    </row>
    <row r="2592" spans="1:2" x14ac:dyDescent="0.25">
      <c r="A2592" s="630">
        <v>39890</v>
      </c>
      <c r="B2592" s="631">
        <v>1.2986</v>
      </c>
    </row>
    <row r="2593" spans="1:2" x14ac:dyDescent="0.25">
      <c r="A2593" s="630">
        <v>39889</v>
      </c>
      <c r="B2593" s="631">
        <v>1.2950999999999999</v>
      </c>
    </row>
    <row r="2594" spans="1:2" x14ac:dyDescent="0.25">
      <c r="A2594" s="630">
        <v>39888</v>
      </c>
      <c r="B2594" s="631">
        <v>1.2924</v>
      </c>
    </row>
    <row r="2595" spans="1:2" x14ac:dyDescent="0.25">
      <c r="A2595" s="630">
        <v>39887</v>
      </c>
      <c r="B2595" s="631">
        <v>1.2924</v>
      </c>
    </row>
    <row r="2596" spans="1:2" x14ac:dyDescent="0.25">
      <c r="A2596" s="630">
        <v>39886</v>
      </c>
      <c r="B2596" s="631">
        <v>1.2907</v>
      </c>
    </row>
    <row r="2597" spans="1:2" x14ac:dyDescent="0.25">
      <c r="A2597" s="630">
        <v>39885</v>
      </c>
      <c r="B2597" s="631">
        <v>1.2811999999999999</v>
      </c>
    </row>
    <row r="2598" spans="1:2" x14ac:dyDescent="0.25">
      <c r="A2598" s="630">
        <v>39884</v>
      </c>
      <c r="B2598" s="631">
        <v>1.2718</v>
      </c>
    </row>
    <row r="2599" spans="1:2" x14ac:dyDescent="0.25">
      <c r="A2599" s="630">
        <v>39883</v>
      </c>
      <c r="B2599" s="631">
        <v>1.2685</v>
      </c>
    </row>
    <row r="2600" spans="1:2" x14ac:dyDescent="0.25">
      <c r="A2600" s="630">
        <v>39882</v>
      </c>
      <c r="B2600" s="631">
        <v>1.2645</v>
      </c>
    </row>
    <row r="2601" spans="1:2" x14ac:dyDescent="0.25">
      <c r="A2601" s="630">
        <v>39881</v>
      </c>
      <c r="B2601" s="631">
        <v>1.2648999999999999</v>
      </c>
    </row>
    <row r="2602" spans="1:2" x14ac:dyDescent="0.25">
      <c r="A2602" s="630">
        <v>39880</v>
      </c>
      <c r="B2602" s="631">
        <v>1.2648999999999999</v>
      </c>
    </row>
    <row r="2603" spans="1:2" x14ac:dyDescent="0.25">
      <c r="A2603" s="630">
        <v>39879</v>
      </c>
      <c r="B2603" s="631">
        <v>1.2632000000000001</v>
      </c>
    </row>
    <row r="2604" spans="1:2" x14ac:dyDescent="0.25">
      <c r="A2604" s="630">
        <v>39878</v>
      </c>
      <c r="B2604" s="631">
        <v>1.2585</v>
      </c>
    </row>
    <row r="2605" spans="1:2" x14ac:dyDescent="0.25">
      <c r="A2605" s="630">
        <v>39877</v>
      </c>
      <c r="B2605" s="631">
        <v>1.2543</v>
      </c>
    </row>
    <row r="2606" spans="1:2" x14ac:dyDescent="0.25">
      <c r="A2606" s="630">
        <v>39876</v>
      </c>
      <c r="B2606" s="631">
        <v>1.26</v>
      </c>
    </row>
    <row r="2607" spans="1:2" x14ac:dyDescent="0.25">
      <c r="A2607" s="630">
        <v>39875</v>
      </c>
      <c r="B2607" s="631">
        <v>1.2589999999999999</v>
      </c>
    </row>
    <row r="2608" spans="1:2" x14ac:dyDescent="0.25">
      <c r="A2608" s="630">
        <v>39874</v>
      </c>
      <c r="B2608" s="631">
        <v>1.2662</v>
      </c>
    </row>
    <row r="2609" spans="1:2" x14ac:dyDescent="0.25">
      <c r="A2609" s="630">
        <v>39873</v>
      </c>
      <c r="B2609" s="631">
        <v>1.2664</v>
      </c>
    </row>
    <row r="2610" spans="1:2" x14ac:dyDescent="0.25">
      <c r="A2610" s="630">
        <v>39872</v>
      </c>
      <c r="B2610" s="631">
        <v>1.2694000000000001</v>
      </c>
    </row>
    <row r="2611" spans="1:2" x14ac:dyDescent="0.25">
      <c r="A2611" s="630">
        <v>39871</v>
      </c>
      <c r="B2611" s="631">
        <v>1.2744</v>
      </c>
    </row>
    <row r="2612" spans="1:2" x14ac:dyDescent="0.25">
      <c r="A2612" s="630">
        <v>39870</v>
      </c>
      <c r="B2612" s="631">
        <v>1.2811999999999999</v>
      </c>
    </row>
    <row r="2613" spans="1:2" x14ac:dyDescent="0.25">
      <c r="A2613" s="630">
        <v>39869</v>
      </c>
      <c r="B2613" s="631">
        <v>1.2749999999999999</v>
      </c>
    </row>
    <row r="2614" spans="1:2" x14ac:dyDescent="0.25">
      <c r="A2614" s="630">
        <v>39868</v>
      </c>
      <c r="B2614" s="631">
        <v>1.2829999999999999</v>
      </c>
    </row>
    <row r="2615" spans="1:2" x14ac:dyDescent="0.25">
      <c r="A2615" s="630">
        <v>39867</v>
      </c>
      <c r="B2615" s="631">
        <v>1.2817000000000001</v>
      </c>
    </row>
    <row r="2616" spans="1:2" x14ac:dyDescent="0.25">
      <c r="A2616" s="630">
        <v>39866</v>
      </c>
      <c r="B2616" s="631">
        <v>1.2822</v>
      </c>
    </row>
    <row r="2617" spans="1:2" x14ac:dyDescent="0.25">
      <c r="A2617" s="630">
        <v>39865</v>
      </c>
      <c r="B2617" s="631">
        <v>1.2654000000000001</v>
      </c>
    </row>
    <row r="2618" spans="1:2" x14ac:dyDescent="0.25">
      <c r="A2618" s="630">
        <v>39864</v>
      </c>
      <c r="B2618" s="631">
        <v>1.2630999999999999</v>
      </c>
    </row>
    <row r="2619" spans="1:2" x14ac:dyDescent="0.25">
      <c r="A2619" s="630">
        <v>39863</v>
      </c>
      <c r="B2619" s="631">
        <v>1.2582</v>
      </c>
    </row>
    <row r="2620" spans="1:2" x14ac:dyDescent="0.25">
      <c r="A2620" s="630">
        <v>39862</v>
      </c>
      <c r="B2620" s="631">
        <v>1.2652000000000001</v>
      </c>
    </row>
    <row r="2621" spans="1:2" x14ac:dyDescent="0.25">
      <c r="A2621" s="630">
        <v>39861</v>
      </c>
      <c r="B2621" s="631">
        <v>1.2771999999999999</v>
      </c>
    </row>
    <row r="2622" spans="1:2" x14ac:dyDescent="0.25">
      <c r="A2622" s="630">
        <v>39860</v>
      </c>
      <c r="B2622" s="631">
        <v>1.2854000000000001</v>
      </c>
    </row>
    <row r="2623" spans="1:2" x14ac:dyDescent="0.25">
      <c r="A2623" s="630">
        <v>39859</v>
      </c>
      <c r="B2623" s="631">
        <v>1.2858000000000001</v>
      </c>
    </row>
    <row r="2624" spans="1:2" x14ac:dyDescent="0.25">
      <c r="A2624" s="630">
        <v>39858</v>
      </c>
      <c r="B2624" s="631">
        <v>1.2888999999999999</v>
      </c>
    </row>
    <row r="2625" spans="1:2" x14ac:dyDescent="0.25">
      <c r="A2625" s="630">
        <v>39857</v>
      </c>
      <c r="B2625" s="631">
        <v>1.286</v>
      </c>
    </row>
    <row r="2626" spans="1:2" x14ac:dyDescent="0.25">
      <c r="A2626" s="630">
        <v>39856</v>
      </c>
      <c r="B2626" s="631">
        <v>1.2908999999999999</v>
      </c>
    </row>
    <row r="2627" spans="1:2" x14ac:dyDescent="0.25">
      <c r="A2627" s="630">
        <v>39855</v>
      </c>
      <c r="B2627" s="631">
        <v>1.2925</v>
      </c>
    </row>
    <row r="2628" spans="1:2" x14ac:dyDescent="0.25">
      <c r="A2628" s="630">
        <v>39854</v>
      </c>
      <c r="B2628" s="631">
        <v>1.2972999999999999</v>
      </c>
    </row>
    <row r="2629" spans="1:2" x14ac:dyDescent="0.25">
      <c r="A2629" s="630">
        <v>39853</v>
      </c>
      <c r="B2629" s="631">
        <v>1.2936000000000001</v>
      </c>
    </row>
    <row r="2630" spans="1:2" x14ac:dyDescent="0.25">
      <c r="A2630" s="630">
        <v>39852</v>
      </c>
      <c r="B2630" s="631">
        <v>1.2935000000000001</v>
      </c>
    </row>
    <row r="2631" spans="1:2" x14ac:dyDescent="0.25">
      <c r="A2631" s="630">
        <v>39851</v>
      </c>
      <c r="B2631" s="631">
        <v>1.2824</v>
      </c>
    </row>
    <row r="2632" spans="1:2" x14ac:dyDescent="0.25">
      <c r="A2632" s="630">
        <v>39850</v>
      </c>
      <c r="B2632" s="631">
        <v>1.2837000000000001</v>
      </c>
    </row>
    <row r="2633" spans="1:2" x14ac:dyDescent="0.25">
      <c r="A2633" s="630">
        <v>39849</v>
      </c>
      <c r="B2633" s="631">
        <v>1.2943</v>
      </c>
    </row>
    <row r="2634" spans="1:2" x14ac:dyDescent="0.25">
      <c r="A2634" s="630">
        <v>39848</v>
      </c>
      <c r="B2634" s="631">
        <v>1.2885</v>
      </c>
    </row>
    <row r="2635" spans="1:2" x14ac:dyDescent="0.25">
      <c r="A2635" s="630">
        <v>39847</v>
      </c>
      <c r="B2635" s="631">
        <v>1.2766999999999999</v>
      </c>
    </row>
    <row r="2636" spans="1:2" x14ac:dyDescent="0.25">
      <c r="A2636" s="630">
        <v>39846</v>
      </c>
      <c r="B2636" s="631">
        <v>1.2805</v>
      </c>
    </row>
    <row r="2637" spans="1:2" x14ac:dyDescent="0.25">
      <c r="A2637" s="630">
        <v>39845</v>
      </c>
      <c r="B2637" s="631">
        <v>1.2806999999999999</v>
      </c>
    </row>
    <row r="2638" spans="1:2" x14ac:dyDescent="0.25">
      <c r="A2638" s="630">
        <v>39844</v>
      </c>
      <c r="B2638" s="631">
        <v>1.2871999999999999</v>
      </c>
    </row>
    <row r="2639" spans="1:2" x14ac:dyDescent="0.25">
      <c r="A2639" s="630">
        <v>39843</v>
      </c>
      <c r="B2639" s="631">
        <v>1.3085</v>
      </c>
    </row>
    <row r="2640" spans="1:2" x14ac:dyDescent="0.25">
      <c r="A2640" s="630">
        <v>39842</v>
      </c>
      <c r="B2640" s="631">
        <v>1.3233999999999999</v>
      </c>
    </row>
    <row r="2641" spans="1:2" x14ac:dyDescent="0.25">
      <c r="A2641" s="630">
        <v>39841</v>
      </c>
      <c r="B2641" s="631">
        <v>1.3201000000000001</v>
      </c>
    </row>
    <row r="2642" spans="1:2" x14ac:dyDescent="0.25">
      <c r="A2642" s="630">
        <v>39840</v>
      </c>
      <c r="B2642" s="631">
        <v>1.2992999999999999</v>
      </c>
    </row>
    <row r="2643" spans="1:2" x14ac:dyDescent="0.25">
      <c r="A2643" s="630">
        <v>39839</v>
      </c>
      <c r="B2643" s="631">
        <v>1.2983</v>
      </c>
    </row>
    <row r="2644" spans="1:2" x14ac:dyDescent="0.25">
      <c r="A2644" s="630">
        <v>39838</v>
      </c>
      <c r="B2644" s="631">
        <v>1.2983</v>
      </c>
    </row>
    <row r="2645" spans="1:2" x14ac:dyDescent="0.25">
      <c r="A2645" s="630">
        <v>39837</v>
      </c>
      <c r="B2645" s="631">
        <v>1.2910999999999999</v>
      </c>
    </row>
    <row r="2646" spans="1:2" x14ac:dyDescent="0.25">
      <c r="A2646" s="630">
        <v>39836</v>
      </c>
      <c r="B2646" s="631">
        <v>1.2999000000000001</v>
      </c>
    </row>
    <row r="2647" spans="1:2" x14ac:dyDescent="0.25">
      <c r="A2647" s="630">
        <v>39835</v>
      </c>
      <c r="B2647" s="631">
        <v>1.2916000000000001</v>
      </c>
    </row>
    <row r="2648" spans="1:2" x14ac:dyDescent="0.25">
      <c r="A2648" s="630">
        <v>39834</v>
      </c>
      <c r="B2648" s="631">
        <v>1.2979000000000001</v>
      </c>
    </row>
    <row r="2649" spans="1:2" x14ac:dyDescent="0.25">
      <c r="A2649" s="630">
        <v>39833</v>
      </c>
      <c r="B2649" s="631">
        <v>1.3260000000000001</v>
      </c>
    </row>
    <row r="2650" spans="1:2" x14ac:dyDescent="0.25">
      <c r="A2650" s="630">
        <v>39832</v>
      </c>
      <c r="B2650" s="631">
        <v>1.327</v>
      </c>
    </row>
    <row r="2651" spans="1:2" x14ac:dyDescent="0.25">
      <c r="A2651" s="630">
        <v>39831</v>
      </c>
      <c r="B2651" s="631">
        <v>1.3263</v>
      </c>
    </row>
    <row r="2652" spans="1:2" x14ac:dyDescent="0.25">
      <c r="A2652" s="630">
        <v>39830</v>
      </c>
      <c r="B2652" s="631">
        <v>1.3229</v>
      </c>
    </row>
    <row r="2653" spans="1:2" x14ac:dyDescent="0.25">
      <c r="A2653" s="630">
        <v>39829</v>
      </c>
      <c r="B2653" s="631">
        <v>1.3151999999999999</v>
      </c>
    </row>
    <row r="2654" spans="1:2" x14ac:dyDescent="0.25">
      <c r="A2654" s="630">
        <v>39828</v>
      </c>
      <c r="B2654" s="631">
        <v>1.3211999999999999</v>
      </c>
    </row>
    <row r="2655" spans="1:2" x14ac:dyDescent="0.25">
      <c r="A2655" s="630">
        <v>39827</v>
      </c>
      <c r="B2655" s="631">
        <v>1.3275999999999999</v>
      </c>
    </row>
    <row r="2656" spans="1:2" x14ac:dyDescent="0.25">
      <c r="A2656" s="630">
        <v>39826</v>
      </c>
      <c r="B2656" s="631">
        <v>1.3399000000000001</v>
      </c>
    </row>
    <row r="2657" spans="1:2" x14ac:dyDescent="0.25">
      <c r="A2657" s="630">
        <v>39825</v>
      </c>
      <c r="B2657" s="631">
        <v>1.347</v>
      </c>
    </row>
    <row r="2658" spans="1:2" x14ac:dyDescent="0.25">
      <c r="A2658" s="630">
        <v>39824</v>
      </c>
      <c r="B2658" s="631">
        <v>1.347</v>
      </c>
    </row>
    <row r="2659" spans="1:2" x14ac:dyDescent="0.25">
      <c r="A2659" s="630">
        <v>39823</v>
      </c>
      <c r="B2659" s="631">
        <v>1.3621000000000001</v>
      </c>
    </row>
    <row r="2660" spans="1:2" x14ac:dyDescent="0.25">
      <c r="A2660" s="630">
        <v>39822</v>
      </c>
      <c r="B2660" s="631">
        <v>1.3640000000000001</v>
      </c>
    </row>
    <row r="2661" spans="1:2" x14ac:dyDescent="0.25">
      <c r="A2661" s="630">
        <v>39821</v>
      </c>
      <c r="B2661" s="631">
        <v>1.3576999999999999</v>
      </c>
    </row>
    <row r="2662" spans="1:2" x14ac:dyDescent="0.25">
      <c r="A2662" s="630">
        <v>39820</v>
      </c>
      <c r="B2662" s="631">
        <v>1.3494999999999999</v>
      </c>
    </row>
    <row r="2663" spans="1:2" x14ac:dyDescent="0.25">
      <c r="A2663" s="630">
        <v>39819</v>
      </c>
      <c r="B2663" s="631">
        <v>1.3753</v>
      </c>
    </row>
    <row r="2664" spans="1:2" x14ac:dyDescent="0.25">
      <c r="A2664" s="630">
        <v>39818</v>
      </c>
      <c r="B2664" s="631">
        <v>1.3913</v>
      </c>
    </row>
    <row r="2665" spans="1:2" x14ac:dyDescent="0.25">
      <c r="A2665" s="630">
        <v>39817</v>
      </c>
      <c r="B2665" s="631">
        <v>1.3915</v>
      </c>
    </row>
    <row r="2666" spans="1:2" x14ac:dyDescent="0.25">
      <c r="A2666" s="630">
        <v>39816</v>
      </c>
      <c r="B2666" s="631">
        <v>1.3922000000000001</v>
      </c>
    </row>
    <row r="2667" spans="1:2" x14ac:dyDescent="0.25">
      <c r="A2667" s="630">
        <v>39815</v>
      </c>
      <c r="B2667" s="631">
        <v>1.3968</v>
      </c>
    </row>
    <row r="2668" spans="1:2" x14ac:dyDescent="0.25">
      <c r="A2668" s="630">
        <v>39814</v>
      </c>
      <c r="B2668" s="631">
        <v>1.4039999999999999</v>
      </c>
    </row>
    <row r="2669" spans="1:2" x14ac:dyDescent="0.25">
      <c r="A2669" s="630">
        <v>39813</v>
      </c>
      <c r="B2669" s="631">
        <v>1.4095</v>
      </c>
    </row>
    <row r="2670" spans="1:2" x14ac:dyDescent="0.25">
      <c r="A2670" s="630">
        <v>39812</v>
      </c>
      <c r="B2670" s="631">
        <v>1.4187000000000001</v>
      </c>
    </row>
    <row r="2671" spans="1:2" x14ac:dyDescent="0.25">
      <c r="A2671" s="630">
        <v>39811</v>
      </c>
      <c r="B2671" s="631">
        <v>1.4027000000000001</v>
      </c>
    </row>
    <row r="2672" spans="1:2" x14ac:dyDescent="0.25">
      <c r="A2672" s="630">
        <v>39810</v>
      </c>
      <c r="B2672" s="631">
        <v>1.4027000000000001</v>
      </c>
    </row>
    <row r="2673" spans="1:2" x14ac:dyDescent="0.25">
      <c r="A2673" s="630">
        <v>39809</v>
      </c>
      <c r="B2673" s="631">
        <v>1.4048</v>
      </c>
    </row>
    <row r="2674" spans="1:2" x14ac:dyDescent="0.25">
      <c r="A2674" s="630">
        <v>39808</v>
      </c>
      <c r="B2674" s="631">
        <v>1.4006000000000001</v>
      </c>
    </row>
    <row r="2675" spans="1:2" x14ac:dyDescent="0.25">
      <c r="A2675" s="630">
        <v>39807</v>
      </c>
      <c r="B2675" s="631">
        <v>1.3971</v>
      </c>
    </row>
    <row r="2676" spans="1:2" x14ac:dyDescent="0.25">
      <c r="A2676" s="630">
        <v>39806</v>
      </c>
      <c r="B2676" s="631">
        <v>1.3974</v>
      </c>
    </row>
    <row r="2677" spans="1:2" x14ac:dyDescent="0.25">
      <c r="A2677" s="630">
        <v>39805</v>
      </c>
      <c r="B2677" s="631">
        <v>1.3979999999999999</v>
      </c>
    </row>
    <row r="2678" spans="1:2" x14ac:dyDescent="0.25">
      <c r="A2678" s="630">
        <v>39804</v>
      </c>
      <c r="B2678" s="631">
        <v>1.3908</v>
      </c>
    </row>
    <row r="2679" spans="1:2" x14ac:dyDescent="0.25">
      <c r="A2679" s="630">
        <v>39803</v>
      </c>
      <c r="B2679" s="631">
        <v>1.3907</v>
      </c>
    </row>
    <row r="2680" spans="1:2" x14ac:dyDescent="0.25">
      <c r="A2680" s="630">
        <v>39802</v>
      </c>
      <c r="B2680" s="631">
        <v>1.4117999999999999</v>
      </c>
    </row>
    <row r="2681" spans="1:2" x14ac:dyDescent="0.25">
      <c r="A2681" s="630">
        <v>39801</v>
      </c>
      <c r="B2681" s="631">
        <v>1.4437</v>
      </c>
    </row>
    <row r="2682" spans="1:2" x14ac:dyDescent="0.25">
      <c r="A2682" s="630">
        <v>39800</v>
      </c>
      <c r="B2682" s="631">
        <v>1.4137</v>
      </c>
    </row>
    <row r="2683" spans="1:2" x14ac:dyDescent="0.25">
      <c r="A2683" s="630">
        <v>39799</v>
      </c>
      <c r="B2683" s="631">
        <v>1.3721000000000001</v>
      </c>
    </row>
    <row r="2684" spans="1:2" x14ac:dyDescent="0.25">
      <c r="A2684" s="630">
        <v>39798</v>
      </c>
      <c r="B2684" s="631">
        <v>1.35</v>
      </c>
    </row>
    <row r="2685" spans="1:2" x14ac:dyDescent="0.25">
      <c r="A2685" s="630">
        <v>39797</v>
      </c>
      <c r="B2685" s="631">
        <v>1.3382000000000001</v>
      </c>
    </row>
    <row r="2686" spans="1:2" x14ac:dyDescent="0.25">
      <c r="A2686" s="630">
        <v>39796</v>
      </c>
      <c r="B2686" s="631">
        <v>1.3385</v>
      </c>
    </row>
    <row r="2687" spans="1:2" x14ac:dyDescent="0.25">
      <c r="A2687" s="630">
        <v>39795</v>
      </c>
      <c r="B2687" s="631">
        <v>1.3339000000000001</v>
      </c>
    </row>
    <row r="2688" spans="1:2" x14ac:dyDescent="0.25">
      <c r="A2688" s="630">
        <v>39794</v>
      </c>
      <c r="B2688" s="631">
        <v>1.3141</v>
      </c>
    </row>
    <row r="2689" spans="1:2" x14ac:dyDescent="0.25">
      <c r="A2689" s="630">
        <v>39793</v>
      </c>
      <c r="B2689" s="631">
        <v>1.2958000000000001</v>
      </c>
    </row>
    <row r="2690" spans="1:2" x14ac:dyDescent="0.25">
      <c r="A2690" s="630">
        <v>39792</v>
      </c>
      <c r="B2690" s="631">
        <v>1.2889999999999999</v>
      </c>
    </row>
    <row r="2691" spans="1:2" x14ac:dyDescent="0.25">
      <c r="A2691" s="630">
        <v>39791</v>
      </c>
      <c r="B2691" s="631">
        <v>1.2827999999999999</v>
      </c>
    </row>
    <row r="2692" spans="1:2" x14ac:dyDescent="0.25">
      <c r="A2692" s="630">
        <v>39790</v>
      </c>
      <c r="B2692" s="631">
        <v>1.2714000000000001</v>
      </c>
    </row>
    <row r="2693" spans="1:2" x14ac:dyDescent="0.25">
      <c r="A2693" s="630">
        <v>39789</v>
      </c>
      <c r="B2693" s="631">
        <v>1.2713000000000001</v>
      </c>
    </row>
    <row r="2694" spans="1:2" x14ac:dyDescent="0.25">
      <c r="A2694" s="630">
        <v>39788</v>
      </c>
      <c r="B2694" s="631">
        <v>1.2732000000000001</v>
      </c>
    </row>
    <row r="2695" spans="1:2" x14ac:dyDescent="0.25">
      <c r="A2695" s="630">
        <v>39787</v>
      </c>
      <c r="B2695" s="631">
        <v>1.2692000000000001</v>
      </c>
    </row>
    <row r="2696" spans="1:2" x14ac:dyDescent="0.25">
      <c r="A2696" s="630">
        <v>39786</v>
      </c>
      <c r="B2696" s="631">
        <v>1.2677</v>
      </c>
    </row>
    <row r="2697" spans="1:2" x14ac:dyDescent="0.25">
      <c r="A2697" s="630">
        <v>39785</v>
      </c>
      <c r="B2697" s="631">
        <v>1.2649999999999999</v>
      </c>
    </row>
    <row r="2698" spans="1:2" x14ac:dyDescent="0.25">
      <c r="A2698" s="630">
        <v>39784</v>
      </c>
      <c r="B2698" s="631">
        <v>1.2661</v>
      </c>
    </row>
    <row r="2699" spans="1:2" x14ac:dyDescent="0.25">
      <c r="A2699" s="630">
        <v>39783</v>
      </c>
      <c r="B2699" s="631">
        <v>1.2687999999999999</v>
      </c>
    </row>
    <row r="2700" spans="1:2" x14ac:dyDescent="0.25">
      <c r="A2700" s="630">
        <v>39782</v>
      </c>
      <c r="B2700" s="631">
        <v>1.2686999999999999</v>
      </c>
    </row>
    <row r="2701" spans="1:2" x14ac:dyDescent="0.25">
      <c r="A2701" s="630">
        <v>39781</v>
      </c>
      <c r="B2701" s="631">
        <v>1.2836000000000001</v>
      </c>
    </row>
    <row r="2702" spans="1:2" x14ac:dyDescent="0.25">
      <c r="A2702" s="630">
        <v>39780</v>
      </c>
      <c r="B2702" s="631">
        <v>1.2904</v>
      </c>
    </row>
    <row r="2703" spans="1:2" x14ac:dyDescent="0.25">
      <c r="A2703" s="630">
        <v>39779</v>
      </c>
      <c r="B2703" s="631">
        <v>1.2969999999999999</v>
      </c>
    </row>
    <row r="2704" spans="1:2" x14ac:dyDescent="0.25">
      <c r="A2704" s="630">
        <v>39778</v>
      </c>
      <c r="B2704" s="631">
        <v>1.2910999999999999</v>
      </c>
    </row>
    <row r="2705" spans="1:2" x14ac:dyDescent="0.25">
      <c r="A2705" s="630">
        <v>39777</v>
      </c>
      <c r="B2705" s="631">
        <v>1.2687999999999999</v>
      </c>
    </row>
    <row r="2706" spans="1:2" x14ac:dyDescent="0.25">
      <c r="A2706" s="630">
        <v>39776</v>
      </c>
      <c r="B2706" s="631">
        <v>1.2583</v>
      </c>
    </row>
    <row r="2707" spans="1:2" x14ac:dyDescent="0.25">
      <c r="A2707" s="630">
        <v>39775</v>
      </c>
      <c r="B2707" s="631">
        <v>1.2581</v>
      </c>
    </row>
    <row r="2708" spans="1:2" x14ac:dyDescent="0.25">
      <c r="A2708" s="630">
        <v>39774</v>
      </c>
      <c r="B2708" s="631">
        <v>1.2518</v>
      </c>
    </row>
    <row r="2709" spans="1:2" x14ac:dyDescent="0.25">
      <c r="A2709" s="630">
        <v>39773</v>
      </c>
      <c r="B2709" s="631">
        <v>1.2517</v>
      </c>
    </row>
    <row r="2710" spans="1:2" x14ac:dyDescent="0.25">
      <c r="A2710" s="630">
        <v>39772</v>
      </c>
      <c r="B2710" s="631">
        <v>1.2626999999999999</v>
      </c>
    </row>
    <row r="2711" spans="1:2" x14ac:dyDescent="0.25">
      <c r="A2711" s="630">
        <v>39771</v>
      </c>
      <c r="B2711" s="631">
        <v>1.2628999999999999</v>
      </c>
    </row>
    <row r="2712" spans="1:2" x14ac:dyDescent="0.25">
      <c r="A2712" s="630">
        <v>39770</v>
      </c>
      <c r="B2712" s="631">
        <v>1.2615000000000001</v>
      </c>
    </row>
    <row r="2713" spans="1:2" x14ac:dyDescent="0.25">
      <c r="A2713" s="630">
        <v>39769</v>
      </c>
      <c r="B2713" s="631">
        <v>1.2597</v>
      </c>
    </row>
    <row r="2714" spans="1:2" x14ac:dyDescent="0.25">
      <c r="A2714" s="630">
        <v>39768</v>
      </c>
      <c r="B2714" s="631">
        <v>1.2606999999999999</v>
      </c>
    </row>
    <row r="2715" spans="1:2" x14ac:dyDescent="0.25">
      <c r="A2715" s="630">
        <v>39767</v>
      </c>
      <c r="B2715" s="631">
        <v>1.2726999999999999</v>
      </c>
    </row>
    <row r="2716" spans="1:2" x14ac:dyDescent="0.25">
      <c r="A2716" s="630">
        <v>39766</v>
      </c>
      <c r="B2716" s="631">
        <v>1.2494000000000001</v>
      </c>
    </row>
    <row r="2717" spans="1:2" x14ac:dyDescent="0.25">
      <c r="A2717" s="630">
        <v>39765</v>
      </c>
      <c r="B2717" s="631">
        <v>1.2544999999999999</v>
      </c>
    </row>
    <row r="2718" spans="1:2" x14ac:dyDescent="0.25">
      <c r="A2718" s="630">
        <v>39764</v>
      </c>
      <c r="B2718" s="631">
        <v>1.2698</v>
      </c>
    </row>
    <row r="2719" spans="1:2" x14ac:dyDescent="0.25">
      <c r="A2719" s="630">
        <v>39763</v>
      </c>
      <c r="B2719" s="631">
        <v>1.284</v>
      </c>
    </row>
    <row r="2720" spans="1:2" x14ac:dyDescent="0.25">
      <c r="A2720" s="630">
        <v>39762</v>
      </c>
      <c r="B2720" s="631">
        <v>1.2716000000000001</v>
      </c>
    </row>
    <row r="2721" spans="1:2" x14ac:dyDescent="0.25">
      <c r="A2721" s="630">
        <v>39761</v>
      </c>
      <c r="B2721" s="631">
        <v>1.2713000000000001</v>
      </c>
    </row>
    <row r="2722" spans="1:2" x14ac:dyDescent="0.25">
      <c r="A2722" s="630">
        <v>39760</v>
      </c>
      <c r="B2722" s="631">
        <v>1.2748999999999999</v>
      </c>
    </row>
    <row r="2723" spans="1:2" x14ac:dyDescent="0.25">
      <c r="A2723" s="630">
        <v>39759</v>
      </c>
      <c r="B2723" s="631">
        <v>1.2855000000000001</v>
      </c>
    </row>
    <row r="2724" spans="1:2" x14ac:dyDescent="0.25">
      <c r="A2724" s="630">
        <v>39758</v>
      </c>
      <c r="B2724" s="631">
        <v>1.2935000000000001</v>
      </c>
    </row>
    <row r="2725" spans="1:2" x14ac:dyDescent="0.25">
      <c r="A2725" s="630">
        <v>39757</v>
      </c>
      <c r="B2725" s="631">
        <v>1.2726999999999999</v>
      </c>
    </row>
    <row r="2726" spans="1:2" x14ac:dyDescent="0.25">
      <c r="A2726" s="630">
        <v>39756</v>
      </c>
      <c r="B2726" s="631">
        <v>1.2786999999999999</v>
      </c>
    </row>
    <row r="2727" spans="1:2" x14ac:dyDescent="0.25">
      <c r="A2727" s="630">
        <v>39755</v>
      </c>
      <c r="B2727" s="631">
        <v>1.272</v>
      </c>
    </row>
    <row r="2728" spans="1:2" x14ac:dyDescent="0.25">
      <c r="A2728" s="630">
        <v>39754</v>
      </c>
      <c r="B2728" s="631">
        <v>1.2717000000000001</v>
      </c>
    </row>
    <row r="2729" spans="1:2" x14ac:dyDescent="0.25">
      <c r="A2729" s="630">
        <v>39753</v>
      </c>
      <c r="B2729" s="631">
        <v>1.2739</v>
      </c>
    </row>
    <row r="2730" spans="1:2" x14ac:dyDescent="0.25">
      <c r="A2730" s="630">
        <v>39752</v>
      </c>
      <c r="B2730" s="631">
        <v>1.3052999999999999</v>
      </c>
    </row>
    <row r="2731" spans="1:2" x14ac:dyDescent="0.25">
      <c r="A2731" s="630">
        <v>39751</v>
      </c>
      <c r="B2731" s="631">
        <v>1.2783</v>
      </c>
    </row>
    <row r="2732" spans="1:2" x14ac:dyDescent="0.25">
      <c r="A2732" s="630">
        <v>39750</v>
      </c>
      <c r="B2732" s="631">
        <v>1.2488999999999999</v>
      </c>
    </row>
    <row r="2733" spans="1:2" x14ac:dyDescent="0.25">
      <c r="A2733" s="630">
        <v>39749</v>
      </c>
      <c r="B2733" s="631">
        <v>1.2515000000000001</v>
      </c>
    </row>
    <row r="2734" spans="1:2" x14ac:dyDescent="0.25">
      <c r="A2734" s="630">
        <v>39748</v>
      </c>
      <c r="B2734" s="631">
        <v>1.2614000000000001</v>
      </c>
    </row>
    <row r="2735" spans="1:2" x14ac:dyDescent="0.25">
      <c r="A2735" s="630">
        <v>39747</v>
      </c>
      <c r="B2735" s="631">
        <v>1.2697000000000001</v>
      </c>
    </row>
    <row r="2736" spans="1:2" x14ac:dyDescent="0.25">
      <c r="A2736" s="630">
        <v>39746</v>
      </c>
      <c r="B2736" s="631">
        <v>1.2653000000000001</v>
      </c>
    </row>
    <row r="2737" spans="1:2" x14ac:dyDescent="0.25">
      <c r="A2737" s="630">
        <v>39745</v>
      </c>
      <c r="B2737" s="631">
        <v>1.2819</v>
      </c>
    </row>
    <row r="2738" spans="1:2" x14ac:dyDescent="0.25">
      <c r="A2738" s="630">
        <v>39744</v>
      </c>
      <c r="B2738" s="631">
        <v>1.2916000000000001</v>
      </c>
    </row>
    <row r="2739" spans="1:2" x14ac:dyDescent="0.25">
      <c r="A2739" s="630">
        <v>39743</v>
      </c>
      <c r="B2739" s="631">
        <v>1.3247</v>
      </c>
    </row>
    <row r="2740" spans="1:2" x14ac:dyDescent="0.25">
      <c r="A2740" s="630">
        <v>39742</v>
      </c>
      <c r="B2740" s="631">
        <v>1.3414999999999999</v>
      </c>
    </row>
    <row r="2741" spans="1:2" x14ac:dyDescent="0.25">
      <c r="A2741" s="630">
        <v>39741</v>
      </c>
      <c r="B2741" s="631">
        <v>1.3404</v>
      </c>
    </row>
    <row r="2742" spans="1:2" x14ac:dyDescent="0.25">
      <c r="A2742" s="630">
        <v>39740</v>
      </c>
      <c r="B2742" s="631">
        <v>1.3404</v>
      </c>
    </row>
    <row r="2743" spans="1:2" x14ac:dyDescent="0.25">
      <c r="A2743" s="630">
        <v>39739</v>
      </c>
      <c r="B2743" s="631">
        <v>1.3455999999999999</v>
      </c>
    </row>
    <row r="2744" spans="1:2" x14ac:dyDescent="0.25">
      <c r="A2744" s="630">
        <v>39738</v>
      </c>
      <c r="B2744" s="631">
        <v>1.3447</v>
      </c>
    </row>
    <row r="2745" spans="1:2" x14ac:dyDescent="0.25">
      <c r="A2745" s="630">
        <v>39737</v>
      </c>
      <c r="B2745" s="631">
        <v>1.3585</v>
      </c>
    </row>
    <row r="2746" spans="1:2" x14ac:dyDescent="0.25">
      <c r="A2746" s="630">
        <v>39736</v>
      </c>
      <c r="B2746" s="631">
        <v>1.3663000000000001</v>
      </c>
    </row>
    <row r="2747" spans="1:2" x14ac:dyDescent="0.25">
      <c r="A2747" s="630">
        <v>39735</v>
      </c>
      <c r="B2747" s="631">
        <v>1.3576999999999999</v>
      </c>
    </row>
    <row r="2748" spans="1:2" x14ac:dyDescent="0.25">
      <c r="A2748" s="630">
        <v>39734</v>
      </c>
      <c r="B2748" s="631">
        <v>1.3403</v>
      </c>
    </row>
    <row r="2749" spans="1:2" x14ac:dyDescent="0.25">
      <c r="A2749" s="630">
        <v>39733</v>
      </c>
      <c r="B2749" s="631">
        <v>1.3391999999999999</v>
      </c>
    </row>
    <row r="2750" spans="1:2" x14ac:dyDescent="0.25">
      <c r="A2750" s="630">
        <v>39732</v>
      </c>
      <c r="B2750" s="631">
        <v>1.3536999999999999</v>
      </c>
    </row>
    <row r="2751" spans="1:2" x14ac:dyDescent="0.25">
      <c r="A2751" s="630">
        <v>39731</v>
      </c>
      <c r="B2751" s="631">
        <v>1.3667</v>
      </c>
    </row>
    <row r="2752" spans="1:2" x14ac:dyDescent="0.25">
      <c r="A2752" s="630">
        <v>39730</v>
      </c>
      <c r="B2752" s="631">
        <v>1.363</v>
      </c>
    </row>
    <row r="2753" spans="1:2" x14ac:dyDescent="0.25">
      <c r="A2753" s="630">
        <v>39729</v>
      </c>
      <c r="B2753" s="631">
        <v>1.3571</v>
      </c>
    </row>
    <row r="2754" spans="1:2" x14ac:dyDescent="0.25">
      <c r="A2754" s="630">
        <v>39728</v>
      </c>
      <c r="B2754" s="631">
        <v>1.3588</v>
      </c>
    </row>
    <row r="2755" spans="1:2" x14ac:dyDescent="0.25">
      <c r="A2755" s="630">
        <v>39727</v>
      </c>
      <c r="B2755" s="631">
        <v>1.3762000000000001</v>
      </c>
    </row>
    <row r="2756" spans="1:2" x14ac:dyDescent="0.25">
      <c r="A2756" s="630">
        <v>39726</v>
      </c>
      <c r="B2756" s="631">
        <v>1.377</v>
      </c>
    </row>
    <row r="2757" spans="1:2" x14ac:dyDescent="0.25">
      <c r="A2757" s="630">
        <v>39725</v>
      </c>
      <c r="B2757" s="631">
        <v>1.3827</v>
      </c>
    </row>
    <row r="2758" spans="1:2" x14ac:dyDescent="0.25">
      <c r="A2758" s="630">
        <v>39724</v>
      </c>
      <c r="B2758" s="631">
        <v>1.3912</v>
      </c>
    </row>
    <row r="2759" spans="1:2" x14ac:dyDescent="0.25">
      <c r="A2759" s="630">
        <v>39723</v>
      </c>
      <c r="B2759" s="631">
        <v>1.4089</v>
      </c>
    </row>
    <row r="2760" spans="1:2" x14ac:dyDescent="0.25">
      <c r="A2760" s="630">
        <v>39722</v>
      </c>
      <c r="B2760" s="631">
        <v>1.4292</v>
      </c>
    </row>
    <row r="2761" spans="1:2" x14ac:dyDescent="0.25">
      <c r="A2761" s="630">
        <v>39721</v>
      </c>
      <c r="B2761" s="631">
        <v>1.4444999999999999</v>
      </c>
    </row>
    <row r="2762" spans="1:2" x14ac:dyDescent="0.25">
      <c r="A2762" s="630">
        <v>39720</v>
      </c>
      <c r="B2762" s="631">
        <v>1.4607000000000001</v>
      </c>
    </row>
    <row r="2763" spans="1:2" x14ac:dyDescent="0.25">
      <c r="A2763" s="630">
        <v>39719</v>
      </c>
      <c r="B2763" s="631">
        <v>1.4607000000000001</v>
      </c>
    </row>
    <row r="2764" spans="1:2" x14ac:dyDescent="0.25">
      <c r="A2764" s="630">
        <v>39718</v>
      </c>
      <c r="B2764" s="631">
        <v>1.4613</v>
      </c>
    </row>
    <row r="2765" spans="1:2" x14ac:dyDescent="0.25">
      <c r="A2765" s="630">
        <v>39717</v>
      </c>
      <c r="B2765" s="631">
        <v>1.4673</v>
      </c>
    </row>
    <row r="2766" spans="1:2" x14ac:dyDescent="0.25">
      <c r="A2766" s="630">
        <v>39716</v>
      </c>
      <c r="B2766" s="631">
        <v>1.4674</v>
      </c>
    </row>
    <row r="2767" spans="1:2" x14ac:dyDescent="0.25">
      <c r="A2767" s="630">
        <v>39715</v>
      </c>
      <c r="B2767" s="631">
        <v>1.4754</v>
      </c>
    </row>
    <row r="2768" spans="1:2" x14ac:dyDescent="0.25">
      <c r="A2768" s="630">
        <v>39714</v>
      </c>
      <c r="B2768" s="631">
        <v>1.4579</v>
      </c>
    </row>
    <row r="2769" spans="1:2" x14ac:dyDescent="0.25">
      <c r="A2769" s="630">
        <v>39713</v>
      </c>
      <c r="B2769" s="631">
        <v>1.4462999999999999</v>
      </c>
    </row>
    <row r="2770" spans="1:2" x14ac:dyDescent="0.25">
      <c r="A2770" s="630">
        <v>39712</v>
      </c>
      <c r="B2770" s="631">
        <v>1.4461999999999999</v>
      </c>
    </row>
    <row r="2771" spans="1:2" x14ac:dyDescent="0.25">
      <c r="A2771" s="630">
        <v>39711</v>
      </c>
      <c r="B2771" s="631">
        <v>1.4311</v>
      </c>
    </row>
    <row r="2772" spans="1:2" x14ac:dyDescent="0.25">
      <c r="A2772" s="630">
        <v>39710</v>
      </c>
      <c r="B2772" s="631">
        <v>1.4376</v>
      </c>
    </row>
    <row r="2773" spans="1:2" x14ac:dyDescent="0.25">
      <c r="A2773" s="630">
        <v>39709</v>
      </c>
      <c r="B2773" s="631">
        <v>1.4194</v>
      </c>
    </row>
    <row r="2774" spans="1:2" x14ac:dyDescent="0.25">
      <c r="A2774" s="630">
        <v>39708</v>
      </c>
      <c r="B2774" s="631">
        <v>1.4214</v>
      </c>
    </row>
    <row r="2775" spans="1:2" x14ac:dyDescent="0.25">
      <c r="A2775" s="630">
        <v>39707</v>
      </c>
      <c r="B2775" s="631">
        <v>1.4274</v>
      </c>
    </row>
    <row r="2776" spans="1:2" x14ac:dyDescent="0.25">
      <c r="A2776" s="630">
        <v>39706</v>
      </c>
      <c r="B2776" s="631">
        <v>1.4226000000000001</v>
      </c>
    </row>
    <row r="2777" spans="1:2" x14ac:dyDescent="0.25">
      <c r="A2777" s="630">
        <v>39705</v>
      </c>
      <c r="B2777" s="631">
        <v>1.4222999999999999</v>
      </c>
    </row>
    <row r="2778" spans="1:2" x14ac:dyDescent="0.25">
      <c r="A2778" s="630">
        <v>39704</v>
      </c>
      <c r="B2778" s="631">
        <v>1.4074</v>
      </c>
    </row>
    <row r="2779" spans="1:2" x14ac:dyDescent="0.25">
      <c r="A2779" s="630">
        <v>39703</v>
      </c>
      <c r="B2779" s="631">
        <v>1.3948</v>
      </c>
    </row>
    <row r="2780" spans="1:2" x14ac:dyDescent="0.25">
      <c r="A2780" s="630">
        <v>39702</v>
      </c>
      <c r="B2780" s="631">
        <v>1.411</v>
      </c>
    </row>
    <row r="2781" spans="1:2" x14ac:dyDescent="0.25">
      <c r="A2781" s="630">
        <v>39701</v>
      </c>
      <c r="B2781" s="631">
        <v>1.4132</v>
      </c>
    </row>
    <row r="2782" spans="1:2" x14ac:dyDescent="0.25">
      <c r="A2782" s="630">
        <v>39700</v>
      </c>
      <c r="B2782" s="631">
        <v>1.4276</v>
      </c>
    </row>
    <row r="2783" spans="1:2" x14ac:dyDescent="0.25">
      <c r="A2783" s="630">
        <v>39699</v>
      </c>
      <c r="B2783" s="631">
        <v>1.4265000000000001</v>
      </c>
    </row>
    <row r="2784" spans="1:2" x14ac:dyDescent="0.25">
      <c r="A2784" s="630">
        <v>39698</v>
      </c>
      <c r="B2784" s="631">
        <v>1.4261999999999999</v>
      </c>
    </row>
    <row r="2785" spans="1:2" x14ac:dyDescent="0.25">
      <c r="A2785" s="630">
        <v>39697</v>
      </c>
      <c r="B2785" s="631">
        <v>1.4267000000000001</v>
      </c>
    </row>
    <row r="2786" spans="1:2" x14ac:dyDescent="0.25">
      <c r="A2786" s="630">
        <v>39696</v>
      </c>
      <c r="B2786" s="631">
        <v>1.4462999999999999</v>
      </c>
    </row>
    <row r="2787" spans="1:2" x14ac:dyDescent="0.25">
      <c r="A2787" s="630">
        <v>39695</v>
      </c>
      <c r="B2787" s="631">
        <v>1.4468000000000001</v>
      </c>
    </row>
    <row r="2788" spans="1:2" x14ac:dyDescent="0.25">
      <c r="A2788" s="630">
        <v>39694</v>
      </c>
      <c r="B2788" s="631">
        <v>1.4541999999999999</v>
      </c>
    </row>
    <row r="2789" spans="1:2" x14ac:dyDescent="0.25">
      <c r="A2789" s="630">
        <v>39693</v>
      </c>
      <c r="B2789" s="631">
        <v>1.4638</v>
      </c>
    </row>
    <row r="2790" spans="1:2" x14ac:dyDescent="0.25">
      <c r="A2790" s="630">
        <v>39692</v>
      </c>
      <c r="B2790" s="631">
        <v>1.4670000000000001</v>
      </c>
    </row>
    <row r="2791" spans="1:2" x14ac:dyDescent="0.25">
      <c r="A2791" s="630">
        <v>39691</v>
      </c>
      <c r="B2791" s="631">
        <v>1.4669000000000001</v>
      </c>
    </row>
    <row r="2792" spans="1:2" x14ac:dyDescent="0.25">
      <c r="A2792" s="630">
        <v>39690</v>
      </c>
      <c r="B2792" s="631">
        <v>1.4714</v>
      </c>
    </row>
    <row r="2793" spans="1:2" x14ac:dyDescent="0.25">
      <c r="A2793" s="630">
        <v>39689</v>
      </c>
      <c r="B2793" s="631">
        <v>1.4750000000000001</v>
      </c>
    </row>
    <row r="2794" spans="1:2" x14ac:dyDescent="0.25">
      <c r="A2794" s="630">
        <v>39688</v>
      </c>
      <c r="B2794" s="631">
        <v>1.4702</v>
      </c>
    </row>
    <row r="2795" spans="1:2" x14ac:dyDescent="0.25">
      <c r="A2795" s="630">
        <v>39687</v>
      </c>
      <c r="B2795" s="631">
        <v>1.4673</v>
      </c>
    </row>
    <row r="2796" spans="1:2" x14ac:dyDescent="0.25">
      <c r="A2796" s="630">
        <v>39686</v>
      </c>
      <c r="B2796" s="631">
        <v>1.4757</v>
      </c>
    </row>
    <row r="2797" spans="1:2" x14ac:dyDescent="0.25">
      <c r="A2797" s="630">
        <v>39685</v>
      </c>
      <c r="B2797" s="631">
        <v>1.4787999999999999</v>
      </c>
    </row>
    <row r="2798" spans="1:2" x14ac:dyDescent="0.25">
      <c r="A2798" s="630">
        <v>39684</v>
      </c>
      <c r="B2798" s="631">
        <v>1.4786999999999999</v>
      </c>
    </row>
    <row r="2799" spans="1:2" x14ac:dyDescent="0.25">
      <c r="A2799" s="630">
        <v>39683</v>
      </c>
      <c r="B2799" s="631">
        <v>1.4847999999999999</v>
      </c>
    </row>
    <row r="2800" spans="1:2" x14ac:dyDescent="0.25">
      <c r="A2800" s="630">
        <v>39682</v>
      </c>
      <c r="B2800" s="631">
        <v>1.4801</v>
      </c>
    </row>
    <row r="2801" spans="1:2" x14ac:dyDescent="0.25">
      <c r="A2801" s="630">
        <v>39681</v>
      </c>
      <c r="B2801" s="631">
        <v>1.4746999999999999</v>
      </c>
    </row>
    <row r="2802" spans="1:2" x14ac:dyDescent="0.25">
      <c r="A2802" s="630">
        <v>39680</v>
      </c>
      <c r="B2802" s="631">
        <v>1.4696</v>
      </c>
    </row>
    <row r="2803" spans="1:2" x14ac:dyDescent="0.25">
      <c r="A2803" s="630">
        <v>39679</v>
      </c>
      <c r="B2803" s="631">
        <v>1.4718</v>
      </c>
    </row>
    <row r="2804" spans="1:2" x14ac:dyDescent="0.25">
      <c r="A2804" s="630">
        <v>39678</v>
      </c>
      <c r="B2804" s="631">
        <v>1.4681</v>
      </c>
    </row>
    <row r="2805" spans="1:2" x14ac:dyDescent="0.25">
      <c r="A2805" s="630">
        <v>39677</v>
      </c>
      <c r="B2805" s="631">
        <v>1.4681</v>
      </c>
    </row>
    <row r="2806" spans="1:2" x14ac:dyDescent="0.25">
      <c r="A2806" s="630">
        <v>39676</v>
      </c>
      <c r="B2806" s="631">
        <v>1.474</v>
      </c>
    </row>
    <row r="2807" spans="1:2" x14ac:dyDescent="0.25">
      <c r="A2807" s="630">
        <v>39675</v>
      </c>
      <c r="B2807" s="631">
        <v>1.4885999999999999</v>
      </c>
    </row>
    <row r="2808" spans="1:2" x14ac:dyDescent="0.25">
      <c r="A2808" s="630">
        <v>39674</v>
      </c>
      <c r="B2808" s="631">
        <v>1.4914000000000001</v>
      </c>
    </row>
    <row r="2809" spans="1:2" x14ac:dyDescent="0.25">
      <c r="A2809" s="630">
        <v>39673</v>
      </c>
      <c r="B2809" s="631">
        <v>1.4898</v>
      </c>
    </row>
    <row r="2810" spans="1:2" x14ac:dyDescent="0.25">
      <c r="A2810" s="630">
        <v>39672</v>
      </c>
      <c r="B2810" s="631">
        <v>1.4976</v>
      </c>
    </row>
    <row r="2811" spans="1:2" x14ac:dyDescent="0.25">
      <c r="A2811" s="630">
        <v>39671</v>
      </c>
      <c r="B2811" s="631">
        <v>1.5001</v>
      </c>
    </row>
    <row r="2812" spans="1:2" x14ac:dyDescent="0.25">
      <c r="A2812" s="630">
        <v>39670</v>
      </c>
      <c r="B2812" s="631">
        <v>1.5001</v>
      </c>
    </row>
    <row r="2813" spans="1:2" x14ac:dyDescent="0.25">
      <c r="A2813" s="630">
        <v>39669</v>
      </c>
      <c r="B2813" s="631">
        <v>1.5165</v>
      </c>
    </row>
    <row r="2814" spans="1:2" x14ac:dyDescent="0.25">
      <c r="A2814" s="630">
        <v>39668</v>
      </c>
      <c r="B2814" s="631">
        <v>1.5415000000000001</v>
      </c>
    </row>
    <row r="2815" spans="1:2" x14ac:dyDescent="0.25">
      <c r="A2815" s="630">
        <v>39667</v>
      </c>
      <c r="B2815" s="631">
        <v>1.546</v>
      </c>
    </row>
    <row r="2816" spans="1:2" x14ac:dyDescent="0.25">
      <c r="A2816" s="630">
        <v>39666</v>
      </c>
      <c r="B2816" s="631">
        <v>1.5513999999999999</v>
      </c>
    </row>
    <row r="2817" spans="1:2" x14ac:dyDescent="0.25">
      <c r="A2817" s="630">
        <v>39665</v>
      </c>
      <c r="B2817" s="631">
        <v>1.5580000000000001</v>
      </c>
    </row>
    <row r="2818" spans="1:2" x14ac:dyDescent="0.25">
      <c r="A2818" s="630">
        <v>39664</v>
      </c>
      <c r="B2818" s="631">
        <v>1.5559000000000001</v>
      </c>
    </row>
    <row r="2819" spans="1:2" x14ac:dyDescent="0.25">
      <c r="A2819" s="630">
        <v>39663</v>
      </c>
      <c r="B2819" s="631">
        <v>1.5558000000000001</v>
      </c>
    </row>
    <row r="2820" spans="1:2" x14ac:dyDescent="0.25">
      <c r="A2820" s="630">
        <v>39662</v>
      </c>
      <c r="B2820" s="631">
        <v>1.5539000000000001</v>
      </c>
    </row>
    <row r="2821" spans="1:2" x14ac:dyDescent="0.25">
      <c r="A2821" s="630">
        <v>39661</v>
      </c>
      <c r="B2821" s="631">
        <v>1.5599000000000001</v>
      </c>
    </row>
    <row r="2822" spans="1:2" x14ac:dyDescent="0.25">
      <c r="A2822" s="630">
        <v>39660</v>
      </c>
      <c r="B2822" s="631">
        <v>1.5582</v>
      </c>
    </row>
    <row r="2823" spans="1:2" x14ac:dyDescent="0.25">
      <c r="A2823" s="630">
        <v>39659</v>
      </c>
      <c r="B2823" s="631">
        <v>1.5698000000000001</v>
      </c>
    </row>
    <row r="2824" spans="1:2" x14ac:dyDescent="0.25">
      <c r="A2824" s="630">
        <v>39658</v>
      </c>
      <c r="B2824" s="631">
        <v>1.5723</v>
      </c>
    </row>
    <row r="2825" spans="1:2" x14ac:dyDescent="0.25">
      <c r="A2825" s="630">
        <v>39657</v>
      </c>
      <c r="B2825" s="631">
        <v>1.5704</v>
      </c>
    </row>
    <row r="2826" spans="1:2" x14ac:dyDescent="0.25">
      <c r="A2826" s="630">
        <v>39656</v>
      </c>
      <c r="B2826" s="631">
        <v>1.5704</v>
      </c>
    </row>
    <row r="2827" spans="1:2" x14ac:dyDescent="0.25">
      <c r="A2827" s="630">
        <v>39655</v>
      </c>
      <c r="B2827" s="631">
        <v>1.5704</v>
      </c>
    </row>
    <row r="2828" spans="1:2" x14ac:dyDescent="0.25">
      <c r="A2828" s="630">
        <v>39654</v>
      </c>
      <c r="B2828" s="631">
        <v>1.5678000000000001</v>
      </c>
    </row>
    <row r="2829" spans="1:2" x14ac:dyDescent="0.25">
      <c r="A2829" s="630">
        <v>39653</v>
      </c>
      <c r="B2829" s="631">
        <v>1.5751999999999999</v>
      </c>
    </row>
    <row r="2830" spans="1:2" x14ac:dyDescent="0.25">
      <c r="A2830" s="630">
        <v>39652</v>
      </c>
      <c r="B2830" s="631">
        <v>1.5888</v>
      </c>
    </row>
    <row r="2831" spans="1:2" x14ac:dyDescent="0.25">
      <c r="A2831" s="630">
        <v>39651</v>
      </c>
      <c r="B2831" s="631">
        <v>1.5863</v>
      </c>
    </row>
    <row r="2832" spans="1:2" x14ac:dyDescent="0.25">
      <c r="A2832" s="630">
        <v>39650</v>
      </c>
      <c r="B2832" s="631">
        <v>1.5842000000000001</v>
      </c>
    </row>
    <row r="2833" spans="1:2" x14ac:dyDescent="0.25">
      <c r="A2833" s="630">
        <v>39649</v>
      </c>
      <c r="B2833" s="631">
        <v>1.5843</v>
      </c>
    </row>
    <row r="2834" spans="1:2" x14ac:dyDescent="0.25">
      <c r="A2834" s="630">
        <v>39648</v>
      </c>
      <c r="B2834" s="631">
        <v>1.5847</v>
      </c>
    </row>
    <row r="2835" spans="1:2" x14ac:dyDescent="0.25">
      <c r="A2835" s="630">
        <v>39647</v>
      </c>
      <c r="B2835" s="631">
        <v>1.5845</v>
      </c>
    </row>
    <row r="2836" spans="1:2" x14ac:dyDescent="0.25">
      <c r="A2836" s="630">
        <v>39646</v>
      </c>
      <c r="B2836" s="631">
        <v>1.5891999999999999</v>
      </c>
    </row>
    <row r="2837" spans="1:2" x14ac:dyDescent="0.25">
      <c r="A2837" s="630">
        <v>39645</v>
      </c>
      <c r="B2837" s="631">
        <v>1.5938000000000001</v>
      </c>
    </row>
    <row r="2838" spans="1:2" x14ac:dyDescent="0.25">
      <c r="A2838" s="630">
        <v>39644</v>
      </c>
      <c r="B2838" s="631">
        <v>1.5896999999999999</v>
      </c>
    </row>
    <row r="2839" spans="1:2" x14ac:dyDescent="0.25">
      <c r="A2839" s="630">
        <v>39643</v>
      </c>
      <c r="B2839" s="631">
        <v>1.5932999999999999</v>
      </c>
    </row>
    <row r="2840" spans="1:2" x14ac:dyDescent="0.25">
      <c r="A2840" s="630">
        <v>39642</v>
      </c>
      <c r="B2840" s="631">
        <v>1.5931999999999999</v>
      </c>
    </row>
    <row r="2841" spans="1:2" x14ac:dyDescent="0.25">
      <c r="A2841" s="630">
        <v>39641</v>
      </c>
      <c r="B2841" s="631">
        <v>1.5822000000000001</v>
      </c>
    </row>
    <row r="2842" spans="1:2" x14ac:dyDescent="0.25">
      <c r="A2842" s="630">
        <v>39640</v>
      </c>
      <c r="B2842" s="631">
        <v>1.5737000000000001</v>
      </c>
    </row>
    <row r="2843" spans="1:2" x14ac:dyDescent="0.25">
      <c r="A2843" s="630">
        <v>39639</v>
      </c>
      <c r="B2843" s="631">
        <v>1.5696000000000001</v>
      </c>
    </row>
    <row r="2844" spans="1:2" x14ac:dyDescent="0.25">
      <c r="A2844" s="630">
        <v>39638</v>
      </c>
      <c r="B2844" s="631">
        <v>1.5697000000000001</v>
      </c>
    </row>
    <row r="2845" spans="1:2" x14ac:dyDescent="0.25">
      <c r="A2845" s="630">
        <v>39637</v>
      </c>
      <c r="B2845" s="631">
        <v>1.5666</v>
      </c>
    </row>
    <row r="2846" spans="1:2" x14ac:dyDescent="0.25">
      <c r="A2846" s="630">
        <v>39636</v>
      </c>
      <c r="B2846" s="631">
        <v>1.5704</v>
      </c>
    </row>
    <row r="2847" spans="1:2" x14ac:dyDescent="0.25">
      <c r="A2847" s="630">
        <v>39635</v>
      </c>
      <c r="B2847" s="631">
        <v>1.5704</v>
      </c>
    </row>
    <row r="2848" spans="1:2" x14ac:dyDescent="0.25">
      <c r="A2848" s="630">
        <v>39634</v>
      </c>
      <c r="B2848" s="631">
        <v>1.5699000000000001</v>
      </c>
    </row>
    <row r="2849" spans="1:2" x14ac:dyDescent="0.25">
      <c r="A2849" s="630">
        <v>39633</v>
      </c>
      <c r="B2849" s="631">
        <v>1.5827</v>
      </c>
    </row>
    <row r="2850" spans="1:2" x14ac:dyDescent="0.25">
      <c r="A2850" s="630">
        <v>39632</v>
      </c>
      <c r="B2850" s="631">
        <v>1.5823</v>
      </c>
    </row>
    <row r="2851" spans="1:2" x14ac:dyDescent="0.25">
      <c r="A2851" s="630">
        <v>39631</v>
      </c>
      <c r="B2851" s="631">
        <v>1.5767</v>
      </c>
    </row>
    <row r="2852" spans="1:2" x14ac:dyDescent="0.25">
      <c r="A2852" s="630">
        <v>39630</v>
      </c>
      <c r="B2852" s="631">
        <v>1.5778000000000001</v>
      </c>
    </row>
    <row r="2853" spans="1:2" x14ac:dyDescent="0.25">
      <c r="A2853" s="630">
        <v>39629</v>
      </c>
      <c r="B2853" s="631">
        <v>1.5789</v>
      </c>
    </row>
    <row r="2854" spans="1:2" x14ac:dyDescent="0.25">
      <c r="A2854" s="630">
        <v>39628</v>
      </c>
      <c r="B2854" s="631">
        <v>1.5789</v>
      </c>
    </row>
    <row r="2855" spans="1:2" x14ac:dyDescent="0.25">
      <c r="A2855" s="630">
        <v>39627</v>
      </c>
      <c r="B2855" s="631">
        <v>1.575</v>
      </c>
    </row>
    <row r="2856" spans="1:2" x14ac:dyDescent="0.25">
      <c r="A2856" s="630">
        <v>39626</v>
      </c>
      <c r="B2856" s="631">
        <v>1.5696000000000001</v>
      </c>
    </row>
    <row r="2857" spans="1:2" x14ac:dyDescent="0.25">
      <c r="A2857" s="630">
        <v>39625</v>
      </c>
      <c r="B2857" s="631">
        <v>1.5581</v>
      </c>
    </row>
    <row r="2858" spans="1:2" x14ac:dyDescent="0.25">
      <c r="A2858" s="630">
        <v>39624</v>
      </c>
      <c r="B2858" s="631">
        <v>1.5548999999999999</v>
      </c>
    </row>
    <row r="2859" spans="1:2" x14ac:dyDescent="0.25">
      <c r="A2859" s="630">
        <v>39623</v>
      </c>
      <c r="B2859" s="631">
        <v>1.5558000000000001</v>
      </c>
    </row>
    <row r="2860" spans="1:2" x14ac:dyDescent="0.25">
      <c r="A2860" s="630">
        <v>39622</v>
      </c>
      <c r="B2860" s="631">
        <v>1.5602</v>
      </c>
    </row>
    <row r="2861" spans="1:2" x14ac:dyDescent="0.25">
      <c r="A2861" s="630">
        <v>39621</v>
      </c>
      <c r="B2861" s="631">
        <v>1.5602</v>
      </c>
    </row>
    <row r="2862" spans="1:2" x14ac:dyDescent="0.25">
      <c r="A2862" s="630">
        <v>39620</v>
      </c>
      <c r="B2862" s="631">
        <v>1.5590999999999999</v>
      </c>
    </row>
    <row r="2863" spans="1:2" x14ac:dyDescent="0.25">
      <c r="A2863" s="630">
        <v>39619</v>
      </c>
      <c r="B2863" s="631">
        <v>1.5525</v>
      </c>
    </row>
    <row r="2864" spans="1:2" x14ac:dyDescent="0.25">
      <c r="A2864" s="630">
        <v>39618</v>
      </c>
      <c r="B2864" s="631">
        <v>1.5503</v>
      </c>
    </row>
    <row r="2865" spans="1:2" x14ac:dyDescent="0.25">
      <c r="A2865" s="630">
        <v>39617</v>
      </c>
      <c r="B2865" s="631">
        <v>1.5502</v>
      </c>
    </row>
    <row r="2866" spans="1:2" x14ac:dyDescent="0.25">
      <c r="A2866" s="630">
        <v>39616</v>
      </c>
      <c r="B2866" s="631">
        <v>1.5428999999999999</v>
      </c>
    </row>
    <row r="2867" spans="1:2" x14ac:dyDescent="0.25">
      <c r="A2867" s="630">
        <v>39615</v>
      </c>
      <c r="B2867" s="631">
        <v>1.5378000000000001</v>
      </c>
    </row>
    <row r="2868" spans="1:2" x14ac:dyDescent="0.25">
      <c r="A2868" s="630">
        <v>39614</v>
      </c>
      <c r="B2868" s="631">
        <v>1.5376000000000001</v>
      </c>
    </row>
    <row r="2869" spans="1:2" x14ac:dyDescent="0.25">
      <c r="A2869" s="630">
        <v>39613</v>
      </c>
      <c r="B2869" s="631">
        <v>1.5370999999999999</v>
      </c>
    </row>
    <row r="2870" spans="1:2" x14ac:dyDescent="0.25">
      <c r="A2870" s="630">
        <v>39612</v>
      </c>
      <c r="B2870" s="631">
        <v>1.5463</v>
      </c>
    </row>
    <row r="2871" spans="1:2" x14ac:dyDescent="0.25">
      <c r="A2871" s="630">
        <v>39611</v>
      </c>
      <c r="B2871" s="631">
        <v>1.55</v>
      </c>
    </row>
    <row r="2872" spans="1:2" x14ac:dyDescent="0.25">
      <c r="A2872" s="630">
        <v>39610</v>
      </c>
      <c r="B2872" s="631">
        <v>1.5551999999999999</v>
      </c>
    </row>
    <row r="2873" spans="1:2" x14ac:dyDescent="0.25">
      <c r="A2873" s="630">
        <v>39609</v>
      </c>
      <c r="B2873" s="631">
        <v>1.5757000000000001</v>
      </c>
    </row>
    <row r="2874" spans="1:2" x14ac:dyDescent="0.25">
      <c r="A2874" s="630">
        <v>39608</v>
      </c>
      <c r="B2874" s="631">
        <v>1.5772999999999999</v>
      </c>
    </row>
    <row r="2875" spans="1:2" x14ac:dyDescent="0.25">
      <c r="A2875" s="630">
        <v>39607</v>
      </c>
      <c r="B2875" s="631">
        <v>1.5732999999999999</v>
      </c>
    </row>
    <row r="2876" spans="1:2" x14ac:dyDescent="0.25">
      <c r="A2876" s="630">
        <v>39606</v>
      </c>
      <c r="B2876" s="631">
        <v>1.5660000000000001</v>
      </c>
    </row>
    <row r="2877" spans="1:2" x14ac:dyDescent="0.25">
      <c r="A2877" s="630">
        <v>39605</v>
      </c>
      <c r="B2877" s="631">
        <v>1.5458000000000001</v>
      </c>
    </row>
    <row r="2878" spans="1:2" x14ac:dyDescent="0.25">
      <c r="A2878" s="630">
        <v>39604</v>
      </c>
      <c r="B2878" s="631">
        <v>1.5449999999999999</v>
      </c>
    </row>
    <row r="2879" spans="1:2" x14ac:dyDescent="0.25">
      <c r="A2879" s="630">
        <v>39603</v>
      </c>
      <c r="B2879" s="631">
        <v>1.5528</v>
      </c>
    </row>
    <row r="2880" spans="1:2" x14ac:dyDescent="0.25">
      <c r="A2880" s="630">
        <v>39602</v>
      </c>
      <c r="B2880" s="631">
        <v>1.554</v>
      </c>
    </row>
    <row r="2881" spans="1:2" x14ac:dyDescent="0.25">
      <c r="A2881" s="630">
        <v>39601</v>
      </c>
      <c r="B2881" s="631">
        <v>1.5548999999999999</v>
      </c>
    </row>
    <row r="2882" spans="1:2" x14ac:dyDescent="0.25">
      <c r="A2882" s="630">
        <v>39600</v>
      </c>
      <c r="B2882" s="631">
        <v>1.5548999999999999</v>
      </c>
    </row>
    <row r="2883" spans="1:2" x14ac:dyDescent="0.25">
      <c r="A2883" s="630">
        <v>39599</v>
      </c>
      <c r="B2883" s="631">
        <v>1.5523</v>
      </c>
    </row>
    <row r="2884" spans="1:2" x14ac:dyDescent="0.25">
      <c r="A2884" s="630">
        <v>39598</v>
      </c>
      <c r="B2884" s="631">
        <v>1.5586</v>
      </c>
    </row>
    <row r="2885" spans="1:2" x14ac:dyDescent="0.25">
      <c r="A2885" s="630">
        <v>39597</v>
      </c>
      <c r="B2885" s="631">
        <v>1.5676000000000001</v>
      </c>
    </row>
    <row r="2886" spans="1:2" x14ac:dyDescent="0.25">
      <c r="A2886" s="630">
        <v>39596</v>
      </c>
      <c r="B2886" s="631">
        <v>1.5758000000000001</v>
      </c>
    </row>
    <row r="2887" spans="1:2" x14ac:dyDescent="0.25">
      <c r="A2887" s="630">
        <v>39595</v>
      </c>
      <c r="B2887" s="631">
        <v>1.5765</v>
      </c>
    </row>
    <row r="2888" spans="1:2" x14ac:dyDescent="0.25">
      <c r="A2888" s="630">
        <v>39594</v>
      </c>
      <c r="B2888" s="631">
        <v>1.5757000000000001</v>
      </c>
    </row>
    <row r="2889" spans="1:2" x14ac:dyDescent="0.25">
      <c r="A2889" s="630">
        <v>39593</v>
      </c>
      <c r="B2889" s="631">
        <v>1.5757000000000001</v>
      </c>
    </row>
    <row r="2890" spans="1:2" x14ac:dyDescent="0.25">
      <c r="A2890" s="630">
        <v>39592</v>
      </c>
      <c r="B2890" s="631">
        <v>1.5749</v>
      </c>
    </row>
    <row r="2891" spans="1:2" x14ac:dyDescent="0.25">
      <c r="A2891" s="630">
        <v>39591</v>
      </c>
      <c r="B2891" s="631">
        <v>1.5758000000000001</v>
      </c>
    </row>
    <row r="2892" spans="1:2" x14ac:dyDescent="0.25">
      <c r="A2892" s="630">
        <v>39590</v>
      </c>
      <c r="B2892" s="631">
        <v>1.5708</v>
      </c>
    </row>
    <row r="2893" spans="1:2" x14ac:dyDescent="0.25">
      <c r="A2893" s="630">
        <v>39589</v>
      </c>
      <c r="B2893" s="631">
        <v>1.5589999999999999</v>
      </c>
    </row>
    <row r="2894" spans="1:2" x14ac:dyDescent="0.25">
      <c r="A2894" s="630">
        <v>39588</v>
      </c>
      <c r="B2894" s="631">
        <v>1.5563</v>
      </c>
    </row>
    <row r="2895" spans="1:2" x14ac:dyDescent="0.25">
      <c r="A2895" s="630">
        <v>39587</v>
      </c>
      <c r="B2895" s="631">
        <v>1.5571999999999999</v>
      </c>
    </row>
    <row r="2896" spans="1:2" x14ac:dyDescent="0.25">
      <c r="A2896" s="630">
        <v>39586</v>
      </c>
      <c r="B2896" s="631">
        <v>1.5571999999999999</v>
      </c>
    </row>
    <row r="2897" spans="1:2" x14ac:dyDescent="0.25">
      <c r="A2897" s="630">
        <v>39585</v>
      </c>
      <c r="B2897" s="631">
        <v>1.5498000000000001</v>
      </c>
    </row>
    <row r="2898" spans="1:2" x14ac:dyDescent="0.25">
      <c r="A2898" s="630">
        <v>39584</v>
      </c>
      <c r="B2898" s="631">
        <v>1.5479000000000001</v>
      </c>
    </row>
    <row r="2899" spans="1:2" x14ac:dyDescent="0.25">
      <c r="A2899" s="630">
        <v>39583</v>
      </c>
      <c r="B2899" s="631">
        <v>1.5455000000000001</v>
      </c>
    </row>
    <row r="2900" spans="1:2" x14ac:dyDescent="0.25">
      <c r="A2900" s="630">
        <v>39582</v>
      </c>
      <c r="B2900" s="631">
        <v>1.5506</v>
      </c>
    </row>
    <row r="2901" spans="1:2" x14ac:dyDescent="0.25">
      <c r="A2901" s="630">
        <v>39581</v>
      </c>
      <c r="B2901" s="631">
        <v>1.546</v>
      </c>
    </row>
    <row r="2902" spans="1:2" x14ac:dyDescent="0.25">
      <c r="A2902" s="630">
        <v>39580</v>
      </c>
      <c r="B2902" s="631">
        <v>1.5477000000000001</v>
      </c>
    </row>
    <row r="2903" spans="1:2" x14ac:dyDescent="0.25">
      <c r="A2903" s="630">
        <v>39579</v>
      </c>
      <c r="B2903" s="631">
        <v>1.5478000000000001</v>
      </c>
    </row>
    <row r="2904" spans="1:2" x14ac:dyDescent="0.25">
      <c r="A2904" s="630">
        <v>39578</v>
      </c>
      <c r="B2904" s="631">
        <v>1.5436000000000001</v>
      </c>
    </row>
    <row r="2905" spans="1:2" x14ac:dyDescent="0.25">
      <c r="A2905" s="630">
        <v>39577</v>
      </c>
      <c r="B2905" s="631">
        <v>1.5364</v>
      </c>
    </row>
    <row r="2906" spans="1:2" x14ac:dyDescent="0.25">
      <c r="A2906" s="630">
        <v>39576</v>
      </c>
      <c r="B2906" s="631">
        <v>1.5463</v>
      </c>
    </row>
    <row r="2907" spans="1:2" x14ac:dyDescent="0.25">
      <c r="A2907" s="630">
        <v>39575</v>
      </c>
      <c r="B2907" s="631">
        <v>1.5519000000000001</v>
      </c>
    </row>
    <row r="2908" spans="1:2" x14ac:dyDescent="0.25">
      <c r="A2908" s="630">
        <v>39574</v>
      </c>
      <c r="B2908" s="631">
        <v>1.5464</v>
      </c>
    </row>
    <row r="2909" spans="1:2" x14ac:dyDescent="0.25">
      <c r="A2909" s="630">
        <v>39573</v>
      </c>
      <c r="B2909" s="631">
        <v>1.5419</v>
      </c>
    </row>
    <row r="2910" spans="1:2" x14ac:dyDescent="0.25">
      <c r="A2910" s="630">
        <v>39572</v>
      </c>
      <c r="B2910" s="631">
        <v>1.5419</v>
      </c>
    </row>
    <row r="2911" spans="1:2" x14ac:dyDescent="0.25">
      <c r="A2911" s="630">
        <v>39571</v>
      </c>
      <c r="B2911" s="631">
        <v>1.5449999999999999</v>
      </c>
    </row>
    <row r="2912" spans="1:2" x14ac:dyDescent="0.25">
      <c r="A2912" s="630">
        <v>39570</v>
      </c>
      <c r="B2912" s="631">
        <v>1.5555000000000001</v>
      </c>
    </row>
    <row r="2913" spans="1:2" x14ac:dyDescent="0.25">
      <c r="A2913" s="630">
        <v>39569</v>
      </c>
      <c r="B2913" s="631">
        <v>1.5569</v>
      </c>
    </row>
    <row r="2914" spans="1:2" x14ac:dyDescent="0.25">
      <c r="A2914" s="630">
        <v>39568</v>
      </c>
      <c r="B2914" s="631">
        <v>1.5608</v>
      </c>
    </row>
    <row r="2915" spans="1:2" x14ac:dyDescent="0.25">
      <c r="A2915" s="630">
        <v>39567</v>
      </c>
      <c r="B2915" s="631">
        <v>1.5636000000000001</v>
      </c>
    </row>
    <row r="2916" spans="1:2" x14ac:dyDescent="0.25">
      <c r="A2916" s="630">
        <v>39566</v>
      </c>
      <c r="B2916" s="631">
        <v>1.5622</v>
      </c>
    </row>
    <row r="2917" spans="1:2" x14ac:dyDescent="0.25">
      <c r="A2917" s="630">
        <v>39565</v>
      </c>
      <c r="B2917" s="631">
        <v>1.5624</v>
      </c>
    </row>
    <row r="2918" spans="1:2" x14ac:dyDescent="0.25">
      <c r="A2918" s="630">
        <v>39564</v>
      </c>
      <c r="B2918" s="631">
        <v>1.5645</v>
      </c>
    </row>
    <row r="2919" spans="1:2" x14ac:dyDescent="0.25">
      <c r="A2919" s="630">
        <v>39563</v>
      </c>
      <c r="B2919" s="631">
        <v>1.5786</v>
      </c>
    </row>
    <row r="2920" spans="1:2" x14ac:dyDescent="0.25">
      <c r="A2920" s="630">
        <v>39562</v>
      </c>
      <c r="B2920" s="631">
        <v>1.5951</v>
      </c>
    </row>
    <row r="2921" spans="1:2" x14ac:dyDescent="0.25">
      <c r="A2921" s="630">
        <v>39561</v>
      </c>
      <c r="B2921" s="631">
        <v>1.593</v>
      </c>
    </row>
    <row r="2922" spans="1:2" x14ac:dyDescent="0.25">
      <c r="A2922" s="630">
        <v>39560</v>
      </c>
      <c r="B2922" s="631">
        <v>1.5855999999999999</v>
      </c>
    </row>
    <row r="2923" spans="1:2" x14ac:dyDescent="0.25">
      <c r="A2923" s="630">
        <v>39559</v>
      </c>
      <c r="B2923" s="631">
        <v>1.5811999999999999</v>
      </c>
    </row>
    <row r="2924" spans="1:2" x14ac:dyDescent="0.25">
      <c r="A2924" s="630">
        <v>39558</v>
      </c>
      <c r="B2924" s="631">
        <v>1.5811999999999999</v>
      </c>
    </row>
    <row r="2925" spans="1:2" x14ac:dyDescent="0.25">
      <c r="A2925" s="630">
        <v>39557</v>
      </c>
      <c r="B2925" s="631">
        <v>1.5851999999999999</v>
      </c>
    </row>
    <row r="2926" spans="1:2" x14ac:dyDescent="0.25">
      <c r="A2926" s="630">
        <v>39556</v>
      </c>
      <c r="B2926" s="631">
        <v>1.5927</v>
      </c>
    </row>
    <row r="2927" spans="1:2" x14ac:dyDescent="0.25">
      <c r="A2927" s="630">
        <v>39555</v>
      </c>
      <c r="B2927" s="631">
        <v>1.5868</v>
      </c>
    </row>
    <row r="2928" spans="1:2" x14ac:dyDescent="0.25">
      <c r="A2928" s="630">
        <v>39554</v>
      </c>
      <c r="B2928" s="631">
        <v>1.5820000000000001</v>
      </c>
    </row>
    <row r="2929" spans="1:2" x14ac:dyDescent="0.25">
      <c r="A2929" s="630">
        <v>39553</v>
      </c>
      <c r="B2929" s="631">
        <v>1.5769</v>
      </c>
    </row>
    <row r="2930" spans="1:2" x14ac:dyDescent="0.25">
      <c r="A2930" s="630">
        <v>39552</v>
      </c>
      <c r="B2930" s="631">
        <v>1.5794999999999999</v>
      </c>
    </row>
    <row r="2931" spans="1:2" x14ac:dyDescent="0.25">
      <c r="A2931" s="630">
        <v>39551</v>
      </c>
      <c r="B2931" s="631">
        <v>1.5803</v>
      </c>
    </row>
    <row r="2932" spans="1:2" x14ac:dyDescent="0.25">
      <c r="A2932" s="630">
        <v>39550</v>
      </c>
      <c r="B2932" s="631">
        <v>1.5792999999999999</v>
      </c>
    </row>
    <row r="2933" spans="1:2" x14ac:dyDescent="0.25">
      <c r="A2933" s="630">
        <v>39549</v>
      </c>
      <c r="B2933" s="631">
        <v>1.5824</v>
      </c>
    </row>
    <row r="2934" spans="1:2" x14ac:dyDescent="0.25">
      <c r="A2934" s="630">
        <v>39548</v>
      </c>
      <c r="B2934" s="631">
        <v>1.5738000000000001</v>
      </c>
    </row>
    <row r="2935" spans="1:2" x14ac:dyDescent="0.25">
      <c r="A2935" s="630">
        <v>39547</v>
      </c>
      <c r="B2935" s="631">
        <v>1.5730999999999999</v>
      </c>
    </row>
    <row r="2936" spans="1:2" x14ac:dyDescent="0.25">
      <c r="A2936" s="630">
        <v>39546</v>
      </c>
      <c r="B2936" s="631">
        <v>1.5704</v>
      </c>
    </row>
    <row r="2937" spans="1:2" x14ac:dyDescent="0.25">
      <c r="A2937" s="630">
        <v>39545</v>
      </c>
      <c r="B2937" s="631">
        <v>1.5731999999999999</v>
      </c>
    </row>
    <row r="2938" spans="1:2" x14ac:dyDescent="0.25">
      <c r="A2938" s="630">
        <v>39544</v>
      </c>
      <c r="B2938" s="631">
        <v>1.5731999999999999</v>
      </c>
    </row>
    <row r="2939" spans="1:2" x14ac:dyDescent="0.25">
      <c r="A2939" s="630">
        <v>39543</v>
      </c>
      <c r="B2939" s="631">
        <v>1.5712999999999999</v>
      </c>
    </row>
    <row r="2940" spans="1:2" x14ac:dyDescent="0.25">
      <c r="A2940" s="630">
        <v>39542</v>
      </c>
      <c r="B2940" s="631">
        <v>1.5634999999999999</v>
      </c>
    </row>
    <row r="2941" spans="1:2" x14ac:dyDescent="0.25">
      <c r="A2941" s="630">
        <v>39541</v>
      </c>
      <c r="B2941" s="631">
        <v>1.5618000000000001</v>
      </c>
    </row>
    <row r="2942" spans="1:2" x14ac:dyDescent="0.25">
      <c r="A2942" s="630">
        <v>39540</v>
      </c>
      <c r="B2942" s="631">
        <v>1.5694999999999999</v>
      </c>
    </row>
    <row r="2943" spans="1:2" x14ac:dyDescent="0.25">
      <c r="A2943" s="630">
        <v>39539</v>
      </c>
      <c r="B2943" s="631">
        <v>1.5799000000000001</v>
      </c>
    </row>
    <row r="2944" spans="1:2" x14ac:dyDescent="0.25">
      <c r="A2944" s="630">
        <v>39538</v>
      </c>
      <c r="B2944" s="631">
        <v>1.579</v>
      </c>
    </row>
    <row r="2945" spans="1:2" x14ac:dyDescent="0.25">
      <c r="A2945" s="630">
        <v>39537</v>
      </c>
      <c r="B2945" s="631">
        <v>1.579</v>
      </c>
    </row>
    <row r="2946" spans="1:2" x14ac:dyDescent="0.25">
      <c r="A2946" s="630">
        <v>39536</v>
      </c>
      <c r="B2946" s="631">
        <v>1.5784</v>
      </c>
    </row>
    <row r="2947" spans="1:2" x14ac:dyDescent="0.25">
      <c r="A2947" s="630">
        <v>39535</v>
      </c>
      <c r="B2947" s="631">
        <v>1.58</v>
      </c>
    </row>
    <row r="2948" spans="1:2" x14ac:dyDescent="0.25">
      <c r="A2948" s="630">
        <v>39534</v>
      </c>
      <c r="B2948" s="631">
        <v>1.5681</v>
      </c>
    </row>
    <row r="2949" spans="1:2" x14ac:dyDescent="0.25">
      <c r="A2949" s="630">
        <v>39533</v>
      </c>
      <c r="B2949" s="631">
        <v>1.5531999999999999</v>
      </c>
    </row>
    <row r="2950" spans="1:2" x14ac:dyDescent="0.25">
      <c r="A2950" s="630">
        <v>39532</v>
      </c>
      <c r="B2950" s="631">
        <v>1.54</v>
      </c>
    </row>
    <row r="2951" spans="1:2" x14ac:dyDescent="0.25">
      <c r="A2951" s="630">
        <v>39531</v>
      </c>
      <c r="B2951" s="631">
        <v>1.5428999999999999</v>
      </c>
    </row>
    <row r="2952" spans="1:2" x14ac:dyDescent="0.25">
      <c r="A2952" s="630">
        <v>39530</v>
      </c>
      <c r="B2952" s="631">
        <v>1.5428999999999999</v>
      </c>
    </row>
    <row r="2953" spans="1:2" x14ac:dyDescent="0.25">
      <c r="A2953" s="630">
        <v>39529</v>
      </c>
      <c r="B2953" s="631">
        <v>1.5438000000000001</v>
      </c>
    </row>
    <row r="2954" spans="1:2" x14ac:dyDescent="0.25">
      <c r="A2954" s="630">
        <v>39528</v>
      </c>
      <c r="B2954" s="631">
        <v>1.5529999999999999</v>
      </c>
    </row>
    <row r="2955" spans="1:2" x14ac:dyDescent="0.25">
      <c r="A2955" s="630">
        <v>39527</v>
      </c>
      <c r="B2955" s="631">
        <v>1.5678000000000001</v>
      </c>
    </row>
    <row r="2956" spans="1:2" x14ac:dyDescent="0.25">
      <c r="A2956" s="630">
        <v>39526</v>
      </c>
      <c r="B2956" s="631">
        <v>1.5763</v>
      </c>
    </row>
    <row r="2957" spans="1:2" x14ac:dyDescent="0.25">
      <c r="A2957" s="630">
        <v>39525</v>
      </c>
      <c r="B2957" s="631">
        <v>1.577</v>
      </c>
    </row>
    <row r="2958" spans="1:2" x14ac:dyDescent="0.25">
      <c r="A2958" s="630">
        <v>39524</v>
      </c>
      <c r="B2958" s="631">
        <v>1.5668</v>
      </c>
    </row>
    <row r="2959" spans="1:2" x14ac:dyDescent="0.25">
      <c r="A2959" s="630">
        <v>39523</v>
      </c>
      <c r="B2959" s="631">
        <v>1.5669</v>
      </c>
    </row>
    <row r="2960" spans="1:2" x14ac:dyDescent="0.25">
      <c r="A2960" s="630">
        <v>39522</v>
      </c>
      <c r="B2960" s="631">
        <v>1.5609999999999999</v>
      </c>
    </row>
    <row r="2961" spans="1:2" x14ac:dyDescent="0.25">
      <c r="A2961" s="630">
        <v>39521</v>
      </c>
      <c r="B2961" s="631">
        <v>1.5567</v>
      </c>
    </row>
    <row r="2962" spans="1:2" x14ac:dyDescent="0.25">
      <c r="A2962" s="630">
        <v>39520</v>
      </c>
      <c r="B2962" s="631">
        <v>1.5409999999999999</v>
      </c>
    </row>
    <row r="2963" spans="1:2" x14ac:dyDescent="0.25">
      <c r="A2963" s="630">
        <v>39519</v>
      </c>
      <c r="B2963" s="631">
        <v>1.5361</v>
      </c>
    </row>
    <row r="2964" spans="1:2" x14ac:dyDescent="0.25">
      <c r="A2964" s="630">
        <v>39518</v>
      </c>
      <c r="B2964" s="631">
        <v>1.5367</v>
      </c>
    </row>
    <row r="2965" spans="1:2" x14ac:dyDescent="0.25">
      <c r="A2965" s="630">
        <v>39517</v>
      </c>
      <c r="B2965" s="631">
        <v>1.5350999999999999</v>
      </c>
    </row>
    <row r="2966" spans="1:2" x14ac:dyDescent="0.25">
      <c r="A2966" s="630">
        <v>39516</v>
      </c>
      <c r="B2966" s="631">
        <v>1.5350999999999999</v>
      </c>
    </row>
    <row r="2967" spans="1:2" x14ac:dyDescent="0.25">
      <c r="A2967" s="630">
        <v>39515</v>
      </c>
      <c r="B2967" s="631">
        <v>1.538</v>
      </c>
    </row>
    <row r="2968" spans="1:2" x14ac:dyDescent="0.25">
      <c r="A2968" s="630">
        <v>39514</v>
      </c>
      <c r="B2968" s="631">
        <v>1.5309999999999999</v>
      </c>
    </row>
    <row r="2969" spans="1:2" x14ac:dyDescent="0.25">
      <c r="A2969" s="630">
        <v>39513</v>
      </c>
      <c r="B2969" s="631">
        <v>1.5212000000000001</v>
      </c>
    </row>
    <row r="2970" spans="1:2" x14ac:dyDescent="0.25">
      <c r="A2970" s="630">
        <v>39512</v>
      </c>
      <c r="B2970" s="631">
        <v>1.5202</v>
      </c>
    </row>
    <row r="2971" spans="1:2" x14ac:dyDescent="0.25">
      <c r="A2971" s="630">
        <v>39511</v>
      </c>
      <c r="B2971" s="631">
        <v>1.5196000000000001</v>
      </c>
    </row>
    <row r="2972" spans="1:2" x14ac:dyDescent="0.25">
      <c r="A2972" s="630">
        <v>39510</v>
      </c>
      <c r="B2972" s="631">
        <v>1.5174000000000001</v>
      </c>
    </row>
    <row r="2973" spans="1:2" x14ac:dyDescent="0.25">
      <c r="A2973" s="630">
        <v>39509</v>
      </c>
      <c r="B2973" s="631">
        <v>1.5175000000000001</v>
      </c>
    </row>
    <row r="2974" spans="1:2" x14ac:dyDescent="0.25">
      <c r="A2974" s="630">
        <v>39508</v>
      </c>
      <c r="B2974" s="631">
        <v>1.5189999999999999</v>
      </c>
    </row>
    <row r="2975" spans="1:2" x14ac:dyDescent="0.25">
      <c r="A2975" s="630">
        <v>39507</v>
      </c>
      <c r="B2975" s="631">
        <v>1.5125999999999999</v>
      </c>
    </row>
    <row r="2976" spans="1:2" x14ac:dyDescent="0.25">
      <c r="A2976" s="630">
        <v>39506</v>
      </c>
      <c r="B2976" s="631">
        <v>1.5037</v>
      </c>
    </row>
    <row r="2977" spans="1:2" x14ac:dyDescent="0.25">
      <c r="A2977" s="630">
        <v>39505</v>
      </c>
      <c r="B2977" s="631">
        <v>1.4852000000000001</v>
      </c>
    </row>
    <row r="2978" spans="1:2" x14ac:dyDescent="0.25">
      <c r="A2978" s="630">
        <v>39504</v>
      </c>
      <c r="B2978" s="631">
        <v>1.482</v>
      </c>
    </row>
    <row r="2979" spans="1:2" x14ac:dyDescent="0.25">
      <c r="A2979" s="630">
        <v>39503</v>
      </c>
      <c r="B2979" s="631">
        <v>1.4822</v>
      </c>
    </row>
    <row r="2980" spans="1:2" x14ac:dyDescent="0.25">
      <c r="A2980" s="630">
        <v>39502</v>
      </c>
      <c r="B2980" s="631">
        <v>1.4822</v>
      </c>
    </row>
    <row r="2981" spans="1:2" x14ac:dyDescent="0.25">
      <c r="A2981" s="630">
        <v>39501</v>
      </c>
      <c r="B2981" s="631">
        <v>1.4818</v>
      </c>
    </row>
    <row r="2982" spans="1:2" x14ac:dyDescent="0.25">
      <c r="A2982" s="630">
        <v>39500</v>
      </c>
      <c r="B2982" s="631">
        <v>1.474</v>
      </c>
    </row>
    <row r="2983" spans="1:2" x14ac:dyDescent="0.25">
      <c r="A2983" s="630">
        <v>39499</v>
      </c>
      <c r="B2983" s="631">
        <v>1.4701</v>
      </c>
    </row>
    <row r="2984" spans="1:2" x14ac:dyDescent="0.25">
      <c r="A2984" s="630">
        <v>39498</v>
      </c>
      <c r="B2984" s="631">
        <v>1.4701</v>
      </c>
    </row>
    <row r="2985" spans="1:2" x14ac:dyDescent="0.25">
      <c r="A2985" s="630">
        <v>39497</v>
      </c>
      <c r="B2985" s="631">
        <v>1.4659</v>
      </c>
    </row>
    <row r="2986" spans="1:2" x14ac:dyDescent="0.25">
      <c r="A2986" s="630">
        <v>39496</v>
      </c>
      <c r="B2986" s="631">
        <v>1.4677</v>
      </c>
    </row>
    <row r="2987" spans="1:2" x14ac:dyDescent="0.25">
      <c r="A2987" s="630">
        <v>39495</v>
      </c>
      <c r="B2987" s="631">
        <v>1.4677</v>
      </c>
    </row>
    <row r="2988" spans="1:2" x14ac:dyDescent="0.25">
      <c r="A2988" s="630">
        <v>39494</v>
      </c>
      <c r="B2988" s="631">
        <v>1.4657</v>
      </c>
    </row>
    <row r="2989" spans="1:2" x14ac:dyDescent="0.25">
      <c r="A2989" s="630">
        <v>39493</v>
      </c>
      <c r="B2989" s="631">
        <v>1.4595</v>
      </c>
    </row>
    <row r="2990" spans="1:2" x14ac:dyDescent="0.25">
      <c r="A2990" s="630">
        <v>39492</v>
      </c>
      <c r="B2990" s="631">
        <v>1.4573</v>
      </c>
    </row>
    <row r="2991" spans="1:2" x14ac:dyDescent="0.25">
      <c r="A2991" s="630">
        <v>39491</v>
      </c>
      <c r="B2991" s="631">
        <v>1.4537</v>
      </c>
    </row>
    <row r="2992" spans="1:2" x14ac:dyDescent="0.25">
      <c r="A2992" s="630">
        <v>39490</v>
      </c>
      <c r="B2992" s="631">
        <v>1.4530000000000001</v>
      </c>
    </row>
    <row r="2993" spans="1:2" x14ac:dyDescent="0.25">
      <c r="A2993" s="630">
        <v>39489</v>
      </c>
      <c r="B2993" s="631">
        <v>1.4500999999999999</v>
      </c>
    </row>
    <row r="2994" spans="1:2" x14ac:dyDescent="0.25">
      <c r="A2994" s="630">
        <v>39488</v>
      </c>
      <c r="B2994" s="631">
        <v>1.4500999999999999</v>
      </c>
    </row>
    <row r="2995" spans="1:2" x14ac:dyDescent="0.25">
      <c r="A2995" s="630">
        <v>39487</v>
      </c>
      <c r="B2995" s="631">
        <v>1.4487000000000001</v>
      </c>
    </row>
    <row r="2996" spans="1:2" x14ac:dyDescent="0.25">
      <c r="A2996" s="630">
        <v>39486</v>
      </c>
      <c r="B2996" s="631">
        <v>1.4585999999999999</v>
      </c>
    </row>
    <row r="2997" spans="1:2" x14ac:dyDescent="0.25">
      <c r="A2997" s="630">
        <v>39485</v>
      </c>
      <c r="B2997" s="631">
        <v>1.4635</v>
      </c>
    </row>
    <row r="2998" spans="1:2" x14ac:dyDescent="0.25">
      <c r="A2998" s="630">
        <v>39484</v>
      </c>
      <c r="B2998" s="631">
        <v>1.4749000000000001</v>
      </c>
    </row>
    <row r="2999" spans="1:2" x14ac:dyDescent="0.25">
      <c r="A2999" s="630">
        <v>39483</v>
      </c>
      <c r="B2999" s="631">
        <v>1.4814000000000001</v>
      </c>
    </row>
    <row r="3000" spans="1:2" x14ac:dyDescent="0.25">
      <c r="A3000" s="630">
        <v>39482</v>
      </c>
      <c r="B3000" s="631">
        <v>1.4798</v>
      </c>
    </row>
    <row r="3001" spans="1:2" x14ac:dyDescent="0.25">
      <c r="A3001" s="630">
        <v>39481</v>
      </c>
      <c r="B3001" s="631">
        <v>1.4797</v>
      </c>
    </row>
    <row r="3002" spans="1:2" x14ac:dyDescent="0.25">
      <c r="A3002" s="630">
        <v>39480</v>
      </c>
      <c r="B3002" s="631">
        <v>1.4861</v>
      </c>
    </row>
    <row r="3003" spans="1:2" x14ac:dyDescent="0.25">
      <c r="A3003" s="630">
        <v>39479</v>
      </c>
      <c r="B3003" s="631">
        <v>1.4853000000000001</v>
      </c>
    </row>
    <row r="3004" spans="1:2" x14ac:dyDescent="0.25">
      <c r="A3004" s="630">
        <v>39478</v>
      </c>
      <c r="B3004" s="631">
        <v>1.4782999999999999</v>
      </c>
    </row>
    <row r="3005" spans="1:2" x14ac:dyDescent="0.25">
      <c r="A3005" s="630">
        <v>39477</v>
      </c>
      <c r="B3005" s="631">
        <v>1.4772000000000001</v>
      </c>
    </row>
    <row r="3006" spans="1:2" x14ac:dyDescent="0.25">
      <c r="A3006" s="630">
        <v>39476</v>
      </c>
      <c r="B3006" s="631">
        <v>1.4712000000000001</v>
      </c>
    </row>
    <row r="3007" spans="1:2" x14ac:dyDescent="0.25">
      <c r="A3007" s="630">
        <v>39475</v>
      </c>
      <c r="B3007" s="631">
        <v>1.4676</v>
      </c>
    </row>
    <row r="3008" spans="1:2" x14ac:dyDescent="0.25">
      <c r="A3008" s="630">
        <v>39474</v>
      </c>
      <c r="B3008" s="631">
        <v>1.4676</v>
      </c>
    </row>
    <row r="3009" spans="1:2" x14ac:dyDescent="0.25">
      <c r="A3009" s="630">
        <v>39473</v>
      </c>
      <c r="B3009" s="631">
        <v>1.4733000000000001</v>
      </c>
    </row>
    <row r="3010" spans="1:2" x14ac:dyDescent="0.25">
      <c r="A3010" s="630">
        <v>39472</v>
      </c>
      <c r="B3010" s="631">
        <v>1.4653</v>
      </c>
    </row>
    <row r="3011" spans="1:2" x14ac:dyDescent="0.25">
      <c r="A3011" s="630">
        <v>39471</v>
      </c>
      <c r="B3011" s="631">
        <v>1.4602999999999999</v>
      </c>
    </row>
    <row r="3012" spans="1:2" x14ac:dyDescent="0.25">
      <c r="A3012" s="630">
        <v>39470</v>
      </c>
      <c r="B3012" s="631">
        <v>1.4486000000000001</v>
      </c>
    </row>
    <row r="3013" spans="1:2" x14ac:dyDescent="0.25">
      <c r="A3013" s="630">
        <v>39469</v>
      </c>
      <c r="B3013" s="631">
        <v>1.4519</v>
      </c>
    </row>
    <row r="3014" spans="1:2" x14ac:dyDescent="0.25">
      <c r="A3014" s="630">
        <v>39468</v>
      </c>
      <c r="B3014" s="631">
        <v>1.4615</v>
      </c>
    </row>
    <row r="3015" spans="1:2" x14ac:dyDescent="0.25">
      <c r="A3015" s="630">
        <v>39467</v>
      </c>
      <c r="B3015" s="631">
        <v>1.4616</v>
      </c>
    </row>
    <row r="3016" spans="1:2" x14ac:dyDescent="0.25">
      <c r="A3016" s="630">
        <v>39466</v>
      </c>
      <c r="B3016" s="631">
        <v>1.4639</v>
      </c>
    </row>
    <row r="3017" spans="1:2" x14ac:dyDescent="0.25">
      <c r="A3017" s="630">
        <v>39465</v>
      </c>
      <c r="B3017" s="631">
        <v>1.466</v>
      </c>
    </row>
    <row r="3018" spans="1:2" x14ac:dyDescent="0.25">
      <c r="A3018" s="630">
        <v>39464</v>
      </c>
      <c r="B3018" s="631">
        <v>1.4784999999999999</v>
      </c>
    </row>
    <row r="3019" spans="1:2" x14ac:dyDescent="0.25">
      <c r="A3019" s="630">
        <v>39463</v>
      </c>
      <c r="B3019" s="631">
        <v>1.4866999999999999</v>
      </c>
    </row>
    <row r="3020" spans="1:2" x14ac:dyDescent="0.25">
      <c r="A3020" s="630">
        <v>39462</v>
      </c>
      <c r="B3020" s="631">
        <v>1.4846999999999999</v>
      </c>
    </row>
    <row r="3021" spans="1:2" x14ac:dyDescent="0.25">
      <c r="A3021" s="630">
        <v>39461</v>
      </c>
      <c r="B3021" s="631">
        <v>1.4772000000000001</v>
      </c>
    </row>
    <row r="3022" spans="1:2" x14ac:dyDescent="0.25">
      <c r="A3022" s="630">
        <v>39460</v>
      </c>
      <c r="B3022" s="631">
        <v>1.4772000000000001</v>
      </c>
    </row>
    <row r="3023" spans="1:2" x14ac:dyDescent="0.25">
      <c r="A3023" s="630">
        <v>39459</v>
      </c>
      <c r="B3023" s="631">
        <v>1.4792000000000001</v>
      </c>
    </row>
    <row r="3024" spans="1:2" x14ac:dyDescent="0.25">
      <c r="A3024" s="630">
        <v>39458</v>
      </c>
      <c r="B3024" s="631">
        <v>1.4694</v>
      </c>
    </row>
    <row r="3025" spans="1:2" x14ac:dyDescent="0.25">
      <c r="A3025" s="630">
        <v>39457</v>
      </c>
      <c r="B3025" s="631">
        <v>1.47</v>
      </c>
    </row>
    <row r="3026" spans="1:2" x14ac:dyDescent="0.25">
      <c r="A3026" s="630">
        <v>39456</v>
      </c>
      <c r="B3026" s="631">
        <v>1.4704999999999999</v>
      </c>
    </row>
    <row r="3027" spans="1:2" x14ac:dyDescent="0.25">
      <c r="A3027" s="630">
        <v>39455</v>
      </c>
      <c r="B3027" s="631">
        <v>1.4713000000000001</v>
      </c>
    </row>
    <row r="3028" spans="1:2" x14ac:dyDescent="0.25">
      <c r="A3028" s="630">
        <v>39454</v>
      </c>
      <c r="B3028" s="631">
        <v>1.4738</v>
      </c>
    </row>
    <row r="3029" spans="1:2" x14ac:dyDescent="0.25">
      <c r="A3029" s="630">
        <v>39453</v>
      </c>
      <c r="B3029" s="631">
        <v>1.4739</v>
      </c>
    </row>
    <row r="3030" spans="1:2" x14ac:dyDescent="0.25">
      <c r="A3030" s="630">
        <v>39452</v>
      </c>
      <c r="B3030" s="631">
        <v>1.4743999999999999</v>
      </c>
    </row>
    <row r="3031" spans="1:2" x14ac:dyDescent="0.25">
      <c r="A3031" s="630">
        <v>39451</v>
      </c>
      <c r="B3031" s="631">
        <v>1.4724999999999999</v>
      </c>
    </row>
    <row r="3032" spans="1:2" x14ac:dyDescent="0.25">
      <c r="A3032" s="630">
        <v>39450</v>
      </c>
      <c r="B3032" s="631">
        <v>1.4654</v>
      </c>
    </row>
    <row r="3033" spans="1:2" x14ac:dyDescent="0.25">
      <c r="A3033" s="630">
        <v>39449</v>
      </c>
      <c r="B3033" s="631">
        <v>1.4587000000000001</v>
      </c>
    </row>
    <row r="3034" spans="1:2" x14ac:dyDescent="0.25">
      <c r="A3034" s="630">
        <v>39448</v>
      </c>
      <c r="B3034" s="631">
        <v>1.4699</v>
      </c>
    </row>
    <row r="3035" spans="1:2" x14ac:dyDescent="0.25">
      <c r="A3035" s="630">
        <v>39447</v>
      </c>
      <c r="B3035" s="631">
        <v>1.4719</v>
      </c>
    </row>
    <row r="3036" spans="1:2" x14ac:dyDescent="0.25">
      <c r="A3036" s="630">
        <v>39446</v>
      </c>
      <c r="B3036" s="631">
        <v>1.4718</v>
      </c>
    </row>
    <row r="3037" spans="1:2" x14ac:dyDescent="0.25">
      <c r="A3037" s="630">
        <v>39445</v>
      </c>
      <c r="B3037" s="631">
        <v>1.4654</v>
      </c>
    </row>
    <row r="3038" spans="1:2" x14ac:dyDescent="0.25">
      <c r="A3038" s="630">
        <v>39444</v>
      </c>
      <c r="B3038" s="631">
        <v>1.4520999999999999</v>
      </c>
    </row>
    <row r="3039" spans="1:2" x14ac:dyDescent="0.25">
      <c r="A3039" s="630">
        <v>39443</v>
      </c>
      <c r="B3039" s="631">
        <v>1.4434</v>
      </c>
    </row>
    <row r="3040" spans="1:2" x14ac:dyDescent="0.25">
      <c r="A3040" s="630">
        <v>39442</v>
      </c>
      <c r="B3040" s="631">
        <v>1.4392</v>
      </c>
    </row>
    <row r="3041" spans="1:2" x14ac:dyDescent="0.25">
      <c r="A3041" s="630">
        <v>39441</v>
      </c>
      <c r="B3041" s="631">
        <v>1.4389000000000001</v>
      </c>
    </row>
    <row r="3042" spans="1:2" x14ac:dyDescent="0.25">
      <c r="A3042" s="630">
        <v>39440</v>
      </c>
      <c r="B3042" s="631">
        <v>1.4377</v>
      </c>
    </row>
    <row r="3043" spans="1:2" x14ac:dyDescent="0.25">
      <c r="A3043" s="630">
        <v>39439</v>
      </c>
      <c r="B3043" s="631">
        <v>1.4376</v>
      </c>
    </row>
    <row r="3044" spans="1:2" x14ac:dyDescent="0.25">
      <c r="A3044" s="630">
        <v>39438</v>
      </c>
      <c r="B3044" s="631">
        <v>1.4359</v>
      </c>
    </row>
    <row r="3045" spans="1:2" x14ac:dyDescent="0.25">
      <c r="A3045" s="630">
        <v>39437</v>
      </c>
      <c r="B3045" s="631">
        <v>1.4359999999999999</v>
      </c>
    </row>
    <row r="3046" spans="1:2" x14ac:dyDescent="0.25">
      <c r="A3046" s="630">
        <v>39436</v>
      </c>
      <c r="B3046" s="631">
        <v>1.4397</v>
      </c>
    </row>
    <row r="3047" spans="1:2" x14ac:dyDescent="0.25">
      <c r="A3047" s="630">
        <v>39435</v>
      </c>
      <c r="B3047" s="631">
        <v>1.4400999999999999</v>
      </c>
    </row>
    <row r="3048" spans="1:2" x14ac:dyDescent="0.25">
      <c r="A3048" s="630">
        <v>39434</v>
      </c>
      <c r="B3048" s="631">
        <v>1.4399</v>
      </c>
    </row>
    <row r="3049" spans="1:2" x14ac:dyDescent="0.25">
      <c r="A3049" s="630">
        <v>39433</v>
      </c>
      <c r="B3049" s="631">
        <v>1.4422999999999999</v>
      </c>
    </row>
    <row r="3050" spans="1:2" x14ac:dyDescent="0.25">
      <c r="A3050" s="630">
        <v>39432</v>
      </c>
      <c r="B3050" s="631">
        <v>1.4423999999999999</v>
      </c>
    </row>
    <row r="3051" spans="1:2" x14ac:dyDescent="0.25">
      <c r="A3051" s="630">
        <v>39431</v>
      </c>
      <c r="B3051" s="631">
        <v>1.456</v>
      </c>
    </row>
    <row r="3052" spans="1:2" x14ac:dyDescent="0.25">
      <c r="A3052" s="630">
        <v>39430</v>
      </c>
      <c r="B3052" s="631">
        <v>1.4685999999999999</v>
      </c>
    </row>
    <row r="3053" spans="1:2" x14ac:dyDescent="0.25">
      <c r="A3053" s="630">
        <v>39429</v>
      </c>
      <c r="B3053" s="631">
        <v>1.4679</v>
      </c>
    </row>
    <row r="3054" spans="1:2" x14ac:dyDescent="0.25">
      <c r="A3054" s="630">
        <v>39428</v>
      </c>
      <c r="B3054" s="631">
        <v>1.4706999999999999</v>
      </c>
    </row>
    <row r="3055" spans="1:2" x14ac:dyDescent="0.25">
      <c r="A3055" s="630">
        <v>39427</v>
      </c>
      <c r="B3055" s="631">
        <v>1.4672000000000001</v>
      </c>
    </row>
    <row r="3056" spans="1:2" x14ac:dyDescent="0.25">
      <c r="A3056" s="630">
        <v>39426</v>
      </c>
      <c r="B3056" s="631">
        <v>1.4653</v>
      </c>
    </row>
    <row r="3057" spans="1:2" x14ac:dyDescent="0.25">
      <c r="A3057" s="630">
        <v>39425</v>
      </c>
      <c r="B3057" s="631">
        <v>1.4653</v>
      </c>
    </row>
    <row r="3058" spans="1:2" x14ac:dyDescent="0.25">
      <c r="A3058" s="630">
        <v>39424</v>
      </c>
      <c r="B3058" s="631">
        <v>1.4635</v>
      </c>
    </row>
    <row r="3059" spans="1:2" x14ac:dyDescent="0.25">
      <c r="A3059" s="630">
        <v>39423</v>
      </c>
      <c r="B3059" s="631">
        <v>1.4601</v>
      </c>
    </row>
    <row r="3060" spans="1:2" x14ac:dyDescent="0.25">
      <c r="A3060" s="630">
        <v>39422</v>
      </c>
      <c r="B3060" s="631">
        <v>1.4722</v>
      </c>
    </row>
    <row r="3061" spans="1:2" x14ac:dyDescent="0.25">
      <c r="A3061" s="630">
        <v>39421</v>
      </c>
      <c r="B3061" s="631">
        <v>1.4694</v>
      </c>
    </row>
    <row r="3062" spans="1:2" x14ac:dyDescent="0.25">
      <c r="A3062" s="630">
        <v>39420</v>
      </c>
      <c r="B3062" s="631">
        <v>1.4657</v>
      </c>
    </row>
    <row r="3063" spans="1:2" x14ac:dyDescent="0.25">
      <c r="A3063" s="630">
        <v>39419</v>
      </c>
      <c r="B3063" s="631">
        <v>1.4629000000000001</v>
      </c>
    </row>
    <row r="3064" spans="1:2" x14ac:dyDescent="0.25">
      <c r="A3064" s="630">
        <v>39418</v>
      </c>
      <c r="B3064" s="631">
        <v>1.4666999999999999</v>
      </c>
    </row>
    <row r="3065" spans="1:2" x14ac:dyDescent="0.25">
      <c r="A3065" s="630">
        <v>39417</v>
      </c>
      <c r="B3065" s="631">
        <v>1.4739</v>
      </c>
    </row>
    <row r="3066" spans="1:2" x14ac:dyDescent="0.25">
      <c r="A3066" s="630">
        <v>39416</v>
      </c>
      <c r="B3066" s="631">
        <v>1.4791000000000001</v>
      </c>
    </row>
    <row r="3067" spans="1:2" x14ac:dyDescent="0.25">
      <c r="A3067" s="630">
        <v>39415</v>
      </c>
      <c r="B3067" s="631">
        <v>1.4790000000000001</v>
      </c>
    </row>
    <row r="3068" spans="1:2" x14ac:dyDescent="0.25">
      <c r="A3068" s="630">
        <v>39414</v>
      </c>
      <c r="B3068" s="631">
        <v>1.4857</v>
      </c>
    </row>
    <row r="3069" spans="1:2" x14ac:dyDescent="0.25">
      <c r="A3069" s="630">
        <v>39413</v>
      </c>
      <c r="B3069" s="631">
        <v>1.4839</v>
      </c>
    </row>
    <row r="3070" spans="1:2" x14ac:dyDescent="0.25">
      <c r="A3070" s="630">
        <v>39412</v>
      </c>
      <c r="B3070" s="631">
        <v>1.4829000000000001</v>
      </c>
    </row>
    <row r="3071" spans="1:2" x14ac:dyDescent="0.25">
      <c r="A3071" s="630">
        <v>39411</v>
      </c>
      <c r="B3071" s="631">
        <v>1.4833000000000001</v>
      </c>
    </row>
    <row r="3072" spans="1:2" x14ac:dyDescent="0.25">
      <c r="A3072" s="630">
        <v>39410</v>
      </c>
      <c r="B3072" s="631">
        <v>1.4857</v>
      </c>
    </row>
    <row r="3073" spans="1:2" x14ac:dyDescent="0.25">
      <c r="A3073" s="630">
        <v>39409</v>
      </c>
      <c r="B3073" s="631">
        <v>1.4847999999999999</v>
      </c>
    </row>
    <row r="3074" spans="1:2" x14ac:dyDescent="0.25">
      <c r="A3074" s="630">
        <v>39408</v>
      </c>
      <c r="B3074" s="631">
        <v>1.4823</v>
      </c>
    </row>
    <row r="3075" spans="1:2" x14ac:dyDescent="0.25">
      <c r="A3075" s="630">
        <v>39407</v>
      </c>
      <c r="B3075" s="631">
        <v>1.4722999999999999</v>
      </c>
    </row>
    <row r="3076" spans="1:2" x14ac:dyDescent="0.25">
      <c r="A3076" s="630">
        <v>39406</v>
      </c>
      <c r="B3076" s="631">
        <v>1.4659</v>
      </c>
    </row>
    <row r="3077" spans="1:2" x14ac:dyDescent="0.25">
      <c r="A3077" s="630">
        <v>39405</v>
      </c>
      <c r="B3077" s="631">
        <v>1.4658</v>
      </c>
    </row>
    <row r="3078" spans="1:2" x14ac:dyDescent="0.25">
      <c r="A3078" s="630">
        <v>39404</v>
      </c>
      <c r="B3078" s="631">
        <v>1.4657</v>
      </c>
    </row>
    <row r="3079" spans="1:2" x14ac:dyDescent="0.25">
      <c r="A3079" s="630">
        <v>39403</v>
      </c>
      <c r="B3079" s="631">
        <v>1.4625999999999999</v>
      </c>
    </row>
    <row r="3080" spans="1:2" x14ac:dyDescent="0.25">
      <c r="A3080" s="630">
        <v>39402</v>
      </c>
      <c r="B3080" s="631">
        <v>1.4649000000000001</v>
      </c>
    </row>
    <row r="3081" spans="1:2" x14ac:dyDescent="0.25">
      <c r="A3081" s="630">
        <v>39401</v>
      </c>
      <c r="B3081" s="631">
        <v>1.4658</v>
      </c>
    </row>
    <row r="3082" spans="1:2" x14ac:dyDescent="0.25">
      <c r="A3082" s="630">
        <v>39400</v>
      </c>
      <c r="B3082" s="631">
        <v>1.458</v>
      </c>
    </row>
    <row r="3083" spans="1:2" x14ac:dyDescent="0.25">
      <c r="A3083" s="630">
        <v>39399</v>
      </c>
      <c r="B3083" s="631">
        <v>1.4605999999999999</v>
      </c>
    </row>
    <row r="3084" spans="1:2" x14ac:dyDescent="0.25">
      <c r="A3084" s="630">
        <v>39398</v>
      </c>
      <c r="B3084" s="631">
        <v>1.4673</v>
      </c>
    </row>
    <row r="3085" spans="1:2" x14ac:dyDescent="0.25">
      <c r="A3085" s="630">
        <v>39397</v>
      </c>
      <c r="B3085" s="631">
        <v>1.4673</v>
      </c>
    </row>
    <row r="3086" spans="1:2" x14ac:dyDescent="0.25">
      <c r="A3086" s="630">
        <v>39396</v>
      </c>
      <c r="B3086" s="631">
        <v>1.4692000000000001</v>
      </c>
    </row>
    <row r="3087" spans="1:2" x14ac:dyDescent="0.25">
      <c r="A3087" s="630">
        <v>39395</v>
      </c>
      <c r="B3087" s="631">
        <v>1.4656</v>
      </c>
    </row>
    <row r="3088" spans="1:2" x14ac:dyDescent="0.25">
      <c r="A3088" s="630">
        <v>39394</v>
      </c>
      <c r="B3088" s="631">
        <v>1.4633</v>
      </c>
    </row>
    <row r="3089" spans="1:2" x14ac:dyDescent="0.25">
      <c r="A3089" s="630">
        <v>39393</v>
      </c>
      <c r="B3089" s="631">
        <v>1.4513</v>
      </c>
    </row>
    <row r="3090" spans="1:2" x14ac:dyDescent="0.25">
      <c r="A3090" s="630">
        <v>39392</v>
      </c>
      <c r="B3090" s="631">
        <v>1.4483999999999999</v>
      </c>
    </row>
    <row r="3091" spans="1:2" x14ac:dyDescent="0.25">
      <c r="A3091" s="630">
        <v>39391</v>
      </c>
      <c r="B3091" s="631">
        <v>1.4512</v>
      </c>
    </row>
    <row r="3092" spans="1:2" x14ac:dyDescent="0.25">
      <c r="A3092" s="630">
        <v>39390</v>
      </c>
      <c r="B3092" s="631">
        <v>1.4503999999999999</v>
      </c>
    </row>
    <row r="3093" spans="1:2" x14ac:dyDescent="0.25">
      <c r="A3093" s="630">
        <v>39389</v>
      </c>
      <c r="B3093" s="631">
        <v>1.4462999999999999</v>
      </c>
    </row>
    <row r="3094" spans="1:2" x14ac:dyDescent="0.25">
      <c r="A3094" s="630">
        <v>39388</v>
      </c>
      <c r="B3094" s="631">
        <v>1.4452</v>
      </c>
    </row>
    <row r="3095" spans="1:2" x14ac:dyDescent="0.25">
      <c r="A3095" s="630">
        <v>39387</v>
      </c>
      <c r="B3095" s="631">
        <v>1.4446000000000001</v>
      </c>
    </row>
    <row r="3096" spans="1:2" x14ac:dyDescent="0.25">
      <c r="A3096" s="630">
        <v>39386</v>
      </c>
      <c r="B3096" s="631">
        <v>1.4410000000000001</v>
      </c>
    </row>
    <row r="3097" spans="1:2" x14ac:dyDescent="0.25">
      <c r="A3097" s="630">
        <v>39385</v>
      </c>
      <c r="B3097" s="631">
        <v>1.4412</v>
      </c>
    </row>
    <row r="3098" spans="1:2" x14ac:dyDescent="0.25">
      <c r="A3098" s="630">
        <v>39384</v>
      </c>
      <c r="B3098" s="631">
        <v>1.4389000000000001</v>
      </c>
    </row>
    <row r="3099" spans="1:2" x14ac:dyDescent="0.25">
      <c r="A3099" s="630">
        <v>39383</v>
      </c>
      <c r="B3099" s="631">
        <v>1.4388000000000001</v>
      </c>
    </row>
    <row r="3100" spans="1:2" x14ac:dyDescent="0.25">
      <c r="A3100" s="630">
        <v>39382</v>
      </c>
      <c r="B3100" s="631">
        <v>1.4354</v>
      </c>
    </row>
    <row r="3101" spans="1:2" x14ac:dyDescent="0.25">
      <c r="A3101" s="630">
        <v>39381</v>
      </c>
      <c r="B3101" s="631">
        <v>1.4282999999999999</v>
      </c>
    </row>
    <row r="3102" spans="1:2" x14ac:dyDescent="0.25">
      <c r="A3102" s="630">
        <v>39380</v>
      </c>
      <c r="B3102" s="631">
        <v>1.4244000000000001</v>
      </c>
    </row>
    <row r="3103" spans="1:2" x14ac:dyDescent="0.25">
      <c r="A3103" s="630">
        <v>39379</v>
      </c>
      <c r="B3103" s="631">
        <v>1.4213</v>
      </c>
    </row>
    <row r="3104" spans="1:2" x14ac:dyDescent="0.25">
      <c r="A3104" s="630">
        <v>39378</v>
      </c>
      <c r="B3104" s="631">
        <v>1.4258</v>
      </c>
    </row>
    <row r="3105" spans="1:2" x14ac:dyDescent="0.25">
      <c r="A3105" s="630">
        <v>39377</v>
      </c>
      <c r="B3105" s="631">
        <v>1.4298</v>
      </c>
    </row>
    <row r="3106" spans="1:2" x14ac:dyDescent="0.25">
      <c r="A3106" s="630">
        <v>39376</v>
      </c>
      <c r="B3106" s="631">
        <v>1.4296</v>
      </c>
    </row>
    <row r="3107" spans="1:2" x14ac:dyDescent="0.25">
      <c r="A3107" s="630">
        <v>39375</v>
      </c>
      <c r="B3107" s="631">
        <v>1.4285000000000001</v>
      </c>
    </row>
    <row r="3108" spans="1:2" x14ac:dyDescent="0.25">
      <c r="A3108" s="630">
        <v>39374</v>
      </c>
      <c r="B3108" s="631">
        <v>1.425</v>
      </c>
    </row>
    <row r="3109" spans="1:2" x14ac:dyDescent="0.25">
      <c r="A3109" s="630">
        <v>39373</v>
      </c>
      <c r="B3109" s="631">
        <v>1.4181999999999999</v>
      </c>
    </row>
    <row r="3110" spans="1:2" x14ac:dyDescent="0.25">
      <c r="A3110" s="630">
        <v>39372</v>
      </c>
      <c r="B3110" s="631">
        <v>1.4182999999999999</v>
      </c>
    </row>
    <row r="3111" spans="1:2" x14ac:dyDescent="0.25">
      <c r="A3111" s="630">
        <v>39371</v>
      </c>
      <c r="B3111" s="631">
        <v>1.4194</v>
      </c>
    </row>
    <row r="3112" spans="1:2" x14ac:dyDescent="0.25">
      <c r="A3112" s="630">
        <v>39370</v>
      </c>
      <c r="B3112" s="631">
        <v>1.4173</v>
      </c>
    </row>
    <row r="3113" spans="1:2" x14ac:dyDescent="0.25">
      <c r="A3113" s="630">
        <v>39369</v>
      </c>
      <c r="B3113" s="631">
        <v>1.4175</v>
      </c>
    </row>
    <row r="3114" spans="1:2" x14ac:dyDescent="0.25">
      <c r="A3114" s="630">
        <v>39368</v>
      </c>
      <c r="B3114" s="631">
        <v>1.4185000000000001</v>
      </c>
    </row>
    <row r="3115" spans="1:2" x14ac:dyDescent="0.25">
      <c r="A3115" s="630">
        <v>39367</v>
      </c>
      <c r="B3115" s="631">
        <v>1.4178999999999999</v>
      </c>
    </row>
    <row r="3116" spans="1:2" x14ac:dyDescent="0.25">
      <c r="A3116" s="630">
        <v>39366</v>
      </c>
      <c r="B3116" s="631">
        <v>1.4126000000000001</v>
      </c>
    </row>
    <row r="3117" spans="1:2" x14ac:dyDescent="0.25">
      <c r="A3117" s="630">
        <v>39365</v>
      </c>
      <c r="B3117" s="631">
        <v>1.405</v>
      </c>
    </row>
    <row r="3118" spans="1:2" x14ac:dyDescent="0.25">
      <c r="A3118" s="630">
        <v>39364</v>
      </c>
      <c r="B3118" s="631">
        <v>1.4103000000000001</v>
      </c>
    </row>
    <row r="3119" spans="1:2" x14ac:dyDescent="0.25">
      <c r="A3119" s="630">
        <v>39363</v>
      </c>
      <c r="B3119" s="631">
        <v>1.413</v>
      </c>
    </row>
    <row r="3120" spans="1:2" x14ac:dyDescent="0.25">
      <c r="A3120" s="630">
        <v>39362</v>
      </c>
      <c r="B3120" s="631">
        <v>1.413</v>
      </c>
    </row>
    <row r="3121" spans="1:2" x14ac:dyDescent="0.25">
      <c r="A3121" s="630">
        <v>39361</v>
      </c>
      <c r="B3121" s="631">
        <v>1.413</v>
      </c>
    </row>
    <row r="3122" spans="1:2" x14ac:dyDescent="0.25">
      <c r="A3122" s="630">
        <v>39360</v>
      </c>
      <c r="B3122" s="631">
        <v>1.4106000000000001</v>
      </c>
    </row>
    <row r="3123" spans="1:2" x14ac:dyDescent="0.25">
      <c r="A3123" s="630">
        <v>39359</v>
      </c>
      <c r="B3123" s="631">
        <v>1.4158999999999999</v>
      </c>
    </row>
    <row r="3124" spans="1:2" x14ac:dyDescent="0.25">
      <c r="A3124" s="630">
        <v>39358</v>
      </c>
      <c r="B3124" s="631">
        <v>1.4193</v>
      </c>
    </row>
    <row r="3125" spans="1:2" x14ac:dyDescent="0.25">
      <c r="A3125" s="630">
        <v>39357</v>
      </c>
      <c r="B3125" s="631">
        <v>1.4247000000000001</v>
      </c>
    </row>
    <row r="3126" spans="1:2" x14ac:dyDescent="0.25">
      <c r="A3126" s="630">
        <v>39356</v>
      </c>
      <c r="B3126" s="631">
        <v>1.4261999999999999</v>
      </c>
    </row>
    <row r="3127" spans="1:2" x14ac:dyDescent="0.25">
      <c r="A3127" s="630">
        <v>39355</v>
      </c>
      <c r="B3127" s="631">
        <v>1.4261999999999999</v>
      </c>
    </row>
    <row r="3128" spans="1:2" x14ac:dyDescent="0.25">
      <c r="A3128" s="630">
        <v>39354</v>
      </c>
      <c r="B3128" s="631">
        <v>1.4186000000000001</v>
      </c>
    </row>
    <row r="3129" spans="1:2" x14ac:dyDescent="0.25">
      <c r="A3129" s="630">
        <v>39353</v>
      </c>
      <c r="B3129" s="631">
        <v>1.4145000000000001</v>
      </c>
    </row>
    <row r="3130" spans="1:2" x14ac:dyDescent="0.25">
      <c r="A3130" s="630">
        <v>39352</v>
      </c>
      <c r="B3130" s="631">
        <v>1.4133</v>
      </c>
    </row>
    <row r="3131" spans="1:2" x14ac:dyDescent="0.25">
      <c r="A3131" s="630">
        <v>39351</v>
      </c>
      <c r="B3131" s="631">
        <v>1.4097999999999999</v>
      </c>
    </row>
    <row r="3132" spans="1:2" x14ac:dyDescent="0.25">
      <c r="A3132" s="630">
        <v>39350</v>
      </c>
      <c r="B3132" s="631">
        <v>1.4098999999999999</v>
      </c>
    </row>
    <row r="3133" spans="1:2" x14ac:dyDescent="0.25">
      <c r="A3133" s="630">
        <v>39349</v>
      </c>
      <c r="B3133" s="631">
        <v>1.4086000000000001</v>
      </c>
    </row>
    <row r="3134" spans="1:2" x14ac:dyDescent="0.25">
      <c r="A3134" s="630">
        <v>39348</v>
      </c>
      <c r="B3134" s="631">
        <v>1.4086000000000001</v>
      </c>
    </row>
    <row r="3135" spans="1:2" x14ac:dyDescent="0.25">
      <c r="A3135" s="630">
        <v>39347</v>
      </c>
      <c r="B3135" s="631">
        <v>1.4075</v>
      </c>
    </row>
    <row r="3136" spans="1:2" x14ac:dyDescent="0.25">
      <c r="A3136" s="630">
        <v>39346</v>
      </c>
      <c r="B3136" s="631">
        <v>1.4018999999999999</v>
      </c>
    </row>
    <row r="3137" spans="1:2" x14ac:dyDescent="0.25">
      <c r="A3137" s="630">
        <v>39345</v>
      </c>
      <c r="B3137" s="631">
        <v>1.3968</v>
      </c>
    </row>
    <row r="3138" spans="1:2" x14ac:dyDescent="0.25">
      <c r="A3138" s="630">
        <v>39344</v>
      </c>
      <c r="B3138" s="631">
        <v>1.3872</v>
      </c>
    </row>
    <row r="3139" spans="1:2" x14ac:dyDescent="0.25">
      <c r="A3139" s="630">
        <v>39343</v>
      </c>
      <c r="B3139" s="631">
        <v>1.3869</v>
      </c>
    </row>
    <row r="3140" spans="1:2" x14ac:dyDescent="0.25">
      <c r="A3140" s="630">
        <v>39342</v>
      </c>
      <c r="B3140" s="631">
        <v>1.387</v>
      </c>
    </row>
    <row r="3141" spans="1:2" x14ac:dyDescent="0.25">
      <c r="A3141" s="630">
        <v>39341</v>
      </c>
      <c r="B3141" s="631">
        <v>1.387</v>
      </c>
    </row>
    <row r="3142" spans="1:2" x14ac:dyDescent="0.25">
      <c r="A3142" s="630">
        <v>39340</v>
      </c>
      <c r="B3142" s="631">
        <v>1.3871</v>
      </c>
    </row>
    <row r="3143" spans="1:2" x14ac:dyDescent="0.25">
      <c r="A3143" s="630">
        <v>39339</v>
      </c>
      <c r="B3143" s="631">
        <v>1.3894</v>
      </c>
    </row>
    <row r="3144" spans="1:2" x14ac:dyDescent="0.25">
      <c r="A3144" s="630">
        <v>39338</v>
      </c>
      <c r="B3144" s="631">
        <v>1.3863000000000001</v>
      </c>
    </row>
    <row r="3145" spans="1:2" x14ac:dyDescent="0.25">
      <c r="A3145" s="630">
        <v>39337</v>
      </c>
      <c r="B3145" s="631">
        <v>1.3808</v>
      </c>
    </row>
    <row r="3146" spans="1:2" x14ac:dyDescent="0.25">
      <c r="A3146" s="630">
        <v>39336</v>
      </c>
      <c r="B3146" s="631">
        <v>1.3786</v>
      </c>
    </row>
    <row r="3147" spans="1:2" x14ac:dyDescent="0.25">
      <c r="A3147" s="630">
        <v>39335</v>
      </c>
      <c r="B3147" s="631">
        <v>1.3763000000000001</v>
      </c>
    </row>
    <row r="3148" spans="1:2" x14ac:dyDescent="0.25">
      <c r="A3148" s="630">
        <v>39334</v>
      </c>
      <c r="B3148" s="631">
        <v>1.3763000000000001</v>
      </c>
    </row>
    <row r="3149" spans="1:2" x14ac:dyDescent="0.25">
      <c r="A3149" s="630">
        <v>39333</v>
      </c>
      <c r="B3149" s="631">
        <v>1.3709</v>
      </c>
    </row>
    <row r="3150" spans="1:2" x14ac:dyDescent="0.25">
      <c r="A3150" s="630">
        <v>39332</v>
      </c>
      <c r="B3150" s="631">
        <v>1.3660000000000001</v>
      </c>
    </row>
    <row r="3151" spans="1:2" x14ac:dyDescent="0.25">
      <c r="A3151" s="630">
        <v>39331</v>
      </c>
      <c r="B3151" s="631">
        <v>1.3613</v>
      </c>
    </row>
    <row r="3152" spans="1:2" x14ac:dyDescent="0.25">
      <c r="A3152" s="630">
        <v>39330</v>
      </c>
      <c r="B3152" s="631">
        <v>1.3603000000000001</v>
      </c>
    </row>
    <row r="3153" spans="1:2" x14ac:dyDescent="0.25">
      <c r="A3153" s="630">
        <v>39329</v>
      </c>
      <c r="B3153" s="631">
        <v>1.3631</v>
      </c>
    </row>
    <row r="3154" spans="1:2" x14ac:dyDescent="0.25">
      <c r="A3154" s="630">
        <v>39328</v>
      </c>
      <c r="B3154" s="631">
        <v>1.3625</v>
      </c>
    </row>
    <row r="3155" spans="1:2" x14ac:dyDescent="0.25">
      <c r="A3155" s="630">
        <v>39327</v>
      </c>
      <c r="B3155" s="631">
        <v>1.3624000000000001</v>
      </c>
    </row>
    <row r="3156" spans="1:2" x14ac:dyDescent="0.25">
      <c r="A3156" s="630">
        <v>39326</v>
      </c>
      <c r="B3156" s="631">
        <v>1.3654999999999999</v>
      </c>
    </row>
    <row r="3157" spans="1:2" x14ac:dyDescent="0.25">
      <c r="A3157" s="630">
        <v>39325</v>
      </c>
      <c r="B3157" s="631">
        <v>1.3645</v>
      </c>
    </row>
    <row r="3158" spans="1:2" x14ac:dyDescent="0.25">
      <c r="A3158" s="630">
        <v>39324</v>
      </c>
      <c r="B3158" s="631">
        <v>1.3613</v>
      </c>
    </row>
    <row r="3159" spans="1:2" x14ac:dyDescent="0.25">
      <c r="A3159" s="630">
        <v>39323</v>
      </c>
      <c r="B3159" s="631">
        <v>1.3638999999999999</v>
      </c>
    </row>
    <row r="3160" spans="1:2" x14ac:dyDescent="0.25">
      <c r="A3160" s="630">
        <v>39322</v>
      </c>
      <c r="B3160" s="631">
        <v>1.3662000000000001</v>
      </c>
    </row>
    <row r="3161" spans="1:2" x14ac:dyDescent="0.25">
      <c r="A3161" s="630">
        <v>39321</v>
      </c>
      <c r="B3161" s="631">
        <v>1.367</v>
      </c>
    </row>
    <row r="3162" spans="1:2" x14ac:dyDescent="0.25">
      <c r="A3162" s="630">
        <v>39320</v>
      </c>
      <c r="B3162" s="631">
        <v>1.367</v>
      </c>
    </row>
    <row r="3163" spans="1:2" x14ac:dyDescent="0.25">
      <c r="A3163" s="630">
        <v>39319</v>
      </c>
      <c r="B3163" s="631">
        <v>1.3596999999999999</v>
      </c>
    </row>
    <row r="3164" spans="1:2" x14ac:dyDescent="0.25">
      <c r="A3164" s="630">
        <v>39318</v>
      </c>
      <c r="B3164" s="631">
        <v>1.3555999999999999</v>
      </c>
    </row>
    <row r="3165" spans="1:2" x14ac:dyDescent="0.25">
      <c r="A3165" s="630">
        <v>39317</v>
      </c>
      <c r="B3165" s="631">
        <v>1.3487</v>
      </c>
    </row>
    <row r="3166" spans="1:2" x14ac:dyDescent="0.25">
      <c r="A3166" s="630">
        <v>39316</v>
      </c>
      <c r="B3166" s="631">
        <v>1.3478000000000001</v>
      </c>
    </row>
    <row r="3167" spans="1:2" x14ac:dyDescent="0.25">
      <c r="A3167" s="630">
        <v>39315</v>
      </c>
      <c r="B3167" s="631">
        <v>1.3485</v>
      </c>
    </row>
    <row r="3168" spans="1:2" x14ac:dyDescent="0.25">
      <c r="A3168" s="630">
        <v>39314</v>
      </c>
      <c r="B3168" s="631">
        <v>1.347</v>
      </c>
    </row>
    <row r="3169" spans="1:2" x14ac:dyDescent="0.25">
      <c r="A3169" s="630">
        <v>39313</v>
      </c>
      <c r="B3169" s="631">
        <v>1.347</v>
      </c>
    </row>
    <row r="3170" spans="1:2" x14ac:dyDescent="0.25">
      <c r="A3170" s="630">
        <v>39312</v>
      </c>
      <c r="B3170" s="631">
        <v>1.3447</v>
      </c>
    </row>
    <row r="3171" spans="1:2" x14ac:dyDescent="0.25">
      <c r="A3171" s="630">
        <v>39311</v>
      </c>
      <c r="B3171" s="631">
        <v>1.3414999999999999</v>
      </c>
    </row>
    <row r="3172" spans="1:2" x14ac:dyDescent="0.25">
      <c r="A3172" s="630">
        <v>39310</v>
      </c>
      <c r="B3172" s="631">
        <v>1.3498000000000001</v>
      </c>
    </row>
    <row r="3173" spans="1:2" x14ac:dyDescent="0.25">
      <c r="A3173" s="630">
        <v>39309</v>
      </c>
      <c r="B3173" s="631">
        <v>1.359</v>
      </c>
    </row>
    <row r="3174" spans="1:2" x14ac:dyDescent="0.25">
      <c r="A3174" s="630">
        <v>39308</v>
      </c>
      <c r="B3174" s="631">
        <v>1.3665</v>
      </c>
    </row>
    <row r="3175" spans="1:2" x14ac:dyDescent="0.25">
      <c r="A3175" s="630">
        <v>39307</v>
      </c>
      <c r="B3175" s="631">
        <v>1.3689</v>
      </c>
    </row>
    <row r="3176" spans="1:2" x14ac:dyDescent="0.25">
      <c r="A3176" s="630">
        <v>39306</v>
      </c>
      <c r="B3176" s="631">
        <v>1.3689</v>
      </c>
    </row>
    <row r="3177" spans="1:2" x14ac:dyDescent="0.25">
      <c r="A3177" s="630">
        <v>39305</v>
      </c>
      <c r="B3177" s="631">
        <v>1.3675999999999999</v>
      </c>
    </row>
    <row r="3178" spans="1:2" x14ac:dyDescent="0.25">
      <c r="A3178" s="630">
        <v>39304</v>
      </c>
      <c r="B3178" s="631">
        <v>1.3755999999999999</v>
      </c>
    </row>
    <row r="3179" spans="1:2" x14ac:dyDescent="0.25">
      <c r="A3179" s="630">
        <v>39303</v>
      </c>
      <c r="B3179" s="631">
        <v>1.3767</v>
      </c>
    </row>
    <row r="3180" spans="1:2" x14ac:dyDescent="0.25">
      <c r="A3180" s="630">
        <v>39302</v>
      </c>
      <c r="B3180" s="631">
        <v>1.3787</v>
      </c>
    </row>
    <row r="3181" spans="1:2" x14ac:dyDescent="0.25">
      <c r="A3181" s="630">
        <v>39301</v>
      </c>
      <c r="B3181" s="631">
        <v>1.3809</v>
      </c>
    </row>
    <row r="3182" spans="1:2" x14ac:dyDescent="0.25">
      <c r="A3182" s="630">
        <v>39300</v>
      </c>
      <c r="B3182" s="631">
        <v>1.3769</v>
      </c>
    </row>
    <row r="3183" spans="1:2" x14ac:dyDescent="0.25">
      <c r="A3183" s="630">
        <v>39299</v>
      </c>
      <c r="B3183" s="631">
        <v>1.3769</v>
      </c>
    </row>
    <row r="3184" spans="1:2" x14ac:dyDescent="0.25">
      <c r="A3184" s="630">
        <v>39298</v>
      </c>
      <c r="B3184" s="631">
        <v>1.3722000000000001</v>
      </c>
    </row>
    <row r="3185" spans="1:2" x14ac:dyDescent="0.25">
      <c r="A3185" s="630">
        <v>39297</v>
      </c>
      <c r="B3185" s="631">
        <v>1.367</v>
      </c>
    </row>
    <row r="3186" spans="1:2" x14ac:dyDescent="0.25">
      <c r="A3186" s="630">
        <v>39296</v>
      </c>
      <c r="B3186" s="631">
        <v>1.3667</v>
      </c>
    </row>
    <row r="3187" spans="1:2" x14ac:dyDescent="0.25">
      <c r="A3187" s="630">
        <v>39295</v>
      </c>
      <c r="B3187" s="631">
        <v>1.3704000000000001</v>
      </c>
    </row>
    <row r="3188" spans="1:2" x14ac:dyDescent="0.25">
      <c r="A3188" s="630">
        <v>39294</v>
      </c>
      <c r="B3188" s="631">
        <v>1.3653999999999999</v>
      </c>
    </row>
    <row r="3189" spans="1:2" x14ac:dyDescent="0.25">
      <c r="A3189" s="630">
        <v>39293</v>
      </c>
      <c r="B3189" s="631">
        <v>1.363</v>
      </c>
    </row>
    <row r="3190" spans="1:2" x14ac:dyDescent="0.25">
      <c r="A3190" s="630">
        <v>39292</v>
      </c>
      <c r="B3190" s="631">
        <v>1.363</v>
      </c>
    </row>
    <row r="3191" spans="1:2" x14ac:dyDescent="0.25">
      <c r="A3191" s="630">
        <v>39291</v>
      </c>
      <c r="B3191" s="631">
        <v>1.3695999999999999</v>
      </c>
    </row>
    <row r="3192" spans="1:2" x14ac:dyDescent="0.25">
      <c r="A3192" s="630">
        <v>39290</v>
      </c>
      <c r="B3192" s="631">
        <v>1.3722000000000001</v>
      </c>
    </row>
    <row r="3193" spans="1:2" x14ac:dyDescent="0.25">
      <c r="A3193" s="630">
        <v>39289</v>
      </c>
      <c r="B3193" s="631">
        <v>1.377</v>
      </c>
    </row>
    <row r="3194" spans="1:2" x14ac:dyDescent="0.25">
      <c r="A3194" s="630">
        <v>39288</v>
      </c>
      <c r="B3194" s="631">
        <v>1.3822000000000001</v>
      </c>
    </row>
    <row r="3195" spans="1:2" x14ac:dyDescent="0.25">
      <c r="A3195" s="630">
        <v>39287</v>
      </c>
      <c r="B3195" s="631">
        <v>1.3822000000000001</v>
      </c>
    </row>
    <row r="3196" spans="1:2" x14ac:dyDescent="0.25">
      <c r="A3196" s="630">
        <v>39286</v>
      </c>
      <c r="B3196" s="631">
        <v>1.3822000000000001</v>
      </c>
    </row>
    <row r="3197" spans="1:2" x14ac:dyDescent="0.25">
      <c r="A3197" s="630">
        <v>39285</v>
      </c>
      <c r="B3197" s="631">
        <v>1.3822000000000001</v>
      </c>
    </row>
    <row r="3198" spans="1:2" x14ac:dyDescent="0.25">
      <c r="A3198" s="630">
        <v>39284</v>
      </c>
      <c r="B3198" s="631">
        <v>1.3804000000000001</v>
      </c>
    </row>
    <row r="3199" spans="1:2" x14ac:dyDescent="0.25">
      <c r="A3199" s="630">
        <v>39283</v>
      </c>
      <c r="B3199" s="631">
        <v>1.3807</v>
      </c>
    </row>
    <row r="3200" spans="1:2" x14ac:dyDescent="0.25">
      <c r="A3200" s="630">
        <v>39282</v>
      </c>
      <c r="B3200" s="631">
        <v>1.3797999999999999</v>
      </c>
    </row>
    <row r="3201" spans="1:2" x14ac:dyDescent="0.25">
      <c r="A3201" s="630">
        <v>39281</v>
      </c>
      <c r="B3201" s="631">
        <v>1.3778999999999999</v>
      </c>
    </row>
    <row r="3202" spans="1:2" x14ac:dyDescent="0.25">
      <c r="A3202" s="630">
        <v>39280</v>
      </c>
      <c r="B3202" s="631">
        <v>1.3782000000000001</v>
      </c>
    </row>
    <row r="3203" spans="1:2" x14ac:dyDescent="0.25">
      <c r="A3203" s="630">
        <v>39279</v>
      </c>
      <c r="B3203" s="631">
        <v>1.3778999999999999</v>
      </c>
    </row>
    <row r="3204" spans="1:2" x14ac:dyDescent="0.25">
      <c r="A3204" s="630">
        <v>39278</v>
      </c>
      <c r="B3204" s="631">
        <v>1.3778999999999999</v>
      </c>
    </row>
    <row r="3205" spans="1:2" x14ac:dyDescent="0.25">
      <c r="A3205" s="630">
        <v>39277</v>
      </c>
      <c r="B3205" s="631">
        <v>1.3784000000000001</v>
      </c>
    </row>
    <row r="3206" spans="1:2" x14ac:dyDescent="0.25">
      <c r="A3206" s="630">
        <v>39276</v>
      </c>
      <c r="B3206" s="631">
        <v>1.3767</v>
      </c>
    </row>
    <row r="3207" spans="1:2" x14ac:dyDescent="0.25">
      <c r="A3207" s="630">
        <v>39275</v>
      </c>
      <c r="B3207" s="631">
        <v>1.3751</v>
      </c>
    </row>
    <row r="3208" spans="1:2" x14ac:dyDescent="0.25">
      <c r="A3208" s="630">
        <v>39274</v>
      </c>
      <c r="B3208" s="631">
        <v>1.3653</v>
      </c>
    </row>
    <row r="3209" spans="1:2" x14ac:dyDescent="0.25">
      <c r="A3209" s="630">
        <v>39273</v>
      </c>
      <c r="B3209" s="631">
        <v>1.3623000000000001</v>
      </c>
    </row>
    <row r="3210" spans="1:2" x14ac:dyDescent="0.25">
      <c r="A3210" s="630">
        <v>39272</v>
      </c>
      <c r="B3210" s="631">
        <v>1.3623000000000001</v>
      </c>
    </row>
    <row r="3211" spans="1:2" x14ac:dyDescent="0.25">
      <c r="A3211" s="630">
        <v>39271</v>
      </c>
      <c r="B3211" s="631">
        <v>1.3623000000000001</v>
      </c>
    </row>
    <row r="3212" spans="1:2" x14ac:dyDescent="0.25">
      <c r="A3212" s="630">
        <v>39270</v>
      </c>
      <c r="B3212" s="631">
        <v>1.3601000000000001</v>
      </c>
    </row>
    <row r="3213" spans="1:2" x14ac:dyDescent="0.25">
      <c r="A3213" s="630">
        <v>39269</v>
      </c>
      <c r="B3213" s="631">
        <v>1.3614999999999999</v>
      </c>
    </row>
    <row r="3214" spans="1:2" x14ac:dyDescent="0.25">
      <c r="A3214" s="630">
        <v>39268</v>
      </c>
      <c r="B3214" s="631">
        <v>1.3614999999999999</v>
      </c>
    </row>
    <row r="3215" spans="1:2" x14ac:dyDescent="0.25">
      <c r="A3215" s="630">
        <v>39267</v>
      </c>
      <c r="B3215" s="631">
        <v>1.3614999999999999</v>
      </c>
    </row>
    <row r="3216" spans="1:2" x14ac:dyDescent="0.25">
      <c r="A3216" s="630">
        <v>39266</v>
      </c>
      <c r="B3216" s="631">
        <v>1.357</v>
      </c>
    </row>
    <row r="3217" spans="1:2" x14ac:dyDescent="0.25">
      <c r="A3217" s="630">
        <v>39265</v>
      </c>
      <c r="B3217" s="631">
        <v>1.3535999999999999</v>
      </c>
    </row>
    <row r="3218" spans="1:2" x14ac:dyDescent="0.25">
      <c r="A3218" s="630">
        <v>39264</v>
      </c>
      <c r="B3218" s="631">
        <v>1.3535999999999999</v>
      </c>
    </row>
    <row r="3219" spans="1:2" x14ac:dyDescent="0.25">
      <c r="A3219" s="630">
        <v>39263</v>
      </c>
      <c r="B3219" s="631">
        <v>1.3473999999999999</v>
      </c>
    </row>
    <row r="3220" spans="1:2" x14ac:dyDescent="0.25">
      <c r="A3220" s="630">
        <v>39262</v>
      </c>
      <c r="B3220" s="631">
        <v>1.3460000000000001</v>
      </c>
    </row>
    <row r="3221" spans="1:2" x14ac:dyDescent="0.25">
      <c r="A3221" s="630">
        <v>39261</v>
      </c>
      <c r="B3221" s="631">
        <v>1.3441000000000001</v>
      </c>
    </row>
    <row r="3222" spans="1:2" x14ac:dyDescent="0.25">
      <c r="A3222" s="630">
        <v>39260</v>
      </c>
      <c r="B3222" s="631">
        <v>1.3460000000000001</v>
      </c>
    </row>
    <row r="3223" spans="1:2" x14ac:dyDescent="0.25">
      <c r="A3223" s="630">
        <v>39259</v>
      </c>
      <c r="B3223" s="631">
        <v>1.3460000000000001</v>
      </c>
    </row>
    <row r="3224" spans="1:2" x14ac:dyDescent="0.25">
      <c r="A3224" s="630">
        <v>39258</v>
      </c>
      <c r="B3224" s="631">
        <v>1.3464</v>
      </c>
    </row>
    <row r="3225" spans="1:2" x14ac:dyDescent="0.25">
      <c r="A3225" s="630">
        <v>39257</v>
      </c>
      <c r="B3225" s="631">
        <v>1.3464</v>
      </c>
    </row>
    <row r="3226" spans="1:2" x14ac:dyDescent="0.25">
      <c r="A3226" s="630">
        <v>39256</v>
      </c>
      <c r="B3226" s="631">
        <v>1.3409</v>
      </c>
    </row>
    <row r="3227" spans="1:2" x14ac:dyDescent="0.25">
      <c r="A3227" s="630">
        <v>39255</v>
      </c>
      <c r="B3227" s="631">
        <v>1.3392999999999999</v>
      </c>
    </row>
    <row r="3228" spans="1:2" x14ac:dyDescent="0.25">
      <c r="A3228" s="630">
        <v>39254</v>
      </c>
      <c r="B3228" s="631">
        <v>1.3425</v>
      </c>
    </row>
    <row r="3229" spans="1:2" x14ac:dyDescent="0.25">
      <c r="A3229" s="630">
        <v>39253</v>
      </c>
      <c r="B3229" s="631">
        <v>1.3413999999999999</v>
      </c>
    </row>
    <row r="3230" spans="1:2" x14ac:dyDescent="0.25">
      <c r="A3230" s="630">
        <v>39252</v>
      </c>
      <c r="B3230" s="631">
        <v>1.34</v>
      </c>
    </row>
    <row r="3231" spans="1:2" x14ac:dyDescent="0.25">
      <c r="A3231" s="630">
        <v>39251</v>
      </c>
      <c r="B3231" s="631">
        <v>1.3384</v>
      </c>
    </row>
    <row r="3232" spans="1:2" x14ac:dyDescent="0.25">
      <c r="A3232" s="630">
        <v>39250</v>
      </c>
      <c r="B3232" s="631">
        <v>1.3384</v>
      </c>
    </row>
    <row r="3233" spans="1:2" x14ac:dyDescent="0.25">
      <c r="A3233" s="630">
        <v>39249</v>
      </c>
      <c r="B3233" s="631">
        <v>1.333</v>
      </c>
    </row>
    <row r="3234" spans="1:2" x14ac:dyDescent="0.25">
      <c r="A3234" s="630">
        <v>39248</v>
      </c>
      <c r="B3234" s="631">
        <v>1.3307</v>
      </c>
    </row>
    <row r="3235" spans="1:2" x14ac:dyDescent="0.25">
      <c r="A3235" s="630">
        <v>39247</v>
      </c>
      <c r="B3235" s="631">
        <v>1.3294999999999999</v>
      </c>
    </row>
    <row r="3236" spans="1:2" x14ac:dyDescent="0.25">
      <c r="A3236" s="630">
        <v>39246</v>
      </c>
      <c r="B3236" s="631">
        <v>1.3344</v>
      </c>
    </row>
    <row r="3237" spans="1:2" x14ac:dyDescent="0.25">
      <c r="A3237" s="630">
        <v>39245</v>
      </c>
      <c r="B3237" s="631">
        <v>1.3351</v>
      </c>
    </row>
    <row r="3238" spans="1:2" x14ac:dyDescent="0.25">
      <c r="A3238" s="630">
        <v>39244</v>
      </c>
      <c r="B3238" s="631">
        <v>1.3368</v>
      </c>
    </row>
    <row r="3239" spans="1:2" x14ac:dyDescent="0.25">
      <c r="A3239" s="630">
        <v>39243</v>
      </c>
      <c r="B3239" s="631">
        <v>1.3368</v>
      </c>
    </row>
    <row r="3240" spans="1:2" x14ac:dyDescent="0.25">
      <c r="A3240" s="630">
        <v>39242</v>
      </c>
      <c r="B3240" s="631">
        <v>1.339</v>
      </c>
    </row>
    <row r="3241" spans="1:2" x14ac:dyDescent="0.25">
      <c r="A3241" s="630">
        <v>39241</v>
      </c>
      <c r="B3241" s="631">
        <v>1.3481000000000001</v>
      </c>
    </row>
    <row r="3242" spans="1:2" x14ac:dyDescent="0.25">
      <c r="A3242" s="630">
        <v>39240</v>
      </c>
      <c r="B3242" s="631">
        <v>1.3514999999999999</v>
      </c>
    </row>
    <row r="3243" spans="1:2" x14ac:dyDescent="0.25">
      <c r="A3243" s="630">
        <v>39239</v>
      </c>
      <c r="B3243" s="631">
        <v>1.3508</v>
      </c>
    </row>
    <row r="3244" spans="1:2" x14ac:dyDescent="0.25">
      <c r="A3244" s="630">
        <v>39238</v>
      </c>
      <c r="B3244" s="631">
        <v>1.3460000000000001</v>
      </c>
    </row>
    <row r="3245" spans="1:2" x14ac:dyDescent="0.25">
      <c r="A3245" s="630">
        <v>39237</v>
      </c>
      <c r="B3245" s="631">
        <v>1.3446</v>
      </c>
    </row>
    <row r="3246" spans="1:2" x14ac:dyDescent="0.25">
      <c r="A3246" s="630">
        <v>39236</v>
      </c>
      <c r="B3246" s="631">
        <v>1.3446</v>
      </c>
    </row>
    <row r="3247" spans="1:2" x14ac:dyDescent="0.25">
      <c r="A3247" s="630">
        <v>39235</v>
      </c>
      <c r="B3247" s="631">
        <v>1.3443000000000001</v>
      </c>
    </row>
    <row r="3248" spans="1:2" x14ac:dyDescent="0.25">
      <c r="A3248" s="630">
        <v>39234</v>
      </c>
      <c r="B3248" s="631">
        <v>1.3441000000000001</v>
      </c>
    </row>
    <row r="3249" spans="1:2" x14ac:dyDescent="0.25">
      <c r="A3249" s="630">
        <v>39233</v>
      </c>
      <c r="B3249" s="631">
        <v>1.3436999999999999</v>
      </c>
    </row>
    <row r="3250" spans="1:2" x14ac:dyDescent="0.25">
      <c r="A3250" s="630">
        <v>39232</v>
      </c>
      <c r="B3250" s="631">
        <v>1.3461000000000001</v>
      </c>
    </row>
    <row r="3251" spans="1:2" x14ac:dyDescent="0.25">
      <c r="A3251" s="630">
        <v>39231</v>
      </c>
      <c r="B3251" s="631">
        <v>1.3452</v>
      </c>
    </row>
    <row r="3252" spans="1:2" x14ac:dyDescent="0.25">
      <c r="A3252" s="630">
        <v>39230</v>
      </c>
      <c r="B3252" s="631">
        <v>1.3435999999999999</v>
      </c>
    </row>
    <row r="3253" spans="1:2" x14ac:dyDescent="0.25">
      <c r="A3253" s="630">
        <v>39229</v>
      </c>
      <c r="B3253" s="631">
        <v>1.3435999999999999</v>
      </c>
    </row>
    <row r="3254" spans="1:2" x14ac:dyDescent="0.25">
      <c r="A3254" s="630">
        <v>39228</v>
      </c>
      <c r="B3254" s="631">
        <v>1.3434999999999999</v>
      </c>
    </row>
    <row r="3255" spans="1:2" x14ac:dyDescent="0.25">
      <c r="A3255" s="630">
        <v>39227</v>
      </c>
      <c r="B3255" s="631">
        <v>1.3445</v>
      </c>
    </row>
    <row r="3256" spans="1:2" x14ac:dyDescent="0.25">
      <c r="A3256" s="630">
        <v>39226</v>
      </c>
      <c r="B3256" s="631">
        <v>1.3458000000000001</v>
      </c>
    </row>
    <row r="3257" spans="1:2" x14ac:dyDescent="0.25">
      <c r="A3257" s="630">
        <v>39225</v>
      </c>
      <c r="B3257" s="631">
        <v>1.3458000000000001</v>
      </c>
    </row>
    <row r="3258" spans="1:2" x14ac:dyDescent="0.25">
      <c r="A3258" s="630">
        <v>39224</v>
      </c>
      <c r="B3258" s="631">
        <v>1.3489</v>
      </c>
    </row>
    <row r="3259" spans="1:2" x14ac:dyDescent="0.25">
      <c r="A3259" s="630">
        <v>39223</v>
      </c>
      <c r="B3259" s="631">
        <v>1.3504</v>
      </c>
    </row>
    <row r="3260" spans="1:2" x14ac:dyDescent="0.25">
      <c r="A3260" s="630">
        <v>39222</v>
      </c>
      <c r="B3260" s="631">
        <v>1.3503000000000001</v>
      </c>
    </row>
    <row r="3261" spans="1:2" x14ac:dyDescent="0.25">
      <c r="A3261" s="630">
        <v>39221</v>
      </c>
      <c r="B3261" s="631">
        <v>1.3492999999999999</v>
      </c>
    </row>
    <row r="3262" spans="1:2" x14ac:dyDescent="0.25">
      <c r="A3262" s="630">
        <v>39220</v>
      </c>
      <c r="B3262" s="631">
        <v>1.3513999999999999</v>
      </c>
    </row>
    <row r="3263" spans="1:2" x14ac:dyDescent="0.25">
      <c r="A3263" s="630">
        <v>39219</v>
      </c>
      <c r="B3263" s="631">
        <v>1.3575999999999999</v>
      </c>
    </row>
    <row r="3264" spans="1:2" x14ac:dyDescent="0.25">
      <c r="A3264" s="630">
        <v>39218</v>
      </c>
      <c r="B3264" s="631">
        <v>1.3554999999999999</v>
      </c>
    </row>
    <row r="3265" spans="1:2" x14ac:dyDescent="0.25">
      <c r="A3265" s="630">
        <v>39217</v>
      </c>
      <c r="B3265" s="631">
        <v>1.3541000000000001</v>
      </c>
    </row>
    <row r="3266" spans="1:2" x14ac:dyDescent="0.25">
      <c r="A3266" s="630">
        <v>39216</v>
      </c>
      <c r="B3266" s="631">
        <v>1.3520000000000001</v>
      </c>
    </row>
    <row r="3267" spans="1:2" x14ac:dyDescent="0.25">
      <c r="A3267" s="630">
        <v>39215</v>
      </c>
      <c r="B3267" s="631">
        <v>1.3520000000000001</v>
      </c>
    </row>
    <row r="3268" spans="1:2" x14ac:dyDescent="0.25">
      <c r="A3268" s="630">
        <v>39214</v>
      </c>
      <c r="B3268" s="631">
        <v>1.349</v>
      </c>
    </row>
    <row r="3269" spans="1:2" x14ac:dyDescent="0.25">
      <c r="A3269" s="630">
        <v>39213</v>
      </c>
      <c r="B3269" s="631">
        <v>1.3523000000000001</v>
      </c>
    </row>
    <row r="3270" spans="1:2" x14ac:dyDescent="0.25">
      <c r="A3270" s="630">
        <v>39212</v>
      </c>
      <c r="B3270" s="631">
        <v>1.3542000000000001</v>
      </c>
    </row>
    <row r="3271" spans="1:2" x14ac:dyDescent="0.25">
      <c r="A3271" s="630">
        <v>39211</v>
      </c>
      <c r="B3271" s="631">
        <v>1.3577999999999999</v>
      </c>
    </row>
    <row r="3272" spans="1:2" x14ac:dyDescent="0.25">
      <c r="A3272" s="630">
        <v>39210</v>
      </c>
      <c r="B3272" s="631">
        <v>1.3606</v>
      </c>
    </row>
    <row r="3273" spans="1:2" x14ac:dyDescent="0.25">
      <c r="A3273" s="630">
        <v>39209</v>
      </c>
      <c r="B3273" s="631">
        <v>1.3587</v>
      </c>
    </row>
    <row r="3274" spans="1:2" x14ac:dyDescent="0.25">
      <c r="A3274" s="630">
        <v>39208</v>
      </c>
      <c r="B3274" s="631">
        <v>1.3586</v>
      </c>
    </row>
    <row r="3275" spans="1:2" x14ac:dyDescent="0.25">
      <c r="A3275" s="630">
        <v>39207</v>
      </c>
      <c r="B3275" s="631">
        <v>1.3565</v>
      </c>
    </row>
    <row r="3276" spans="1:2" x14ac:dyDescent="0.25">
      <c r="A3276" s="630">
        <v>39206</v>
      </c>
      <c r="B3276" s="631">
        <v>1.3589</v>
      </c>
    </row>
    <row r="3277" spans="1:2" x14ac:dyDescent="0.25">
      <c r="A3277" s="630">
        <v>39205</v>
      </c>
      <c r="B3277" s="631">
        <v>1.359</v>
      </c>
    </row>
    <row r="3278" spans="1:2" x14ac:dyDescent="0.25">
      <c r="A3278" s="630">
        <v>39204</v>
      </c>
      <c r="B3278" s="631">
        <v>1.3637999999999999</v>
      </c>
    </row>
    <row r="3279" spans="1:2" x14ac:dyDescent="0.25">
      <c r="A3279" s="630">
        <v>39203</v>
      </c>
      <c r="B3279" s="631">
        <v>1.3631</v>
      </c>
    </row>
    <row r="3280" spans="1:2" x14ac:dyDescent="0.25">
      <c r="A3280" s="630">
        <v>39202</v>
      </c>
      <c r="B3280" s="631">
        <v>1.3647</v>
      </c>
    </row>
    <row r="3281" spans="1:2" x14ac:dyDescent="0.25">
      <c r="A3281" s="630">
        <v>39201</v>
      </c>
      <c r="B3281" s="631">
        <v>1.3647</v>
      </c>
    </row>
    <row r="3282" spans="1:2" x14ac:dyDescent="0.25">
      <c r="A3282" s="630">
        <v>39200</v>
      </c>
      <c r="B3282" s="631">
        <v>1.3615999999999999</v>
      </c>
    </row>
    <row r="3283" spans="1:2" x14ac:dyDescent="0.25">
      <c r="A3283" s="630">
        <v>39199</v>
      </c>
      <c r="B3283" s="631">
        <v>1.3625</v>
      </c>
    </row>
    <row r="3284" spans="1:2" x14ac:dyDescent="0.25">
      <c r="A3284" s="630">
        <v>39198</v>
      </c>
      <c r="B3284" s="631">
        <v>1.3641000000000001</v>
      </c>
    </row>
    <row r="3285" spans="1:2" x14ac:dyDescent="0.25">
      <c r="A3285" s="630">
        <v>39197</v>
      </c>
      <c r="B3285" s="631">
        <v>1.3583000000000001</v>
      </c>
    </row>
    <row r="3286" spans="1:2" x14ac:dyDescent="0.25">
      <c r="A3286" s="630">
        <v>39196</v>
      </c>
      <c r="B3286" s="631">
        <v>1.3577999999999999</v>
      </c>
    </row>
    <row r="3287" spans="1:2" x14ac:dyDescent="0.25">
      <c r="A3287" s="630">
        <v>39195</v>
      </c>
      <c r="B3287" s="631">
        <v>1.3585</v>
      </c>
    </row>
    <row r="3288" spans="1:2" x14ac:dyDescent="0.25">
      <c r="A3288" s="630">
        <v>39194</v>
      </c>
      <c r="B3288" s="631">
        <v>1.3585</v>
      </c>
    </row>
    <row r="3289" spans="1:2" x14ac:dyDescent="0.25">
      <c r="A3289" s="630">
        <v>39193</v>
      </c>
      <c r="B3289" s="631">
        <v>1.361</v>
      </c>
    </row>
    <row r="3290" spans="1:2" x14ac:dyDescent="0.25">
      <c r="A3290" s="630">
        <v>39192</v>
      </c>
      <c r="B3290" s="631">
        <v>1.3596999999999999</v>
      </c>
    </row>
    <row r="3291" spans="1:2" x14ac:dyDescent="0.25">
      <c r="A3291" s="630">
        <v>39191</v>
      </c>
      <c r="B3291" s="631">
        <v>1.3584000000000001</v>
      </c>
    </row>
    <row r="3292" spans="1:2" x14ac:dyDescent="0.25">
      <c r="A3292" s="630">
        <v>39190</v>
      </c>
      <c r="B3292" s="631">
        <v>1.3547</v>
      </c>
    </row>
    <row r="3293" spans="1:2" x14ac:dyDescent="0.25">
      <c r="A3293" s="630">
        <v>39189</v>
      </c>
      <c r="B3293" s="631">
        <v>1.3552999999999999</v>
      </c>
    </row>
    <row r="3294" spans="1:2" x14ac:dyDescent="0.25">
      <c r="A3294" s="630">
        <v>39188</v>
      </c>
      <c r="B3294" s="631">
        <v>1.3523000000000001</v>
      </c>
    </row>
    <row r="3295" spans="1:2" x14ac:dyDescent="0.25">
      <c r="A3295" s="630">
        <v>39187</v>
      </c>
      <c r="B3295" s="631">
        <v>1.3523000000000001</v>
      </c>
    </row>
    <row r="3296" spans="1:2" x14ac:dyDescent="0.25">
      <c r="A3296" s="630">
        <v>39186</v>
      </c>
      <c r="B3296" s="631">
        <v>1.3515999999999999</v>
      </c>
    </row>
    <row r="3297" spans="1:2" x14ac:dyDescent="0.25">
      <c r="A3297" s="630">
        <v>39185</v>
      </c>
      <c r="B3297" s="631">
        <v>1.3460000000000001</v>
      </c>
    </row>
    <row r="3298" spans="1:2" x14ac:dyDescent="0.25">
      <c r="A3298" s="630">
        <v>39184</v>
      </c>
      <c r="B3298" s="631">
        <v>1.3426</v>
      </c>
    </row>
    <row r="3299" spans="1:2" x14ac:dyDescent="0.25">
      <c r="A3299" s="630">
        <v>39183</v>
      </c>
      <c r="B3299" s="631">
        <v>1.3408</v>
      </c>
    </row>
    <row r="3300" spans="1:2" x14ac:dyDescent="0.25">
      <c r="A3300" s="630">
        <v>39182</v>
      </c>
      <c r="B3300" s="631">
        <v>1.3364</v>
      </c>
    </row>
    <row r="3301" spans="1:2" x14ac:dyDescent="0.25">
      <c r="A3301" s="630">
        <v>39181</v>
      </c>
      <c r="B3301" s="631">
        <v>1.3374999999999999</v>
      </c>
    </row>
    <row r="3302" spans="1:2" x14ac:dyDescent="0.25">
      <c r="A3302" s="630">
        <v>39180</v>
      </c>
      <c r="B3302" s="631">
        <v>1.3373999999999999</v>
      </c>
    </row>
    <row r="3303" spans="1:2" x14ac:dyDescent="0.25">
      <c r="A3303" s="630">
        <v>39179</v>
      </c>
      <c r="B3303" s="631">
        <v>1.3406</v>
      </c>
    </row>
    <row r="3304" spans="1:2" x14ac:dyDescent="0.25">
      <c r="A3304" s="630">
        <v>39178</v>
      </c>
      <c r="B3304" s="631">
        <v>1.3385</v>
      </c>
    </row>
    <row r="3305" spans="1:2" x14ac:dyDescent="0.25">
      <c r="A3305" s="630">
        <v>39177</v>
      </c>
      <c r="B3305" s="631">
        <v>1.3347</v>
      </c>
    </row>
    <row r="3306" spans="1:2" x14ac:dyDescent="0.25">
      <c r="A3306" s="630">
        <v>39176</v>
      </c>
      <c r="B3306" s="631">
        <v>1.3362000000000001</v>
      </c>
    </row>
    <row r="3307" spans="1:2" x14ac:dyDescent="0.25">
      <c r="A3307" s="630">
        <v>39175</v>
      </c>
      <c r="B3307" s="631">
        <v>1.3359000000000001</v>
      </c>
    </row>
    <row r="3308" spans="1:2" x14ac:dyDescent="0.25">
      <c r="A3308" s="630">
        <v>39174</v>
      </c>
      <c r="B3308" s="631">
        <v>1.335</v>
      </c>
    </row>
    <row r="3309" spans="1:2" x14ac:dyDescent="0.25">
      <c r="A3309" s="630">
        <v>39173</v>
      </c>
      <c r="B3309" s="631">
        <v>1.335</v>
      </c>
    </row>
    <row r="3310" spans="1:2" x14ac:dyDescent="0.25">
      <c r="A3310" s="630">
        <v>39172</v>
      </c>
      <c r="B3310" s="631">
        <v>1.3333999999999999</v>
      </c>
    </row>
    <row r="3311" spans="1:2" x14ac:dyDescent="0.25">
      <c r="A3311" s="630">
        <v>39171</v>
      </c>
      <c r="B3311" s="631">
        <v>1.3326</v>
      </c>
    </row>
    <row r="3312" spans="1:2" x14ac:dyDescent="0.25">
      <c r="A3312" s="630">
        <v>39170</v>
      </c>
      <c r="B3312" s="631">
        <v>1.3345</v>
      </c>
    </row>
    <row r="3313" spans="1:2" x14ac:dyDescent="0.25">
      <c r="A3313" s="630">
        <v>39169</v>
      </c>
      <c r="B3313" s="631">
        <v>1.3337000000000001</v>
      </c>
    </row>
    <row r="3314" spans="1:2" x14ac:dyDescent="0.25">
      <c r="A3314" s="630">
        <v>39168</v>
      </c>
      <c r="B3314" s="631">
        <v>1.3286</v>
      </c>
    </row>
    <row r="3315" spans="1:2" x14ac:dyDescent="0.25">
      <c r="A3315" s="630">
        <v>39167</v>
      </c>
      <c r="B3315" s="631">
        <v>1.3279000000000001</v>
      </c>
    </row>
    <row r="3316" spans="1:2" x14ac:dyDescent="0.25">
      <c r="A3316" s="630">
        <v>39166</v>
      </c>
      <c r="B3316" s="631">
        <v>1.3279000000000001</v>
      </c>
    </row>
    <row r="3317" spans="1:2" x14ac:dyDescent="0.25">
      <c r="A3317" s="630">
        <v>39165</v>
      </c>
      <c r="B3317" s="631">
        <v>1.3318000000000001</v>
      </c>
    </row>
    <row r="3318" spans="1:2" x14ac:dyDescent="0.25">
      <c r="A3318" s="630">
        <v>39164</v>
      </c>
      <c r="B3318" s="631">
        <v>1.3369</v>
      </c>
    </row>
    <row r="3319" spans="1:2" x14ac:dyDescent="0.25">
      <c r="A3319" s="630">
        <v>39163</v>
      </c>
      <c r="B3319" s="631">
        <v>1.3313999999999999</v>
      </c>
    </row>
    <row r="3320" spans="1:2" x14ac:dyDescent="0.25">
      <c r="A3320" s="630">
        <v>39162</v>
      </c>
      <c r="B3320" s="631">
        <v>1.3297000000000001</v>
      </c>
    </row>
    <row r="3321" spans="1:2" x14ac:dyDescent="0.25">
      <c r="A3321" s="630">
        <v>39161</v>
      </c>
      <c r="B3321" s="631">
        <v>1.3302</v>
      </c>
    </row>
    <row r="3322" spans="1:2" x14ac:dyDescent="0.25">
      <c r="A3322" s="630">
        <v>39160</v>
      </c>
      <c r="B3322" s="631">
        <v>1.3312999999999999</v>
      </c>
    </row>
    <row r="3323" spans="1:2" x14ac:dyDescent="0.25">
      <c r="A3323" s="630">
        <v>39159</v>
      </c>
      <c r="B3323" s="631">
        <v>1.3312999999999999</v>
      </c>
    </row>
    <row r="3324" spans="1:2" x14ac:dyDescent="0.25">
      <c r="A3324" s="630">
        <v>39158</v>
      </c>
      <c r="B3324" s="631">
        <v>1.3297000000000001</v>
      </c>
    </row>
    <row r="3325" spans="1:2" x14ac:dyDescent="0.25">
      <c r="A3325" s="630">
        <v>39157</v>
      </c>
      <c r="B3325" s="631">
        <v>1.3223</v>
      </c>
    </row>
    <row r="3326" spans="1:2" x14ac:dyDescent="0.25">
      <c r="A3326" s="630">
        <v>39156</v>
      </c>
      <c r="B3326" s="631">
        <v>1.3201000000000001</v>
      </c>
    </row>
    <row r="3327" spans="1:2" x14ac:dyDescent="0.25">
      <c r="A3327" s="630">
        <v>39155</v>
      </c>
      <c r="B3327" s="631">
        <v>1.3188</v>
      </c>
    </row>
    <row r="3328" spans="1:2" x14ac:dyDescent="0.25">
      <c r="A3328" s="630">
        <v>39154</v>
      </c>
      <c r="B3328" s="631">
        <v>1.3144</v>
      </c>
    </row>
    <row r="3329" spans="1:2" x14ac:dyDescent="0.25">
      <c r="A3329" s="630">
        <v>39153</v>
      </c>
      <c r="B3329" s="631">
        <v>1.3111999999999999</v>
      </c>
    </row>
    <row r="3330" spans="1:2" x14ac:dyDescent="0.25">
      <c r="A3330" s="630">
        <v>39152</v>
      </c>
      <c r="B3330" s="631">
        <v>1.3110999999999999</v>
      </c>
    </row>
    <row r="3331" spans="1:2" x14ac:dyDescent="0.25">
      <c r="A3331" s="630">
        <v>39151</v>
      </c>
      <c r="B3331" s="631">
        <v>1.3134999999999999</v>
      </c>
    </row>
    <row r="3332" spans="1:2" x14ac:dyDescent="0.25">
      <c r="A3332" s="630">
        <v>39150</v>
      </c>
      <c r="B3332" s="631">
        <v>1.3157000000000001</v>
      </c>
    </row>
    <row r="3333" spans="1:2" x14ac:dyDescent="0.25">
      <c r="A3333" s="630">
        <v>39149</v>
      </c>
      <c r="B3333" s="631">
        <v>1.3130999999999999</v>
      </c>
    </row>
    <row r="3334" spans="1:2" x14ac:dyDescent="0.25">
      <c r="A3334" s="630">
        <v>39148</v>
      </c>
      <c r="B3334" s="631">
        <v>1.3104</v>
      </c>
    </row>
    <row r="3335" spans="1:2" x14ac:dyDescent="0.25">
      <c r="A3335" s="630">
        <v>39147</v>
      </c>
      <c r="B3335" s="631">
        <v>1.3136000000000001</v>
      </c>
    </row>
    <row r="3336" spans="1:2" x14ac:dyDescent="0.25">
      <c r="A3336" s="630">
        <v>39146</v>
      </c>
      <c r="B3336" s="631">
        <v>1.3184</v>
      </c>
    </row>
    <row r="3337" spans="1:2" x14ac:dyDescent="0.25">
      <c r="A3337" s="630">
        <v>39145</v>
      </c>
      <c r="B3337" s="631">
        <v>1.319</v>
      </c>
    </row>
    <row r="3338" spans="1:2" x14ac:dyDescent="0.25">
      <c r="A3338" s="630">
        <v>39144</v>
      </c>
      <c r="B3338" s="631">
        <v>1.3172999999999999</v>
      </c>
    </row>
    <row r="3339" spans="1:2" x14ac:dyDescent="0.25">
      <c r="A3339" s="630">
        <v>39143</v>
      </c>
      <c r="B3339" s="631">
        <v>1.3214999999999999</v>
      </c>
    </row>
    <row r="3340" spans="1:2" x14ac:dyDescent="0.25">
      <c r="A3340" s="630">
        <v>39142</v>
      </c>
      <c r="B3340" s="631">
        <v>1.3217000000000001</v>
      </c>
    </row>
    <row r="3341" spans="1:2" x14ac:dyDescent="0.25">
      <c r="A3341" s="630">
        <v>39141</v>
      </c>
      <c r="B3341" s="631">
        <v>1.3205</v>
      </c>
    </row>
    <row r="3342" spans="1:2" x14ac:dyDescent="0.25">
      <c r="A3342" s="630">
        <v>39140</v>
      </c>
      <c r="B3342" s="631">
        <v>1.3172999999999999</v>
      </c>
    </row>
    <row r="3343" spans="1:2" x14ac:dyDescent="0.25">
      <c r="A3343" s="630">
        <v>39139</v>
      </c>
      <c r="B3343" s="631">
        <v>1.3162</v>
      </c>
    </row>
    <row r="3344" spans="1:2" x14ac:dyDescent="0.25">
      <c r="A3344" s="630">
        <v>39138</v>
      </c>
      <c r="B3344" s="631">
        <v>1.3162</v>
      </c>
    </row>
    <row r="3345" spans="1:2" x14ac:dyDescent="0.25">
      <c r="A3345" s="630">
        <v>39137</v>
      </c>
      <c r="B3345" s="631">
        <v>1.3131999999999999</v>
      </c>
    </row>
    <row r="3346" spans="1:2" x14ac:dyDescent="0.25">
      <c r="A3346" s="630">
        <v>39136</v>
      </c>
      <c r="B3346" s="631">
        <v>1.3120000000000001</v>
      </c>
    </row>
    <row r="3347" spans="1:2" x14ac:dyDescent="0.25">
      <c r="A3347" s="630">
        <v>39135</v>
      </c>
      <c r="B3347" s="631">
        <v>1.3138000000000001</v>
      </c>
    </row>
    <row r="3348" spans="1:2" x14ac:dyDescent="0.25">
      <c r="A3348" s="630">
        <v>39134</v>
      </c>
      <c r="B3348" s="631">
        <v>1.3153999999999999</v>
      </c>
    </row>
    <row r="3349" spans="1:2" x14ac:dyDescent="0.25">
      <c r="A3349" s="630">
        <v>39133</v>
      </c>
      <c r="B3349" s="631">
        <v>1.3146</v>
      </c>
    </row>
    <row r="3350" spans="1:2" x14ac:dyDescent="0.25">
      <c r="A3350" s="630">
        <v>39132</v>
      </c>
      <c r="B3350" s="631">
        <v>1.3132999999999999</v>
      </c>
    </row>
    <row r="3351" spans="1:2" x14ac:dyDescent="0.25">
      <c r="A3351" s="630">
        <v>39131</v>
      </c>
      <c r="B3351" s="631">
        <v>1.3132999999999999</v>
      </c>
    </row>
    <row r="3352" spans="1:2" x14ac:dyDescent="0.25">
      <c r="A3352" s="630">
        <v>39130</v>
      </c>
      <c r="B3352" s="631">
        <v>1.3130999999999999</v>
      </c>
    </row>
    <row r="3353" spans="1:2" x14ac:dyDescent="0.25">
      <c r="A3353" s="630">
        <v>39129</v>
      </c>
      <c r="B3353" s="631">
        <v>1.3136000000000001</v>
      </c>
    </row>
    <row r="3354" spans="1:2" x14ac:dyDescent="0.25">
      <c r="A3354" s="630">
        <v>39128</v>
      </c>
      <c r="B3354" s="631">
        <v>1.3070999999999999</v>
      </c>
    </row>
    <row r="3355" spans="1:2" x14ac:dyDescent="0.25">
      <c r="A3355" s="630">
        <v>39127</v>
      </c>
      <c r="B3355" s="631">
        <v>1.2988999999999999</v>
      </c>
    </row>
    <row r="3356" spans="1:2" x14ac:dyDescent="0.25">
      <c r="A3356" s="630">
        <v>39126</v>
      </c>
      <c r="B3356" s="631">
        <v>1.2989999999999999</v>
      </c>
    </row>
    <row r="3357" spans="1:2" x14ac:dyDescent="0.25">
      <c r="A3357" s="630">
        <v>39125</v>
      </c>
      <c r="B3357" s="631">
        <v>1.3003</v>
      </c>
    </row>
    <row r="3358" spans="1:2" x14ac:dyDescent="0.25">
      <c r="A3358" s="630">
        <v>39124</v>
      </c>
      <c r="B3358" s="631">
        <v>1.3003</v>
      </c>
    </row>
    <row r="3359" spans="1:2" x14ac:dyDescent="0.25">
      <c r="A3359" s="630">
        <v>39123</v>
      </c>
      <c r="B3359" s="631">
        <v>1.302</v>
      </c>
    </row>
    <row r="3360" spans="1:2" x14ac:dyDescent="0.25">
      <c r="A3360" s="630">
        <v>39122</v>
      </c>
      <c r="B3360" s="631">
        <v>1.3011999999999999</v>
      </c>
    </row>
    <row r="3361" spans="1:2" x14ac:dyDescent="0.25">
      <c r="A3361" s="630">
        <v>39121</v>
      </c>
      <c r="B3361" s="631">
        <v>1.2989999999999999</v>
      </c>
    </row>
    <row r="3362" spans="1:2" x14ac:dyDescent="0.25">
      <c r="A3362" s="630">
        <v>39120</v>
      </c>
      <c r="B3362" s="631">
        <v>1.2939000000000001</v>
      </c>
    </row>
    <row r="3363" spans="1:2" x14ac:dyDescent="0.25">
      <c r="A3363" s="630">
        <v>39119</v>
      </c>
      <c r="B3363" s="631">
        <v>1.2941</v>
      </c>
    </row>
    <row r="3364" spans="1:2" x14ac:dyDescent="0.25">
      <c r="A3364" s="630">
        <v>39118</v>
      </c>
      <c r="B3364" s="631">
        <v>1.2957000000000001</v>
      </c>
    </row>
    <row r="3365" spans="1:2" x14ac:dyDescent="0.25">
      <c r="A3365" s="630">
        <v>39117</v>
      </c>
      <c r="B3365" s="631">
        <v>1.2957000000000001</v>
      </c>
    </row>
    <row r="3366" spans="1:2" x14ac:dyDescent="0.25">
      <c r="A3366" s="630">
        <v>39116</v>
      </c>
      <c r="B3366" s="631">
        <v>1.3008</v>
      </c>
    </row>
    <row r="3367" spans="1:2" x14ac:dyDescent="0.25">
      <c r="A3367" s="630">
        <v>39115</v>
      </c>
      <c r="B3367" s="631">
        <v>1.3025</v>
      </c>
    </row>
    <row r="3368" spans="1:2" x14ac:dyDescent="0.25">
      <c r="A3368" s="630">
        <v>39114</v>
      </c>
      <c r="B3368" s="631">
        <v>1.2965</v>
      </c>
    </row>
    <row r="3369" spans="1:2" x14ac:dyDescent="0.25">
      <c r="A3369" s="630">
        <v>39113</v>
      </c>
      <c r="B3369" s="631">
        <v>1.2959000000000001</v>
      </c>
    </row>
    <row r="3370" spans="1:2" x14ac:dyDescent="0.25">
      <c r="A3370" s="630">
        <v>39112</v>
      </c>
      <c r="B3370" s="631">
        <v>1.2919</v>
      </c>
    </row>
    <row r="3371" spans="1:2" x14ac:dyDescent="0.25">
      <c r="A3371" s="630">
        <v>39111</v>
      </c>
      <c r="B3371" s="631">
        <v>1.2911999999999999</v>
      </c>
    </row>
    <row r="3372" spans="1:2" x14ac:dyDescent="0.25">
      <c r="A3372" s="630">
        <v>39110</v>
      </c>
      <c r="B3372" s="631">
        <v>1.2911999999999999</v>
      </c>
    </row>
    <row r="3373" spans="1:2" x14ac:dyDescent="0.25">
      <c r="A3373" s="630">
        <v>39109</v>
      </c>
      <c r="B3373" s="631">
        <v>1.292</v>
      </c>
    </row>
    <row r="3374" spans="1:2" x14ac:dyDescent="0.25">
      <c r="A3374" s="630">
        <v>39108</v>
      </c>
      <c r="B3374" s="631">
        <v>1.2968999999999999</v>
      </c>
    </row>
    <row r="3375" spans="1:2" x14ac:dyDescent="0.25">
      <c r="A3375" s="630">
        <v>39107</v>
      </c>
      <c r="B3375" s="631">
        <v>1.3004</v>
      </c>
    </row>
    <row r="3376" spans="1:2" x14ac:dyDescent="0.25">
      <c r="A3376" s="630">
        <v>39106</v>
      </c>
      <c r="B3376" s="631">
        <v>1.298</v>
      </c>
    </row>
    <row r="3377" spans="1:2" x14ac:dyDescent="0.25">
      <c r="A3377" s="630">
        <v>39105</v>
      </c>
      <c r="B3377" s="631">
        <v>1.2958000000000001</v>
      </c>
    </row>
    <row r="3378" spans="1:2" x14ac:dyDescent="0.25">
      <c r="A3378" s="630">
        <v>39104</v>
      </c>
      <c r="B3378" s="631">
        <v>1.2951999999999999</v>
      </c>
    </row>
    <row r="3379" spans="1:2" x14ac:dyDescent="0.25">
      <c r="A3379" s="630">
        <v>39103</v>
      </c>
      <c r="B3379" s="631">
        <v>1.2952999999999999</v>
      </c>
    </row>
    <row r="3380" spans="1:2" x14ac:dyDescent="0.25">
      <c r="A3380" s="630">
        <v>39102</v>
      </c>
      <c r="B3380" s="631">
        <v>1.2968</v>
      </c>
    </row>
    <row r="3381" spans="1:2" x14ac:dyDescent="0.25">
      <c r="A3381" s="630">
        <v>39101</v>
      </c>
      <c r="B3381" s="631">
        <v>1.2947</v>
      </c>
    </row>
    <row r="3382" spans="1:2" x14ac:dyDescent="0.25">
      <c r="A3382" s="630">
        <v>39100</v>
      </c>
      <c r="B3382" s="631">
        <v>1.2926</v>
      </c>
    </row>
    <row r="3383" spans="1:2" x14ac:dyDescent="0.25">
      <c r="A3383" s="630">
        <v>39099</v>
      </c>
      <c r="B3383" s="631">
        <v>1.2942</v>
      </c>
    </row>
    <row r="3384" spans="1:2" x14ac:dyDescent="0.25">
      <c r="A3384" s="630">
        <v>39098</v>
      </c>
      <c r="B3384" s="631">
        <v>1.2932999999999999</v>
      </c>
    </row>
    <row r="3385" spans="1:2" x14ac:dyDescent="0.25">
      <c r="A3385" s="630">
        <v>39097</v>
      </c>
      <c r="B3385" s="631">
        <v>1.2919</v>
      </c>
    </row>
    <row r="3386" spans="1:2" x14ac:dyDescent="0.25">
      <c r="A3386" s="630">
        <v>39096</v>
      </c>
      <c r="B3386" s="631">
        <v>1.2918000000000001</v>
      </c>
    </row>
    <row r="3387" spans="1:2" x14ac:dyDescent="0.25">
      <c r="A3387" s="630">
        <v>39095</v>
      </c>
      <c r="B3387" s="631">
        <v>1.2904</v>
      </c>
    </row>
    <row r="3388" spans="1:2" x14ac:dyDescent="0.25">
      <c r="A3388" s="630">
        <v>39094</v>
      </c>
      <c r="B3388" s="631">
        <v>1.2942</v>
      </c>
    </row>
    <row r="3389" spans="1:2" x14ac:dyDescent="0.25">
      <c r="A3389" s="630">
        <v>39093</v>
      </c>
      <c r="B3389" s="631">
        <v>1.2974000000000001</v>
      </c>
    </row>
    <row r="3390" spans="1:2" x14ac:dyDescent="0.25">
      <c r="A3390" s="630">
        <v>39092</v>
      </c>
      <c r="B3390" s="631">
        <v>1.3025</v>
      </c>
    </row>
    <row r="3391" spans="1:2" x14ac:dyDescent="0.25">
      <c r="A3391" s="630">
        <v>39091</v>
      </c>
      <c r="B3391" s="631">
        <v>1.3007</v>
      </c>
    </row>
    <row r="3392" spans="1:2" x14ac:dyDescent="0.25">
      <c r="A3392" s="630">
        <v>39090</v>
      </c>
      <c r="B3392" s="631">
        <v>1.2998000000000001</v>
      </c>
    </row>
    <row r="3393" spans="1:2" x14ac:dyDescent="0.25">
      <c r="A3393" s="630">
        <v>39089</v>
      </c>
      <c r="B3393" s="631">
        <v>1.2998000000000001</v>
      </c>
    </row>
    <row r="3394" spans="1:2" x14ac:dyDescent="0.25">
      <c r="A3394" s="630">
        <v>39088</v>
      </c>
      <c r="B3394" s="631">
        <v>1.3063</v>
      </c>
    </row>
    <row r="3395" spans="1:2" x14ac:dyDescent="0.25">
      <c r="A3395" s="630">
        <v>39087</v>
      </c>
      <c r="B3395" s="631">
        <v>1.3134999999999999</v>
      </c>
    </row>
    <row r="3396" spans="1:2" x14ac:dyDescent="0.25">
      <c r="A3396" s="630">
        <v>39086</v>
      </c>
      <c r="B3396" s="631">
        <v>1.3246</v>
      </c>
    </row>
    <row r="3397" spans="1:2" x14ac:dyDescent="0.25">
      <c r="A3397" s="630">
        <v>39085</v>
      </c>
      <c r="B3397" s="631">
        <v>1.325</v>
      </c>
    </row>
    <row r="3398" spans="1:2" x14ac:dyDescent="0.25">
      <c r="A3398" s="630">
        <v>39084</v>
      </c>
      <c r="B3398" s="631">
        <v>1.3192999999999999</v>
      </c>
    </row>
    <row r="3399" spans="1:2" x14ac:dyDescent="0.25">
      <c r="A3399" s="630">
        <v>39083</v>
      </c>
      <c r="B3399" s="631">
        <v>1.3192999999999999</v>
      </c>
    </row>
    <row r="3400" spans="1:2" x14ac:dyDescent="0.25">
      <c r="A3400" s="630">
        <v>39082</v>
      </c>
      <c r="B3400" s="631">
        <v>1.3192999999999999</v>
      </c>
    </row>
    <row r="3401" spans="1:2" x14ac:dyDescent="0.25">
      <c r="A3401" s="630">
        <v>39081</v>
      </c>
      <c r="B3401" s="631">
        <v>1.3165</v>
      </c>
    </row>
    <row r="3402" spans="1:2" x14ac:dyDescent="0.25">
      <c r="A3402" s="630">
        <v>39080</v>
      </c>
      <c r="B3402" s="631">
        <v>1.3137000000000001</v>
      </c>
    </row>
    <row r="3403" spans="1:2" x14ac:dyDescent="0.25">
      <c r="A3403" s="630">
        <v>39079</v>
      </c>
      <c r="B3403" s="631">
        <v>1.3131999999999999</v>
      </c>
    </row>
    <row r="3404" spans="1:2" x14ac:dyDescent="0.25">
      <c r="A3404" s="630">
        <v>39078</v>
      </c>
      <c r="B3404" s="631">
        <v>1.3127</v>
      </c>
    </row>
    <row r="3405" spans="1:2" x14ac:dyDescent="0.25">
      <c r="A3405" s="630">
        <v>39077</v>
      </c>
      <c r="B3405" s="631">
        <v>1.3129</v>
      </c>
    </row>
    <row r="3406" spans="1:2" x14ac:dyDescent="0.25">
      <c r="A3406" s="630">
        <v>39076</v>
      </c>
      <c r="B3406" s="631">
        <v>1.3123</v>
      </c>
    </row>
    <row r="3407" spans="1:2" x14ac:dyDescent="0.25">
      <c r="A3407" s="630">
        <v>39075</v>
      </c>
      <c r="B3407" s="631">
        <v>1.3124</v>
      </c>
    </row>
    <row r="3408" spans="1:2" x14ac:dyDescent="0.25">
      <c r="A3408" s="630">
        <v>39074</v>
      </c>
      <c r="B3408" s="631">
        <v>1.3178000000000001</v>
      </c>
    </row>
    <row r="3409" spans="1:2" x14ac:dyDescent="0.25">
      <c r="A3409" s="630">
        <v>39073</v>
      </c>
      <c r="B3409" s="631">
        <v>1.3180000000000001</v>
      </c>
    </row>
    <row r="3410" spans="1:2" x14ac:dyDescent="0.25">
      <c r="A3410" s="630">
        <v>39072</v>
      </c>
      <c r="B3410" s="631">
        <v>1.3209</v>
      </c>
    </row>
    <row r="3411" spans="1:2" x14ac:dyDescent="0.25">
      <c r="A3411" s="630">
        <v>39071</v>
      </c>
      <c r="B3411" s="631">
        <v>1.3133999999999999</v>
      </c>
    </row>
    <row r="3412" spans="1:2" x14ac:dyDescent="0.25">
      <c r="A3412" s="630">
        <v>39070</v>
      </c>
      <c r="B3412" s="631">
        <v>1.3088</v>
      </c>
    </row>
    <row r="3413" spans="1:2" x14ac:dyDescent="0.25">
      <c r="A3413" s="630">
        <v>39069</v>
      </c>
      <c r="B3413" s="631">
        <v>1.3075000000000001</v>
      </c>
    </row>
    <row r="3414" spans="1:2" x14ac:dyDescent="0.25">
      <c r="A3414" s="630">
        <v>39068</v>
      </c>
      <c r="B3414" s="631">
        <v>1.3076000000000001</v>
      </c>
    </row>
    <row r="3415" spans="1:2" x14ac:dyDescent="0.25">
      <c r="A3415" s="630">
        <v>39067</v>
      </c>
      <c r="B3415" s="631">
        <v>1.3129999999999999</v>
      </c>
    </row>
    <row r="3416" spans="1:2" x14ac:dyDescent="0.25">
      <c r="A3416" s="630">
        <v>39066</v>
      </c>
      <c r="B3416" s="631">
        <v>1.32</v>
      </c>
    </row>
    <row r="3417" spans="1:2" x14ac:dyDescent="0.25">
      <c r="A3417" s="630">
        <v>39065</v>
      </c>
      <c r="B3417" s="631">
        <v>1.3258000000000001</v>
      </c>
    </row>
    <row r="3418" spans="1:2" x14ac:dyDescent="0.25">
      <c r="A3418" s="630">
        <v>39064</v>
      </c>
      <c r="B3418" s="631">
        <v>1.3246</v>
      </c>
    </row>
    <row r="3419" spans="1:2" x14ac:dyDescent="0.25">
      <c r="A3419" s="630">
        <v>39063</v>
      </c>
      <c r="B3419" s="631">
        <v>1.3188</v>
      </c>
    </row>
    <row r="3420" spans="1:2" x14ac:dyDescent="0.25">
      <c r="A3420" s="630">
        <v>39062</v>
      </c>
      <c r="B3420" s="631">
        <v>1.3198000000000001</v>
      </c>
    </row>
    <row r="3421" spans="1:2" x14ac:dyDescent="0.25">
      <c r="A3421" s="630">
        <v>39061</v>
      </c>
      <c r="B3421" s="631">
        <v>1.3198000000000001</v>
      </c>
    </row>
    <row r="3422" spans="1:2" x14ac:dyDescent="0.25">
      <c r="A3422" s="630">
        <v>39060</v>
      </c>
      <c r="B3422" s="631">
        <v>1.3279000000000001</v>
      </c>
    </row>
    <row r="3423" spans="1:2" x14ac:dyDescent="0.25">
      <c r="A3423" s="630">
        <v>39059</v>
      </c>
      <c r="B3423" s="631">
        <v>1.3293999999999999</v>
      </c>
    </row>
    <row r="3424" spans="1:2" x14ac:dyDescent="0.25">
      <c r="A3424" s="630">
        <v>39058</v>
      </c>
      <c r="B3424" s="631">
        <v>1.3305</v>
      </c>
    </row>
    <row r="3425" spans="1:2" x14ac:dyDescent="0.25">
      <c r="A3425" s="630">
        <v>39057</v>
      </c>
      <c r="B3425" s="631">
        <v>1.3325</v>
      </c>
    </row>
    <row r="3426" spans="1:2" x14ac:dyDescent="0.25">
      <c r="A3426" s="630">
        <v>39056</v>
      </c>
      <c r="B3426" s="631">
        <v>1.3321000000000001</v>
      </c>
    </row>
    <row r="3427" spans="1:2" x14ac:dyDescent="0.25">
      <c r="A3427" s="630">
        <v>39055</v>
      </c>
      <c r="B3427" s="631">
        <v>1.3332999999999999</v>
      </c>
    </row>
    <row r="3428" spans="1:2" x14ac:dyDescent="0.25">
      <c r="A3428" s="630">
        <v>39054</v>
      </c>
      <c r="B3428" s="631">
        <v>1.3332999999999999</v>
      </c>
    </row>
    <row r="3429" spans="1:2" x14ac:dyDescent="0.25">
      <c r="A3429" s="630">
        <v>39053</v>
      </c>
      <c r="B3429" s="631">
        <v>1.3264</v>
      </c>
    </row>
    <row r="3430" spans="1:2" x14ac:dyDescent="0.25">
      <c r="A3430" s="630">
        <v>39052</v>
      </c>
      <c r="B3430" s="631">
        <v>1.319</v>
      </c>
    </row>
    <row r="3431" spans="1:2" x14ac:dyDescent="0.25">
      <c r="A3431" s="630">
        <v>39051</v>
      </c>
      <c r="B3431" s="631">
        <v>1.3176000000000001</v>
      </c>
    </row>
    <row r="3432" spans="1:2" x14ac:dyDescent="0.25">
      <c r="A3432" s="630">
        <v>39050</v>
      </c>
      <c r="B3432" s="631">
        <v>1.3145</v>
      </c>
    </row>
    <row r="3433" spans="1:2" x14ac:dyDescent="0.25">
      <c r="A3433" s="630">
        <v>39049</v>
      </c>
      <c r="B3433" s="631">
        <v>1.3129999999999999</v>
      </c>
    </row>
    <row r="3434" spans="1:2" x14ac:dyDescent="0.25">
      <c r="A3434" s="630">
        <v>39048</v>
      </c>
      <c r="B3434" s="631">
        <v>1.3090999999999999</v>
      </c>
    </row>
    <row r="3435" spans="1:2" x14ac:dyDescent="0.25">
      <c r="A3435" s="630">
        <v>39047</v>
      </c>
      <c r="B3435" s="631">
        <v>1.3088</v>
      </c>
    </row>
    <row r="3436" spans="1:2" x14ac:dyDescent="0.25">
      <c r="A3436" s="630">
        <v>39046</v>
      </c>
      <c r="B3436" s="631">
        <v>1.3016000000000001</v>
      </c>
    </row>
    <row r="3437" spans="1:2" x14ac:dyDescent="0.25">
      <c r="A3437" s="630">
        <v>39045</v>
      </c>
      <c r="B3437" s="631">
        <v>1.2945</v>
      </c>
    </row>
    <row r="3438" spans="1:2" x14ac:dyDescent="0.25">
      <c r="A3438" s="630">
        <v>39044</v>
      </c>
      <c r="B3438" s="631">
        <v>1.2878000000000001</v>
      </c>
    </row>
    <row r="3439" spans="1:2" x14ac:dyDescent="0.25">
      <c r="A3439" s="630">
        <v>39043</v>
      </c>
      <c r="B3439" s="631">
        <v>1.2818000000000001</v>
      </c>
    </row>
    <row r="3440" spans="1:2" x14ac:dyDescent="0.25">
      <c r="A3440" s="630">
        <v>39042</v>
      </c>
      <c r="B3440" s="631">
        <v>1.2828999999999999</v>
      </c>
    </row>
    <row r="3441" spans="1:2" x14ac:dyDescent="0.25">
      <c r="A3441" s="630">
        <v>39041</v>
      </c>
      <c r="B3441" s="631">
        <v>1.2823</v>
      </c>
    </row>
    <row r="3442" spans="1:2" x14ac:dyDescent="0.25">
      <c r="A3442" s="630">
        <v>39040</v>
      </c>
      <c r="B3442" s="631">
        <v>1.2822</v>
      </c>
    </row>
    <row r="3443" spans="1:2" x14ac:dyDescent="0.25">
      <c r="A3443" s="630">
        <v>39039</v>
      </c>
      <c r="B3443" s="631">
        <v>1.2791999999999999</v>
      </c>
    </row>
    <row r="3444" spans="1:2" x14ac:dyDescent="0.25">
      <c r="A3444" s="630">
        <v>39038</v>
      </c>
      <c r="B3444" s="631">
        <v>1.2815000000000001</v>
      </c>
    </row>
    <row r="3445" spans="1:2" x14ac:dyDescent="0.25">
      <c r="A3445" s="630">
        <v>39037</v>
      </c>
      <c r="B3445" s="631">
        <v>1.2808999999999999</v>
      </c>
    </row>
    <row r="3446" spans="1:2" x14ac:dyDescent="0.25">
      <c r="A3446" s="630">
        <v>39036</v>
      </c>
      <c r="B3446" s="631">
        <v>1.282</v>
      </c>
    </row>
    <row r="3447" spans="1:2" x14ac:dyDescent="0.25">
      <c r="A3447" s="630">
        <v>39035</v>
      </c>
      <c r="B3447" s="631">
        <v>1.2842</v>
      </c>
    </row>
    <row r="3448" spans="1:2" x14ac:dyDescent="0.25">
      <c r="A3448" s="630">
        <v>39034</v>
      </c>
      <c r="B3448" s="631">
        <v>1.2836000000000001</v>
      </c>
    </row>
    <row r="3449" spans="1:2" x14ac:dyDescent="0.25">
      <c r="A3449" s="630">
        <v>39033</v>
      </c>
      <c r="B3449" s="631">
        <v>1.2836000000000001</v>
      </c>
    </row>
    <row r="3450" spans="1:2" x14ac:dyDescent="0.25">
      <c r="A3450" s="630">
        <v>39032</v>
      </c>
      <c r="B3450" s="631">
        <v>1.2856000000000001</v>
      </c>
    </row>
    <row r="3451" spans="1:2" x14ac:dyDescent="0.25">
      <c r="A3451" s="630">
        <v>39031</v>
      </c>
      <c r="B3451" s="631">
        <v>1.278</v>
      </c>
    </row>
    <row r="3452" spans="1:2" x14ac:dyDescent="0.25">
      <c r="A3452" s="630">
        <v>39030</v>
      </c>
      <c r="B3452" s="631">
        <v>1.2776000000000001</v>
      </c>
    </row>
    <row r="3453" spans="1:2" x14ac:dyDescent="0.25">
      <c r="A3453" s="630">
        <v>39029</v>
      </c>
      <c r="B3453" s="631">
        <v>1.276</v>
      </c>
    </row>
    <row r="3454" spans="1:2" x14ac:dyDescent="0.25">
      <c r="A3454" s="630">
        <v>39028</v>
      </c>
      <c r="B3454" s="631">
        <v>1.2708999999999999</v>
      </c>
    </row>
    <row r="3455" spans="1:2" x14ac:dyDescent="0.25">
      <c r="A3455" s="630">
        <v>39027</v>
      </c>
      <c r="B3455" s="631">
        <v>1.2710999999999999</v>
      </c>
    </row>
    <row r="3456" spans="1:2" x14ac:dyDescent="0.25">
      <c r="A3456" s="630">
        <v>39026</v>
      </c>
      <c r="B3456" s="631">
        <v>1.2712000000000001</v>
      </c>
    </row>
    <row r="3457" spans="1:2" x14ac:dyDescent="0.25">
      <c r="A3457" s="630">
        <v>39025</v>
      </c>
      <c r="B3457" s="631">
        <v>1.2756000000000001</v>
      </c>
    </row>
    <row r="3458" spans="1:2" x14ac:dyDescent="0.25">
      <c r="A3458" s="630">
        <v>39024</v>
      </c>
      <c r="B3458" s="631">
        <v>1.276</v>
      </c>
    </row>
    <row r="3459" spans="1:2" x14ac:dyDescent="0.25">
      <c r="A3459" s="630">
        <v>39023</v>
      </c>
      <c r="B3459" s="631">
        <v>1.2761</v>
      </c>
    </row>
    <row r="3460" spans="1:2" x14ac:dyDescent="0.25">
      <c r="A3460" s="630">
        <v>39022</v>
      </c>
      <c r="B3460" s="631">
        <v>1.272</v>
      </c>
    </row>
    <row r="3461" spans="1:2" x14ac:dyDescent="0.25">
      <c r="A3461" s="630">
        <v>39021</v>
      </c>
      <c r="B3461" s="631">
        <v>1.2723</v>
      </c>
    </row>
    <row r="3462" spans="1:2" x14ac:dyDescent="0.25">
      <c r="A3462" s="630">
        <v>39020</v>
      </c>
      <c r="B3462" s="631">
        <v>1.2736000000000001</v>
      </c>
    </row>
    <row r="3463" spans="1:2" x14ac:dyDescent="0.25">
      <c r="A3463" s="630">
        <v>39019</v>
      </c>
      <c r="B3463" s="631">
        <v>1.2736000000000001</v>
      </c>
    </row>
    <row r="3464" spans="1:2" x14ac:dyDescent="0.25">
      <c r="A3464" s="630">
        <v>39018</v>
      </c>
      <c r="B3464" s="631">
        <v>1.2703</v>
      </c>
    </row>
    <row r="3465" spans="1:2" x14ac:dyDescent="0.25">
      <c r="A3465" s="630">
        <v>39017</v>
      </c>
      <c r="B3465" s="631">
        <v>1.2646999999999999</v>
      </c>
    </row>
    <row r="3466" spans="1:2" x14ac:dyDescent="0.25">
      <c r="A3466" s="630">
        <v>39016</v>
      </c>
      <c r="B3466" s="631">
        <v>1.2574000000000001</v>
      </c>
    </row>
    <row r="3467" spans="1:2" x14ac:dyDescent="0.25">
      <c r="A3467" s="630">
        <v>39015</v>
      </c>
      <c r="B3467" s="631">
        <v>1.2546999999999999</v>
      </c>
    </row>
    <row r="3468" spans="1:2" x14ac:dyDescent="0.25">
      <c r="A3468" s="630">
        <v>39014</v>
      </c>
      <c r="B3468" s="631">
        <v>1.2581</v>
      </c>
    </row>
    <row r="3469" spans="1:2" x14ac:dyDescent="0.25">
      <c r="A3469" s="630">
        <v>39013</v>
      </c>
      <c r="B3469" s="631">
        <v>1.2613000000000001</v>
      </c>
    </row>
    <row r="3470" spans="1:2" x14ac:dyDescent="0.25">
      <c r="A3470" s="630">
        <v>39012</v>
      </c>
      <c r="B3470" s="631">
        <v>1.2613000000000001</v>
      </c>
    </row>
    <row r="3471" spans="1:2" x14ac:dyDescent="0.25">
      <c r="A3471" s="630">
        <v>39011</v>
      </c>
      <c r="B3471" s="631">
        <v>1.2623</v>
      </c>
    </row>
    <row r="3472" spans="1:2" x14ac:dyDescent="0.25">
      <c r="A3472" s="630">
        <v>39010</v>
      </c>
      <c r="B3472" s="631">
        <v>1.2563</v>
      </c>
    </row>
    <row r="3473" spans="1:2" x14ac:dyDescent="0.25">
      <c r="A3473" s="630">
        <v>39009</v>
      </c>
      <c r="B3473" s="631">
        <v>1.2536</v>
      </c>
    </row>
    <row r="3474" spans="1:2" x14ac:dyDescent="0.25">
      <c r="A3474" s="630">
        <v>39008</v>
      </c>
      <c r="B3474" s="631">
        <v>1.2537</v>
      </c>
    </row>
    <row r="3475" spans="1:2" x14ac:dyDescent="0.25">
      <c r="A3475" s="630">
        <v>39007</v>
      </c>
      <c r="B3475" s="631">
        <v>1.2509999999999999</v>
      </c>
    </row>
    <row r="3476" spans="1:2" x14ac:dyDescent="0.25">
      <c r="A3476" s="630">
        <v>39006</v>
      </c>
      <c r="B3476" s="631">
        <v>1.2506999999999999</v>
      </c>
    </row>
    <row r="3477" spans="1:2" x14ac:dyDescent="0.25">
      <c r="A3477" s="630">
        <v>39005</v>
      </c>
      <c r="B3477" s="631">
        <v>1.2507999999999999</v>
      </c>
    </row>
    <row r="3478" spans="1:2" x14ac:dyDescent="0.25">
      <c r="A3478" s="630">
        <v>39004</v>
      </c>
      <c r="B3478" s="631">
        <v>1.2544</v>
      </c>
    </row>
    <row r="3479" spans="1:2" x14ac:dyDescent="0.25">
      <c r="A3479" s="630">
        <v>39003</v>
      </c>
      <c r="B3479" s="631">
        <v>1.2535000000000001</v>
      </c>
    </row>
    <row r="3480" spans="1:2" x14ac:dyDescent="0.25">
      <c r="A3480" s="630">
        <v>39002</v>
      </c>
      <c r="B3480" s="631">
        <v>1.254</v>
      </c>
    </row>
    <row r="3481" spans="1:2" x14ac:dyDescent="0.25">
      <c r="A3481" s="630">
        <v>39001</v>
      </c>
      <c r="B3481" s="631">
        <v>1.2568999999999999</v>
      </c>
    </row>
    <row r="3482" spans="1:2" x14ac:dyDescent="0.25">
      <c r="A3482" s="630">
        <v>39000</v>
      </c>
      <c r="B3482" s="631">
        <v>1.2597</v>
      </c>
    </row>
    <row r="3483" spans="1:2" x14ac:dyDescent="0.25">
      <c r="A3483" s="630">
        <v>38999</v>
      </c>
      <c r="B3483" s="631">
        <v>1.2596000000000001</v>
      </c>
    </row>
    <row r="3484" spans="1:2" x14ac:dyDescent="0.25">
      <c r="A3484" s="630">
        <v>38998</v>
      </c>
      <c r="B3484" s="631">
        <v>1.26</v>
      </c>
    </row>
    <row r="3485" spans="1:2" x14ac:dyDescent="0.25">
      <c r="A3485" s="630">
        <v>38997</v>
      </c>
      <c r="B3485" s="631">
        <v>1.2657</v>
      </c>
    </row>
    <row r="3486" spans="1:2" x14ac:dyDescent="0.25">
      <c r="A3486" s="630">
        <v>38996</v>
      </c>
      <c r="B3486" s="631">
        <v>1.2702</v>
      </c>
    </row>
    <row r="3487" spans="1:2" x14ac:dyDescent="0.25">
      <c r="A3487" s="630">
        <v>38995</v>
      </c>
      <c r="B3487" s="631">
        <v>1.2706999999999999</v>
      </c>
    </row>
    <row r="3488" spans="1:2" x14ac:dyDescent="0.25">
      <c r="A3488" s="630">
        <v>38994</v>
      </c>
      <c r="B3488" s="631">
        <v>1.2739</v>
      </c>
    </row>
    <row r="3489" spans="1:2" x14ac:dyDescent="0.25">
      <c r="A3489" s="630">
        <v>38993</v>
      </c>
      <c r="B3489" s="631">
        <v>1.2696000000000001</v>
      </c>
    </row>
    <row r="3490" spans="1:2" x14ac:dyDescent="0.25">
      <c r="A3490" s="630">
        <v>38992</v>
      </c>
      <c r="B3490" s="631">
        <v>1.2670999999999999</v>
      </c>
    </row>
    <row r="3491" spans="1:2" x14ac:dyDescent="0.25">
      <c r="A3491" s="630">
        <v>38991</v>
      </c>
      <c r="B3491" s="631">
        <v>1.2669999999999999</v>
      </c>
    </row>
    <row r="3492" spans="1:2" x14ac:dyDescent="0.25">
      <c r="A3492" s="630">
        <v>38990</v>
      </c>
      <c r="B3492" s="631">
        <v>1.2685999999999999</v>
      </c>
    </row>
    <row r="3493" spans="1:2" x14ac:dyDescent="0.25">
      <c r="A3493" s="630">
        <v>38989</v>
      </c>
      <c r="B3493" s="631">
        <v>1.2709999999999999</v>
      </c>
    </row>
    <row r="3494" spans="1:2" x14ac:dyDescent="0.25">
      <c r="A3494" s="630">
        <v>38988</v>
      </c>
      <c r="B3494" s="631">
        <v>1.2693000000000001</v>
      </c>
    </row>
    <row r="3495" spans="1:2" x14ac:dyDescent="0.25">
      <c r="A3495" s="630">
        <v>38987</v>
      </c>
      <c r="B3495" s="631">
        <v>1.2722</v>
      </c>
    </row>
    <row r="3496" spans="1:2" x14ac:dyDescent="0.25">
      <c r="A3496" s="630">
        <v>38986</v>
      </c>
      <c r="B3496" s="631">
        <v>1.2778</v>
      </c>
    </row>
    <row r="3497" spans="1:2" x14ac:dyDescent="0.25">
      <c r="A3497" s="630">
        <v>38985</v>
      </c>
      <c r="B3497" s="631">
        <v>1.2779</v>
      </c>
    </row>
    <row r="3498" spans="1:2" x14ac:dyDescent="0.25">
      <c r="A3498" s="630">
        <v>38984</v>
      </c>
      <c r="B3498" s="631">
        <v>1.2779</v>
      </c>
    </row>
    <row r="3499" spans="1:2" x14ac:dyDescent="0.25">
      <c r="A3499" s="630">
        <v>38983</v>
      </c>
      <c r="B3499" s="631">
        <v>1.2798</v>
      </c>
    </row>
    <row r="3500" spans="1:2" x14ac:dyDescent="0.25">
      <c r="A3500" s="630">
        <v>38982</v>
      </c>
      <c r="B3500" s="631">
        <v>1.2726</v>
      </c>
    </row>
    <row r="3501" spans="1:2" x14ac:dyDescent="0.25">
      <c r="A3501" s="630">
        <v>38981</v>
      </c>
      <c r="B3501" s="631">
        <v>1.2681</v>
      </c>
    </row>
    <row r="3502" spans="1:2" x14ac:dyDescent="0.25">
      <c r="A3502" s="630">
        <v>38980</v>
      </c>
      <c r="B3502" s="631">
        <v>1.2692000000000001</v>
      </c>
    </row>
    <row r="3503" spans="1:2" x14ac:dyDescent="0.25">
      <c r="A3503" s="630">
        <v>38979</v>
      </c>
      <c r="B3503" s="631">
        <v>1.2662</v>
      </c>
    </row>
    <row r="3504" spans="1:2" x14ac:dyDescent="0.25">
      <c r="A3504" s="630">
        <v>38978</v>
      </c>
      <c r="B3504" s="631">
        <v>1.2657</v>
      </c>
    </row>
    <row r="3505" spans="1:2" x14ac:dyDescent="0.25">
      <c r="A3505" s="630">
        <v>38977</v>
      </c>
      <c r="B3505" s="631">
        <v>1.2659</v>
      </c>
    </row>
    <row r="3506" spans="1:2" x14ac:dyDescent="0.25">
      <c r="A3506" s="630">
        <v>38976</v>
      </c>
      <c r="B3506" s="631">
        <v>1.2694000000000001</v>
      </c>
    </row>
    <row r="3507" spans="1:2" x14ac:dyDescent="0.25">
      <c r="A3507" s="630">
        <v>38975</v>
      </c>
      <c r="B3507" s="631">
        <v>1.2705</v>
      </c>
    </row>
    <row r="3508" spans="1:2" x14ac:dyDescent="0.25">
      <c r="A3508" s="630">
        <v>38974</v>
      </c>
      <c r="B3508" s="631">
        <v>1.2686999999999999</v>
      </c>
    </row>
    <row r="3509" spans="1:2" x14ac:dyDescent="0.25">
      <c r="A3509" s="630">
        <v>38973</v>
      </c>
      <c r="B3509" s="631">
        <v>1.2704</v>
      </c>
    </row>
    <row r="3510" spans="1:2" x14ac:dyDescent="0.25">
      <c r="A3510" s="630">
        <v>38972</v>
      </c>
      <c r="B3510" s="631">
        <v>1.2687999999999999</v>
      </c>
    </row>
    <row r="3511" spans="1:2" x14ac:dyDescent="0.25">
      <c r="A3511" s="630">
        <v>38971</v>
      </c>
      <c r="B3511" s="631">
        <v>1.2668999999999999</v>
      </c>
    </row>
    <row r="3512" spans="1:2" x14ac:dyDescent="0.25">
      <c r="A3512" s="630">
        <v>38970</v>
      </c>
      <c r="B3512" s="631">
        <v>1.2667999999999999</v>
      </c>
    </row>
    <row r="3513" spans="1:2" x14ac:dyDescent="0.25">
      <c r="A3513" s="630">
        <v>38969</v>
      </c>
      <c r="B3513" s="631">
        <v>1.2706</v>
      </c>
    </row>
    <row r="3514" spans="1:2" x14ac:dyDescent="0.25">
      <c r="A3514" s="630">
        <v>38968</v>
      </c>
      <c r="B3514" s="631">
        <v>1.2782</v>
      </c>
    </row>
    <row r="3515" spans="1:2" x14ac:dyDescent="0.25">
      <c r="A3515" s="630">
        <v>38967</v>
      </c>
      <c r="B3515" s="631">
        <v>1.2807999999999999</v>
      </c>
    </row>
    <row r="3516" spans="1:2" x14ac:dyDescent="0.25">
      <c r="A3516" s="630">
        <v>38966</v>
      </c>
      <c r="B3516" s="631">
        <v>1.2831999999999999</v>
      </c>
    </row>
    <row r="3517" spans="1:2" x14ac:dyDescent="0.25">
      <c r="A3517" s="630">
        <v>38965</v>
      </c>
      <c r="B3517" s="631">
        <v>1.2856000000000001</v>
      </c>
    </row>
    <row r="3518" spans="1:2" x14ac:dyDescent="0.25">
      <c r="A3518" s="630">
        <v>38964</v>
      </c>
      <c r="B3518" s="631">
        <v>1.2830999999999999</v>
      </c>
    </row>
    <row r="3519" spans="1:2" x14ac:dyDescent="0.25">
      <c r="A3519" s="630">
        <v>38963</v>
      </c>
      <c r="B3519" s="631">
        <v>1.2830999999999999</v>
      </c>
    </row>
    <row r="3520" spans="1:2" x14ac:dyDescent="0.25">
      <c r="A3520" s="630">
        <v>38962</v>
      </c>
      <c r="B3520" s="631">
        <v>1.2809999999999999</v>
      </c>
    </row>
    <row r="3521" spans="1:2" x14ac:dyDescent="0.25">
      <c r="A3521" s="630">
        <v>38961</v>
      </c>
      <c r="B3521" s="631">
        <v>1.2829999999999999</v>
      </c>
    </row>
    <row r="3522" spans="1:2" x14ac:dyDescent="0.25">
      <c r="A3522" s="630">
        <v>38960</v>
      </c>
      <c r="B3522" s="631">
        <v>1.2828999999999999</v>
      </c>
    </row>
    <row r="3523" spans="1:2" x14ac:dyDescent="0.25">
      <c r="A3523" s="630">
        <v>38959</v>
      </c>
      <c r="B3523" s="631">
        <v>1.2802</v>
      </c>
    </row>
    <row r="3524" spans="1:2" x14ac:dyDescent="0.25">
      <c r="A3524" s="630">
        <v>38958</v>
      </c>
      <c r="B3524" s="631">
        <v>1.2786999999999999</v>
      </c>
    </row>
    <row r="3525" spans="1:2" x14ac:dyDescent="0.25">
      <c r="A3525" s="630">
        <v>38957</v>
      </c>
      <c r="B3525" s="631">
        <v>1.2747999999999999</v>
      </c>
    </row>
    <row r="3526" spans="1:2" x14ac:dyDescent="0.25">
      <c r="A3526" s="630">
        <v>38956</v>
      </c>
      <c r="B3526" s="631">
        <v>1.2747999999999999</v>
      </c>
    </row>
    <row r="3527" spans="1:2" x14ac:dyDescent="0.25">
      <c r="A3527" s="630">
        <v>38955</v>
      </c>
      <c r="B3527" s="631">
        <v>1.2763</v>
      </c>
    </row>
    <row r="3528" spans="1:2" x14ac:dyDescent="0.25">
      <c r="A3528" s="630">
        <v>38954</v>
      </c>
      <c r="B3528" s="631">
        <v>1.2786999999999999</v>
      </c>
    </row>
    <row r="3529" spans="1:2" x14ac:dyDescent="0.25">
      <c r="A3529" s="630">
        <v>38953</v>
      </c>
      <c r="B3529" s="631">
        <v>1.2803</v>
      </c>
    </row>
    <row r="3530" spans="1:2" x14ac:dyDescent="0.25">
      <c r="A3530" s="630">
        <v>38952</v>
      </c>
      <c r="B3530" s="631">
        <v>1.2846</v>
      </c>
    </row>
    <row r="3531" spans="1:2" x14ac:dyDescent="0.25">
      <c r="A3531" s="630">
        <v>38951</v>
      </c>
      <c r="B3531" s="631">
        <v>1.2879</v>
      </c>
    </row>
    <row r="3532" spans="1:2" x14ac:dyDescent="0.25">
      <c r="A3532" s="630">
        <v>38950</v>
      </c>
      <c r="B3532" s="631">
        <v>1.282</v>
      </c>
    </row>
    <row r="3533" spans="1:2" x14ac:dyDescent="0.25">
      <c r="A3533" s="630">
        <v>38949</v>
      </c>
      <c r="B3533" s="631">
        <v>1.282</v>
      </c>
    </row>
    <row r="3534" spans="1:2" x14ac:dyDescent="0.25">
      <c r="A3534" s="630">
        <v>38948</v>
      </c>
      <c r="B3534" s="631">
        <v>1.2823</v>
      </c>
    </row>
    <row r="3535" spans="1:2" x14ac:dyDescent="0.25">
      <c r="A3535" s="630">
        <v>38947</v>
      </c>
      <c r="B3535" s="631">
        <v>1.2853000000000001</v>
      </c>
    </row>
    <row r="3536" spans="1:2" x14ac:dyDescent="0.25">
      <c r="A3536" s="630">
        <v>38946</v>
      </c>
      <c r="B3536" s="631">
        <v>1.2806</v>
      </c>
    </row>
    <row r="3537" spans="1:2" x14ac:dyDescent="0.25">
      <c r="A3537" s="630">
        <v>38945</v>
      </c>
      <c r="B3537" s="631">
        <v>1.2744</v>
      </c>
    </row>
    <row r="3538" spans="1:2" x14ac:dyDescent="0.25">
      <c r="A3538" s="630">
        <v>38944</v>
      </c>
      <c r="B3538" s="631">
        <v>1.2734000000000001</v>
      </c>
    </row>
    <row r="3539" spans="1:2" x14ac:dyDescent="0.25">
      <c r="A3539" s="630">
        <v>38943</v>
      </c>
      <c r="B3539" s="631">
        <v>1.2714000000000001</v>
      </c>
    </row>
    <row r="3540" spans="1:2" x14ac:dyDescent="0.25">
      <c r="A3540" s="630">
        <v>38942</v>
      </c>
      <c r="B3540" s="631">
        <v>1.2714000000000001</v>
      </c>
    </row>
    <row r="3541" spans="1:2" x14ac:dyDescent="0.25">
      <c r="A3541" s="630">
        <v>38941</v>
      </c>
      <c r="B3541" s="631">
        <v>1.2767999999999999</v>
      </c>
    </row>
    <row r="3542" spans="1:2" x14ac:dyDescent="0.25">
      <c r="A3542" s="630">
        <v>38940</v>
      </c>
      <c r="B3542" s="631">
        <v>1.2845</v>
      </c>
    </row>
    <row r="3543" spans="1:2" x14ac:dyDescent="0.25">
      <c r="A3543" s="630">
        <v>38939</v>
      </c>
      <c r="B3543" s="631">
        <v>1.284</v>
      </c>
    </row>
    <row r="3544" spans="1:2" x14ac:dyDescent="0.25">
      <c r="A3544" s="630">
        <v>38938</v>
      </c>
      <c r="B3544" s="631">
        <v>1.2831999999999999</v>
      </c>
    </row>
    <row r="3545" spans="1:2" x14ac:dyDescent="0.25">
      <c r="A3545" s="630">
        <v>38937</v>
      </c>
      <c r="B3545" s="631">
        <v>1.2867</v>
      </c>
    </row>
    <row r="3546" spans="1:2" x14ac:dyDescent="0.25">
      <c r="A3546" s="630">
        <v>38936</v>
      </c>
      <c r="B3546" s="631">
        <v>1.2869999999999999</v>
      </c>
    </row>
    <row r="3547" spans="1:2" x14ac:dyDescent="0.25">
      <c r="A3547" s="630">
        <v>38935</v>
      </c>
      <c r="B3547" s="631">
        <v>1.2869999999999999</v>
      </c>
    </row>
    <row r="3548" spans="1:2" x14ac:dyDescent="0.25">
      <c r="A3548" s="630">
        <v>38934</v>
      </c>
      <c r="B3548" s="631">
        <v>1.2823</v>
      </c>
    </row>
    <row r="3549" spans="1:2" x14ac:dyDescent="0.25">
      <c r="A3549" s="630">
        <v>38933</v>
      </c>
      <c r="B3549" s="631">
        <v>1.2779</v>
      </c>
    </row>
    <row r="3550" spans="1:2" x14ac:dyDescent="0.25">
      <c r="A3550" s="630">
        <v>38932</v>
      </c>
      <c r="B3550" s="631">
        <v>1.2810999999999999</v>
      </c>
    </row>
    <row r="3551" spans="1:2" x14ac:dyDescent="0.25">
      <c r="A3551" s="630">
        <v>38931</v>
      </c>
      <c r="B3551" s="631">
        <v>1.2761</v>
      </c>
    </row>
    <row r="3552" spans="1:2" x14ac:dyDescent="0.25">
      <c r="A3552" s="630">
        <v>38930</v>
      </c>
      <c r="B3552" s="631">
        <v>1.2761</v>
      </c>
    </row>
    <row r="3553" spans="1:2" x14ac:dyDescent="0.25">
      <c r="A3553" s="630">
        <v>38929</v>
      </c>
      <c r="B3553" s="631">
        <v>1.2758</v>
      </c>
    </row>
    <row r="3554" spans="1:2" x14ac:dyDescent="0.25">
      <c r="A3554" s="630">
        <v>38928</v>
      </c>
      <c r="B3554" s="631">
        <v>1.2758</v>
      </c>
    </row>
    <row r="3555" spans="1:2" x14ac:dyDescent="0.25">
      <c r="A3555" s="630">
        <v>38927</v>
      </c>
      <c r="B3555" s="631">
        <v>1.2706</v>
      </c>
    </row>
    <row r="3556" spans="1:2" x14ac:dyDescent="0.25">
      <c r="A3556" s="630">
        <v>38926</v>
      </c>
      <c r="B3556" s="631">
        <v>1.2723</v>
      </c>
    </row>
    <row r="3557" spans="1:2" x14ac:dyDescent="0.25">
      <c r="A3557" s="630">
        <v>38925</v>
      </c>
      <c r="B3557" s="631">
        <v>1.2599</v>
      </c>
    </row>
    <row r="3558" spans="1:2" x14ac:dyDescent="0.25">
      <c r="A3558" s="630">
        <v>38924</v>
      </c>
      <c r="B3558" s="631">
        <v>1.2623</v>
      </c>
    </row>
    <row r="3559" spans="1:2" x14ac:dyDescent="0.25">
      <c r="A3559" s="630">
        <v>38923</v>
      </c>
      <c r="B3559" s="631">
        <v>1.2647999999999999</v>
      </c>
    </row>
    <row r="3560" spans="1:2" x14ac:dyDescent="0.25">
      <c r="A3560" s="630">
        <v>38922</v>
      </c>
      <c r="B3560" s="631">
        <v>1.2694000000000001</v>
      </c>
    </row>
    <row r="3561" spans="1:2" x14ac:dyDescent="0.25">
      <c r="A3561" s="630">
        <v>38921</v>
      </c>
      <c r="B3561" s="631">
        <v>1.2694000000000001</v>
      </c>
    </row>
    <row r="3562" spans="1:2" x14ac:dyDescent="0.25">
      <c r="A3562" s="630">
        <v>38920</v>
      </c>
      <c r="B3562" s="631">
        <v>1.2659</v>
      </c>
    </row>
    <row r="3563" spans="1:2" x14ac:dyDescent="0.25">
      <c r="A3563" s="630">
        <v>38919</v>
      </c>
      <c r="B3563" s="631">
        <v>1.2615000000000001</v>
      </c>
    </row>
    <row r="3564" spans="1:2" x14ac:dyDescent="0.25">
      <c r="A3564" s="630">
        <v>38918</v>
      </c>
      <c r="B3564" s="631">
        <v>1.2515000000000001</v>
      </c>
    </row>
    <row r="3565" spans="1:2" x14ac:dyDescent="0.25">
      <c r="A3565" s="630">
        <v>38917</v>
      </c>
      <c r="B3565" s="631">
        <v>1.252</v>
      </c>
    </row>
    <row r="3566" spans="1:2" x14ac:dyDescent="0.25">
      <c r="A3566" s="630">
        <v>38916</v>
      </c>
      <c r="B3566" s="631">
        <v>1.2583</v>
      </c>
    </row>
    <row r="3567" spans="1:2" x14ac:dyDescent="0.25">
      <c r="A3567" s="630">
        <v>38915</v>
      </c>
      <c r="B3567" s="631">
        <v>1.2645</v>
      </c>
    </row>
    <row r="3568" spans="1:2" x14ac:dyDescent="0.25">
      <c r="A3568" s="630">
        <v>38914</v>
      </c>
      <c r="B3568" s="631">
        <v>1.2645999999999999</v>
      </c>
    </row>
    <row r="3569" spans="1:2" x14ac:dyDescent="0.25">
      <c r="A3569" s="630">
        <v>38913</v>
      </c>
      <c r="B3569" s="631">
        <v>1.2667999999999999</v>
      </c>
    </row>
    <row r="3570" spans="1:2" x14ac:dyDescent="0.25">
      <c r="A3570" s="630">
        <v>38912</v>
      </c>
      <c r="B3570" s="631">
        <v>1.2702</v>
      </c>
    </row>
    <row r="3571" spans="1:2" x14ac:dyDescent="0.25">
      <c r="A3571" s="630">
        <v>38911</v>
      </c>
      <c r="B3571" s="631">
        <v>1.2739</v>
      </c>
    </row>
    <row r="3572" spans="1:2" x14ac:dyDescent="0.25">
      <c r="A3572" s="630">
        <v>38910</v>
      </c>
      <c r="B3572" s="631">
        <v>1.2742</v>
      </c>
    </row>
    <row r="3573" spans="1:2" x14ac:dyDescent="0.25">
      <c r="A3573" s="630">
        <v>38909</v>
      </c>
      <c r="B3573" s="631">
        <v>1.2776000000000001</v>
      </c>
    </row>
    <row r="3574" spans="1:2" x14ac:dyDescent="0.25">
      <c r="A3574" s="630">
        <v>38908</v>
      </c>
      <c r="B3574" s="631">
        <v>1.2806</v>
      </c>
    </row>
    <row r="3575" spans="1:2" x14ac:dyDescent="0.25">
      <c r="A3575" s="630">
        <v>38907</v>
      </c>
      <c r="B3575" s="631">
        <v>1.2806</v>
      </c>
    </row>
    <row r="3576" spans="1:2" x14ac:dyDescent="0.25">
      <c r="A3576" s="630">
        <v>38906</v>
      </c>
      <c r="B3576" s="631">
        <v>1.2789999999999999</v>
      </c>
    </row>
    <row r="3577" spans="1:2" x14ac:dyDescent="0.25">
      <c r="A3577" s="630">
        <v>38905</v>
      </c>
      <c r="B3577" s="631">
        <v>1.2741</v>
      </c>
    </row>
    <row r="3578" spans="1:2" x14ac:dyDescent="0.25">
      <c r="A3578" s="630">
        <v>38904</v>
      </c>
      <c r="B3578" s="631">
        <v>1.2766</v>
      </c>
    </row>
    <row r="3579" spans="1:2" x14ac:dyDescent="0.25">
      <c r="A3579" s="630">
        <v>38903</v>
      </c>
      <c r="B3579" s="631">
        <v>1.2802</v>
      </c>
    </row>
    <row r="3580" spans="1:2" x14ac:dyDescent="0.25">
      <c r="A3580" s="630">
        <v>38902</v>
      </c>
      <c r="B3580" s="631">
        <v>1.2786</v>
      </c>
    </row>
    <row r="3581" spans="1:2" x14ac:dyDescent="0.25">
      <c r="A3581" s="630">
        <v>38901</v>
      </c>
      <c r="B3581" s="631">
        <v>1.2786</v>
      </c>
    </row>
    <row r="3582" spans="1:2" x14ac:dyDescent="0.25">
      <c r="A3582" s="630">
        <v>38900</v>
      </c>
      <c r="B3582" s="631">
        <v>1.2786</v>
      </c>
    </row>
    <row r="3583" spans="1:2" x14ac:dyDescent="0.25">
      <c r="A3583" s="630">
        <v>38899</v>
      </c>
      <c r="B3583" s="631">
        <v>1.272</v>
      </c>
    </row>
    <row r="3584" spans="1:2" x14ac:dyDescent="0.25">
      <c r="A3584" s="630">
        <v>38898</v>
      </c>
      <c r="B3584" s="631">
        <v>1.2548999999999999</v>
      </c>
    </row>
    <row r="3585" spans="1:2" x14ac:dyDescent="0.25">
      <c r="A3585" s="630">
        <v>38897</v>
      </c>
      <c r="B3585" s="631">
        <v>1.2563</v>
      </c>
    </row>
    <row r="3586" spans="1:2" x14ac:dyDescent="0.25">
      <c r="A3586" s="630">
        <v>38896</v>
      </c>
      <c r="B3586" s="631">
        <v>1.2592000000000001</v>
      </c>
    </row>
    <row r="3587" spans="1:2" x14ac:dyDescent="0.25">
      <c r="A3587" s="630">
        <v>38895</v>
      </c>
      <c r="B3587" s="631">
        <v>1.2541</v>
      </c>
    </row>
    <row r="3588" spans="1:2" x14ac:dyDescent="0.25">
      <c r="A3588" s="630">
        <v>38894</v>
      </c>
      <c r="B3588" s="631">
        <v>1.2502</v>
      </c>
    </row>
    <row r="3589" spans="1:2" x14ac:dyDescent="0.25">
      <c r="A3589" s="630">
        <v>38893</v>
      </c>
      <c r="B3589" s="631">
        <v>1.2502</v>
      </c>
    </row>
    <row r="3590" spans="1:2" x14ac:dyDescent="0.25">
      <c r="A3590" s="630">
        <v>38892</v>
      </c>
      <c r="B3590" s="631">
        <v>1.2549999999999999</v>
      </c>
    </row>
    <row r="3591" spans="1:2" x14ac:dyDescent="0.25">
      <c r="A3591" s="630">
        <v>38891</v>
      </c>
      <c r="B3591" s="631">
        <v>1.2627999999999999</v>
      </c>
    </row>
    <row r="3592" spans="1:2" x14ac:dyDescent="0.25">
      <c r="A3592" s="630">
        <v>38890</v>
      </c>
      <c r="B3592" s="631">
        <v>1.2625</v>
      </c>
    </row>
    <row r="3593" spans="1:2" x14ac:dyDescent="0.25">
      <c r="A3593" s="630">
        <v>38889</v>
      </c>
      <c r="B3593" s="631">
        <v>1.2574000000000001</v>
      </c>
    </row>
    <row r="3594" spans="1:2" x14ac:dyDescent="0.25">
      <c r="A3594" s="630">
        <v>38888</v>
      </c>
      <c r="B3594" s="631">
        <v>1.2592000000000001</v>
      </c>
    </row>
    <row r="3595" spans="1:2" x14ac:dyDescent="0.25">
      <c r="A3595" s="630">
        <v>38887</v>
      </c>
      <c r="B3595" s="631">
        <v>1.2639</v>
      </c>
    </row>
    <row r="3596" spans="1:2" x14ac:dyDescent="0.25">
      <c r="A3596" s="630">
        <v>38886</v>
      </c>
      <c r="B3596" s="631">
        <v>1.2638</v>
      </c>
    </row>
    <row r="3597" spans="1:2" x14ac:dyDescent="0.25">
      <c r="A3597" s="630">
        <v>38885</v>
      </c>
      <c r="B3597" s="631">
        <v>1.2642</v>
      </c>
    </row>
    <row r="3598" spans="1:2" x14ac:dyDescent="0.25">
      <c r="A3598" s="630">
        <v>38884</v>
      </c>
      <c r="B3598" s="631">
        <v>1.2613000000000001</v>
      </c>
    </row>
    <row r="3599" spans="1:2" x14ac:dyDescent="0.25">
      <c r="A3599" s="630">
        <v>38883</v>
      </c>
      <c r="B3599" s="631">
        <v>1.2576000000000001</v>
      </c>
    </row>
    <row r="3600" spans="1:2" x14ac:dyDescent="0.25">
      <c r="A3600" s="630">
        <v>38882</v>
      </c>
      <c r="B3600" s="631">
        <v>1.2575000000000001</v>
      </c>
    </row>
    <row r="3601" spans="1:2" x14ac:dyDescent="0.25">
      <c r="A3601" s="630">
        <v>38881</v>
      </c>
      <c r="B3601" s="631">
        <v>1.2608999999999999</v>
      </c>
    </row>
    <row r="3602" spans="1:2" x14ac:dyDescent="0.25">
      <c r="A3602" s="630">
        <v>38880</v>
      </c>
      <c r="B3602" s="631">
        <v>1.2637</v>
      </c>
    </row>
    <row r="3603" spans="1:2" x14ac:dyDescent="0.25">
      <c r="A3603" s="630">
        <v>38879</v>
      </c>
      <c r="B3603" s="631">
        <v>1.2639</v>
      </c>
    </row>
    <row r="3604" spans="1:2" x14ac:dyDescent="0.25">
      <c r="A3604" s="630">
        <v>38878</v>
      </c>
      <c r="B3604" s="631">
        <v>1.2645999999999999</v>
      </c>
    </row>
    <row r="3605" spans="1:2" x14ac:dyDescent="0.25">
      <c r="A3605" s="630">
        <v>38877</v>
      </c>
      <c r="B3605" s="631">
        <v>1.2738</v>
      </c>
    </row>
    <row r="3606" spans="1:2" x14ac:dyDescent="0.25">
      <c r="A3606" s="630">
        <v>38876</v>
      </c>
      <c r="B3606" s="631">
        <v>1.2810999999999999</v>
      </c>
    </row>
    <row r="3607" spans="1:2" x14ac:dyDescent="0.25">
      <c r="A3607" s="630">
        <v>38875</v>
      </c>
      <c r="B3607" s="631">
        <v>1.2876000000000001</v>
      </c>
    </row>
    <row r="3608" spans="1:2" x14ac:dyDescent="0.25">
      <c r="A3608" s="630">
        <v>38874</v>
      </c>
      <c r="B3608" s="631">
        <v>1.2943</v>
      </c>
    </row>
    <row r="3609" spans="1:2" x14ac:dyDescent="0.25">
      <c r="A3609" s="630">
        <v>38873</v>
      </c>
      <c r="B3609" s="631">
        <v>1.2914000000000001</v>
      </c>
    </row>
    <row r="3610" spans="1:2" x14ac:dyDescent="0.25">
      <c r="A3610" s="630">
        <v>38872</v>
      </c>
      <c r="B3610" s="631">
        <v>1.2912999999999999</v>
      </c>
    </row>
    <row r="3611" spans="1:2" x14ac:dyDescent="0.25">
      <c r="A3611" s="630">
        <v>38871</v>
      </c>
      <c r="B3611" s="631">
        <v>1.2845</v>
      </c>
    </row>
    <row r="3612" spans="1:2" x14ac:dyDescent="0.25">
      <c r="A3612" s="630">
        <v>38870</v>
      </c>
      <c r="B3612" s="631">
        <v>1.2785</v>
      </c>
    </row>
    <row r="3613" spans="1:2" x14ac:dyDescent="0.25">
      <c r="A3613" s="630">
        <v>38869</v>
      </c>
      <c r="B3613" s="631">
        <v>1.2859</v>
      </c>
    </row>
    <row r="3614" spans="1:2" x14ac:dyDescent="0.25">
      <c r="A3614" s="630">
        <v>38868</v>
      </c>
      <c r="B3614" s="631">
        <v>1.2824</v>
      </c>
    </row>
    <row r="3615" spans="1:2" x14ac:dyDescent="0.25">
      <c r="A3615" s="630">
        <v>38867</v>
      </c>
      <c r="B3615" s="631">
        <v>1.2746999999999999</v>
      </c>
    </row>
    <row r="3616" spans="1:2" x14ac:dyDescent="0.25">
      <c r="A3616" s="630">
        <v>38866</v>
      </c>
      <c r="B3616" s="631">
        <v>1.2730999999999999</v>
      </c>
    </row>
    <row r="3617" spans="1:2" x14ac:dyDescent="0.25">
      <c r="A3617" s="630">
        <v>38865</v>
      </c>
      <c r="B3617" s="631">
        <v>1.2730999999999999</v>
      </c>
    </row>
    <row r="3618" spans="1:2" x14ac:dyDescent="0.25">
      <c r="A3618" s="630">
        <v>38864</v>
      </c>
      <c r="B3618" s="631">
        <v>1.2778</v>
      </c>
    </row>
    <row r="3619" spans="1:2" x14ac:dyDescent="0.25">
      <c r="A3619" s="630">
        <v>38863</v>
      </c>
      <c r="B3619" s="631">
        <v>1.2768999999999999</v>
      </c>
    </row>
    <row r="3620" spans="1:2" x14ac:dyDescent="0.25">
      <c r="A3620" s="630">
        <v>38862</v>
      </c>
      <c r="B3620" s="631">
        <v>1.2803</v>
      </c>
    </row>
    <row r="3621" spans="1:2" x14ac:dyDescent="0.25">
      <c r="A3621" s="630">
        <v>38861</v>
      </c>
      <c r="B3621" s="631">
        <v>1.2851999999999999</v>
      </c>
    </row>
    <row r="3622" spans="1:2" x14ac:dyDescent="0.25">
      <c r="A3622" s="630">
        <v>38860</v>
      </c>
      <c r="B3622" s="631">
        <v>1.2773000000000001</v>
      </c>
    </row>
    <row r="3623" spans="1:2" x14ac:dyDescent="0.25">
      <c r="A3623" s="630">
        <v>38859</v>
      </c>
      <c r="B3623" s="631">
        <v>1.2771999999999999</v>
      </c>
    </row>
    <row r="3624" spans="1:2" x14ac:dyDescent="0.25">
      <c r="A3624" s="630">
        <v>38858</v>
      </c>
      <c r="B3624" s="631">
        <v>1.2773000000000001</v>
      </c>
    </row>
    <row r="3625" spans="1:2" x14ac:dyDescent="0.25">
      <c r="A3625" s="630">
        <v>38857</v>
      </c>
      <c r="B3625" s="631">
        <v>1.2795000000000001</v>
      </c>
    </row>
    <row r="3626" spans="1:2" x14ac:dyDescent="0.25">
      <c r="A3626" s="630">
        <v>38856</v>
      </c>
      <c r="B3626" s="631">
        <v>1.2775000000000001</v>
      </c>
    </row>
    <row r="3627" spans="1:2" x14ac:dyDescent="0.25">
      <c r="A3627" s="630">
        <v>38855</v>
      </c>
      <c r="B3627" s="631">
        <v>1.284</v>
      </c>
    </row>
    <row r="3628" spans="1:2" x14ac:dyDescent="0.25">
      <c r="A3628" s="630">
        <v>38854</v>
      </c>
      <c r="B3628" s="631">
        <v>1.2818000000000001</v>
      </c>
    </row>
    <row r="3629" spans="1:2" x14ac:dyDescent="0.25">
      <c r="A3629" s="630">
        <v>38853</v>
      </c>
      <c r="B3629" s="631">
        <v>1.2875000000000001</v>
      </c>
    </row>
    <row r="3630" spans="1:2" x14ac:dyDescent="0.25">
      <c r="A3630" s="630">
        <v>38852</v>
      </c>
      <c r="B3630" s="631">
        <v>1.2922</v>
      </c>
    </row>
    <row r="3631" spans="1:2" x14ac:dyDescent="0.25">
      <c r="A3631" s="630">
        <v>38851</v>
      </c>
      <c r="B3631" s="631">
        <v>1.2902</v>
      </c>
    </row>
    <row r="3632" spans="1:2" x14ac:dyDescent="0.25">
      <c r="A3632" s="630">
        <v>38850</v>
      </c>
      <c r="B3632" s="631">
        <v>1.2877000000000001</v>
      </c>
    </row>
    <row r="3633" spans="1:2" x14ac:dyDescent="0.25">
      <c r="A3633" s="630">
        <v>38849</v>
      </c>
      <c r="B3633" s="631">
        <v>1.2765</v>
      </c>
    </row>
    <row r="3634" spans="1:2" x14ac:dyDescent="0.25">
      <c r="A3634" s="630">
        <v>38848</v>
      </c>
      <c r="B3634" s="631">
        <v>1.2777000000000001</v>
      </c>
    </row>
    <row r="3635" spans="1:2" x14ac:dyDescent="0.25">
      <c r="A3635" s="630">
        <v>38847</v>
      </c>
      <c r="B3635" s="631">
        <v>1.2710999999999999</v>
      </c>
    </row>
    <row r="3636" spans="1:2" x14ac:dyDescent="0.25">
      <c r="A3636" s="630">
        <v>38846</v>
      </c>
      <c r="B3636" s="631">
        <v>1.2734000000000001</v>
      </c>
    </row>
    <row r="3637" spans="1:2" x14ac:dyDescent="0.25">
      <c r="A3637" s="630">
        <v>38845</v>
      </c>
      <c r="B3637" s="631">
        <v>1.2721</v>
      </c>
    </row>
    <row r="3638" spans="1:2" x14ac:dyDescent="0.25">
      <c r="A3638" s="630">
        <v>38844</v>
      </c>
      <c r="B3638" s="631">
        <v>1.2721</v>
      </c>
    </row>
    <row r="3639" spans="1:2" x14ac:dyDescent="0.25">
      <c r="A3639" s="630">
        <v>38843</v>
      </c>
      <c r="B3639" s="631">
        <v>1.2706999999999999</v>
      </c>
    </row>
    <row r="3640" spans="1:2" x14ac:dyDescent="0.25">
      <c r="A3640" s="630">
        <v>38842</v>
      </c>
      <c r="B3640" s="631">
        <v>1.2635000000000001</v>
      </c>
    </row>
    <row r="3641" spans="1:2" x14ac:dyDescent="0.25">
      <c r="A3641" s="630">
        <v>38841</v>
      </c>
      <c r="B3641" s="631">
        <v>1.2629999999999999</v>
      </c>
    </row>
    <row r="3642" spans="1:2" x14ac:dyDescent="0.25">
      <c r="A3642" s="630">
        <v>38840</v>
      </c>
      <c r="B3642" s="631">
        <v>1.2604</v>
      </c>
    </row>
    <row r="3643" spans="1:2" x14ac:dyDescent="0.25">
      <c r="A3643" s="630">
        <v>38839</v>
      </c>
      <c r="B3643" s="631">
        <v>1.2623</v>
      </c>
    </row>
    <row r="3644" spans="1:2" x14ac:dyDescent="0.25">
      <c r="A3644" s="630">
        <v>38838</v>
      </c>
      <c r="B3644" s="631">
        <v>1.2625</v>
      </c>
    </row>
    <row r="3645" spans="1:2" x14ac:dyDescent="0.25">
      <c r="A3645" s="630">
        <v>38837</v>
      </c>
      <c r="B3645" s="631">
        <v>1.2627999999999999</v>
      </c>
    </row>
    <row r="3646" spans="1:2" x14ac:dyDescent="0.25">
      <c r="A3646" s="630">
        <v>38836</v>
      </c>
      <c r="B3646" s="631">
        <v>1.2555000000000001</v>
      </c>
    </row>
    <row r="3647" spans="1:2" x14ac:dyDescent="0.25">
      <c r="A3647" s="630">
        <v>38835</v>
      </c>
      <c r="B3647" s="631">
        <v>1.2464999999999999</v>
      </c>
    </row>
    <row r="3648" spans="1:2" x14ac:dyDescent="0.25">
      <c r="A3648" s="630">
        <v>38834</v>
      </c>
      <c r="B3648" s="631">
        <v>1.2426999999999999</v>
      </c>
    </row>
    <row r="3649" spans="1:2" x14ac:dyDescent="0.25">
      <c r="A3649" s="630">
        <v>38833</v>
      </c>
      <c r="B3649" s="631">
        <v>1.2393000000000001</v>
      </c>
    </row>
    <row r="3650" spans="1:2" x14ac:dyDescent="0.25">
      <c r="A3650" s="630">
        <v>38832</v>
      </c>
      <c r="B3650" s="631">
        <v>1.2370000000000001</v>
      </c>
    </row>
    <row r="3651" spans="1:2" x14ac:dyDescent="0.25">
      <c r="A3651" s="630">
        <v>38831</v>
      </c>
      <c r="B3651" s="631">
        <v>1.2337</v>
      </c>
    </row>
    <row r="3652" spans="1:2" x14ac:dyDescent="0.25">
      <c r="A3652" s="630">
        <v>38830</v>
      </c>
      <c r="B3652" s="631">
        <v>1.2335</v>
      </c>
    </row>
    <row r="3653" spans="1:2" x14ac:dyDescent="0.25">
      <c r="A3653" s="630">
        <v>38829</v>
      </c>
      <c r="B3653" s="631">
        <v>1.2317</v>
      </c>
    </row>
    <row r="3654" spans="1:2" x14ac:dyDescent="0.25">
      <c r="A3654" s="630">
        <v>38828</v>
      </c>
      <c r="B3654" s="631">
        <v>1.2343999999999999</v>
      </c>
    </row>
    <row r="3655" spans="1:2" x14ac:dyDescent="0.25">
      <c r="A3655" s="630">
        <v>38827</v>
      </c>
      <c r="B3655" s="631">
        <v>1.2350000000000001</v>
      </c>
    </row>
    <row r="3656" spans="1:2" x14ac:dyDescent="0.25">
      <c r="A3656" s="630">
        <v>38826</v>
      </c>
      <c r="B3656" s="631">
        <v>1.2265999999999999</v>
      </c>
    </row>
    <row r="3657" spans="1:2" x14ac:dyDescent="0.25">
      <c r="A3657" s="630">
        <v>38825</v>
      </c>
      <c r="B3657" s="631">
        <v>1.2197</v>
      </c>
    </row>
    <row r="3658" spans="1:2" x14ac:dyDescent="0.25">
      <c r="A3658" s="630">
        <v>38824</v>
      </c>
      <c r="B3658" s="631">
        <v>1.2107000000000001</v>
      </c>
    </row>
    <row r="3659" spans="1:2" x14ac:dyDescent="0.25">
      <c r="A3659" s="630">
        <v>38823</v>
      </c>
      <c r="B3659" s="631">
        <v>1.2104999999999999</v>
      </c>
    </row>
    <row r="3660" spans="1:2" x14ac:dyDescent="0.25">
      <c r="A3660" s="630">
        <v>38822</v>
      </c>
      <c r="B3660" s="631">
        <v>1.2109000000000001</v>
      </c>
    </row>
    <row r="3661" spans="1:2" x14ac:dyDescent="0.25">
      <c r="A3661" s="630">
        <v>38821</v>
      </c>
      <c r="B3661" s="631">
        <v>1.2103999999999999</v>
      </c>
    </row>
    <row r="3662" spans="1:2" x14ac:dyDescent="0.25">
      <c r="A3662" s="630">
        <v>38820</v>
      </c>
      <c r="B3662" s="631">
        <v>1.2136</v>
      </c>
    </row>
    <row r="3663" spans="1:2" x14ac:dyDescent="0.25">
      <c r="A3663" s="630">
        <v>38819</v>
      </c>
      <c r="B3663" s="631">
        <v>1.2118</v>
      </c>
    </row>
    <row r="3664" spans="1:2" x14ac:dyDescent="0.25">
      <c r="A3664" s="630">
        <v>38818</v>
      </c>
      <c r="B3664" s="631">
        <v>1.2105999999999999</v>
      </c>
    </row>
    <row r="3665" spans="1:2" x14ac:dyDescent="0.25">
      <c r="A3665" s="630">
        <v>38817</v>
      </c>
      <c r="B3665" s="631">
        <v>1.2088000000000001</v>
      </c>
    </row>
    <row r="3666" spans="1:2" x14ac:dyDescent="0.25">
      <c r="A3666" s="630">
        <v>38816</v>
      </c>
      <c r="B3666" s="631">
        <v>1.2087000000000001</v>
      </c>
    </row>
    <row r="3667" spans="1:2" x14ac:dyDescent="0.25">
      <c r="A3667" s="630">
        <v>38815</v>
      </c>
      <c r="B3667" s="631">
        <v>1.2176</v>
      </c>
    </row>
    <row r="3668" spans="1:2" x14ac:dyDescent="0.25">
      <c r="A3668" s="630">
        <v>38814</v>
      </c>
      <c r="B3668" s="631">
        <v>1.2271000000000001</v>
      </c>
    </row>
    <row r="3669" spans="1:2" x14ac:dyDescent="0.25">
      <c r="A3669" s="630">
        <v>38813</v>
      </c>
      <c r="B3669" s="631">
        <v>1.2269000000000001</v>
      </c>
    </row>
    <row r="3670" spans="1:2" x14ac:dyDescent="0.25">
      <c r="A3670" s="630">
        <v>38812</v>
      </c>
      <c r="B3670" s="631">
        <v>1.2181</v>
      </c>
    </row>
    <row r="3671" spans="1:2" x14ac:dyDescent="0.25">
      <c r="A3671" s="630">
        <v>38811</v>
      </c>
      <c r="B3671" s="631">
        <v>1.2088000000000001</v>
      </c>
    </row>
    <row r="3672" spans="1:2" x14ac:dyDescent="0.25">
      <c r="A3672" s="630">
        <v>38810</v>
      </c>
      <c r="B3672" s="631">
        <v>1.2113</v>
      </c>
    </row>
    <row r="3673" spans="1:2" x14ac:dyDescent="0.25">
      <c r="A3673" s="630">
        <v>38809</v>
      </c>
      <c r="B3673" s="631">
        <v>1.2113</v>
      </c>
    </row>
    <row r="3674" spans="1:2" x14ac:dyDescent="0.25">
      <c r="A3674" s="630">
        <v>38808</v>
      </c>
      <c r="B3674" s="631">
        <v>1.2135</v>
      </c>
    </row>
    <row r="3675" spans="1:2" x14ac:dyDescent="0.25">
      <c r="A3675" s="630">
        <v>38807</v>
      </c>
      <c r="B3675" s="631">
        <v>1.2075</v>
      </c>
    </row>
    <row r="3676" spans="1:2" x14ac:dyDescent="0.25">
      <c r="A3676" s="630">
        <v>38806</v>
      </c>
      <c r="B3676" s="631">
        <v>1.2009000000000001</v>
      </c>
    </row>
    <row r="3677" spans="1:2" x14ac:dyDescent="0.25">
      <c r="A3677" s="630">
        <v>38805</v>
      </c>
      <c r="B3677" s="631">
        <v>1.2039</v>
      </c>
    </row>
    <row r="3678" spans="1:2" x14ac:dyDescent="0.25">
      <c r="A3678" s="630">
        <v>38804</v>
      </c>
      <c r="B3678" s="631">
        <v>1.2030000000000001</v>
      </c>
    </row>
    <row r="3679" spans="1:2" x14ac:dyDescent="0.25">
      <c r="A3679" s="630">
        <v>38803</v>
      </c>
      <c r="B3679" s="631">
        <v>1.2031000000000001</v>
      </c>
    </row>
    <row r="3680" spans="1:2" x14ac:dyDescent="0.25">
      <c r="A3680" s="630">
        <v>38802</v>
      </c>
      <c r="B3680" s="631">
        <v>1.2031000000000001</v>
      </c>
    </row>
    <row r="3681" spans="1:2" x14ac:dyDescent="0.25">
      <c r="A3681" s="630">
        <v>38801</v>
      </c>
      <c r="B3681" s="631">
        <v>1.1980999999999999</v>
      </c>
    </row>
    <row r="3682" spans="1:2" x14ac:dyDescent="0.25">
      <c r="A3682" s="630">
        <v>38800</v>
      </c>
      <c r="B3682" s="631">
        <v>1.2045999999999999</v>
      </c>
    </row>
    <row r="3683" spans="1:2" x14ac:dyDescent="0.25">
      <c r="A3683" s="630">
        <v>38799</v>
      </c>
      <c r="B3683" s="631">
        <v>1.2088000000000001</v>
      </c>
    </row>
    <row r="3684" spans="1:2" x14ac:dyDescent="0.25">
      <c r="A3684" s="630">
        <v>38798</v>
      </c>
      <c r="B3684" s="631">
        <v>1.2133</v>
      </c>
    </row>
    <row r="3685" spans="1:2" x14ac:dyDescent="0.25">
      <c r="A3685" s="630">
        <v>38797</v>
      </c>
      <c r="B3685" s="631">
        <v>1.2174</v>
      </c>
    </row>
    <row r="3686" spans="1:2" x14ac:dyDescent="0.25">
      <c r="A3686" s="630">
        <v>38796</v>
      </c>
      <c r="B3686" s="631">
        <v>1.2183999999999999</v>
      </c>
    </row>
    <row r="3687" spans="1:2" x14ac:dyDescent="0.25">
      <c r="A3687" s="630">
        <v>38795</v>
      </c>
      <c r="B3687" s="631">
        <v>1.2183999999999999</v>
      </c>
    </row>
    <row r="3688" spans="1:2" x14ac:dyDescent="0.25">
      <c r="A3688" s="630">
        <v>38794</v>
      </c>
      <c r="B3688" s="631">
        <v>1.2175</v>
      </c>
    </row>
    <row r="3689" spans="1:2" x14ac:dyDescent="0.25">
      <c r="A3689" s="630">
        <v>38793</v>
      </c>
      <c r="B3689" s="631">
        <v>1.2088000000000001</v>
      </c>
    </row>
    <row r="3690" spans="1:2" x14ac:dyDescent="0.25">
      <c r="A3690" s="630">
        <v>38792</v>
      </c>
      <c r="B3690" s="631">
        <v>1.2028000000000001</v>
      </c>
    </row>
    <row r="3691" spans="1:2" x14ac:dyDescent="0.25">
      <c r="A3691" s="630">
        <v>38791</v>
      </c>
      <c r="B3691" s="631">
        <v>1.1974</v>
      </c>
    </row>
    <row r="3692" spans="1:2" x14ac:dyDescent="0.25">
      <c r="A3692" s="630">
        <v>38790</v>
      </c>
      <c r="B3692" s="631">
        <v>1.1932</v>
      </c>
    </row>
    <row r="3693" spans="1:2" x14ac:dyDescent="0.25">
      <c r="A3693" s="630">
        <v>38789</v>
      </c>
      <c r="B3693" s="631">
        <v>1.1901999999999999</v>
      </c>
    </row>
    <row r="3694" spans="1:2" x14ac:dyDescent="0.25">
      <c r="A3694" s="630">
        <v>38788</v>
      </c>
      <c r="B3694" s="631">
        <v>1.1902999999999999</v>
      </c>
    </row>
    <row r="3695" spans="1:2" x14ac:dyDescent="0.25">
      <c r="A3695" s="630">
        <v>38787</v>
      </c>
      <c r="B3695" s="631">
        <v>1.1903999999999999</v>
      </c>
    </row>
    <row r="3696" spans="1:2" x14ac:dyDescent="0.25">
      <c r="A3696" s="630">
        <v>38786</v>
      </c>
      <c r="B3696" s="631">
        <v>1.1926000000000001</v>
      </c>
    </row>
    <row r="3697" spans="1:2" x14ac:dyDescent="0.25">
      <c r="A3697" s="630">
        <v>38785</v>
      </c>
      <c r="B3697" s="631">
        <v>1.1903999999999999</v>
      </c>
    </row>
    <row r="3698" spans="1:2" x14ac:dyDescent="0.25">
      <c r="A3698" s="630">
        <v>38784</v>
      </c>
      <c r="B3698" s="631">
        <v>1.1950000000000001</v>
      </c>
    </row>
    <row r="3699" spans="1:2" x14ac:dyDescent="0.25">
      <c r="A3699" s="630">
        <v>38783</v>
      </c>
      <c r="B3699" s="631">
        <v>1.2044999999999999</v>
      </c>
    </row>
    <row r="3700" spans="1:2" x14ac:dyDescent="0.25">
      <c r="A3700" s="630">
        <v>38782</v>
      </c>
      <c r="B3700" s="631">
        <v>1.2043999999999999</v>
      </c>
    </row>
    <row r="3701" spans="1:2" x14ac:dyDescent="0.25">
      <c r="A3701" s="630">
        <v>38781</v>
      </c>
      <c r="B3701" s="631">
        <v>1.2042999999999999</v>
      </c>
    </row>
    <row r="3702" spans="1:2" x14ac:dyDescent="0.25">
      <c r="A3702" s="630">
        <v>38780</v>
      </c>
      <c r="B3702" s="631">
        <v>1.2024999999999999</v>
      </c>
    </row>
    <row r="3703" spans="1:2" x14ac:dyDescent="0.25">
      <c r="A3703" s="630">
        <v>38779</v>
      </c>
      <c r="B3703" s="631">
        <v>1.1942999999999999</v>
      </c>
    </row>
    <row r="3704" spans="1:2" x14ac:dyDescent="0.25">
      <c r="A3704" s="630">
        <v>38778</v>
      </c>
      <c r="B3704" s="631">
        <v>1.1933</v>
      </c>
    </row>
    <row r="3705" spans="1:2" x14ac:dyDescent="0.25">
      <c r="A3705" s="630">
        <v>38777</v>
      </c>
      <c r="B3705" s="631">
        <v>1.1873</v>
      </c>
    </row>
    <row r="3706" spans="1:2" x14ac:dyDescent="0.25">
      <c r="A3706" s="630">
        <v>38776</v>
      </c>
      <c r="B3706" s="631">
        <v>1.1855</v>
      </c>
    </row>
    <row r="3707" spans="1:2" x14ac:dyDescent="0.25">
      <c r="A3707" s="630">
        <v>38775</v>
      </c>
      <c r="B3707" s="631">
        <v>1.1872</v>
      </c>
    </row>
    <row r="3708" spans="1:2" x14ac:dyDescent="0.25">
      <c r="A3708" s="630">
        <v>38774</v>
      </c>
      <c r="B3708" s="631">
        <v>1.1872</v>
      </c>
    </row>
    <row r="3709" spans="1:2" x14ac:dyDescent="0.25">
      <c r="A3709" s="630">
        <v>38773</v>
      </c>
      <c r="B3709" s="631">
        <v>1.1904999999999999</v>
      </c>
    </row>
    <row r="3710" spans="1:2" x14ac:dyDescent="0.25">
      <c r="A3710" s="630">
        <v>38772</v>
      </c>
      <c r="B3710" s="631">
        <v>1.1919999999999999</v>
      </c>
    </row>
    <row r="3711" spans="1:2" x14ac:dyDescent="0.25">
      <c r="A3711" s="630">
        <v>38771</v>
      </c>
      <c r="B3711" s="631">
        <v>1.1904999999999999</v>
      </c>
    </row>
    <row r="3712" spans="1:2" x14ac:dyDescent="0.25">
      <c r="A3712" s="630">
        <v>38770</v>
      </c>
      <c r="B3712" s="631">
        <v>1.1919</v>
      </c>
    </row>
    <row r="3713" spans="1:2" x14ac:dyDescent="0.25">
      <c r="A3713" s="630">
        <v>38769</v>
      </c>
      <c r="B3713" s="631">
        <v>1.1944999999999999</v>
      </c>
    </row>
    <row r="3714" spans="1:2" x14ac:dyDescent="0.25">
      <c r="A3714" s="630">
        <v>38768</v>
      </c>
      <c r="B3714" s="631">
        <v>1.1924999999999999</v>
      </c>
    </row>
    <row r="3715" spans="1:2" x14ac:dyDescent="0.25">
      <c r="A3715" s="630">
        <v>38767</v>
      </c>
      <c r="B3715" s="631">
        <v>1.1927000000000001</v>
      </c>
    </row>
    <row r="3716" spans="1:2" x14ac:dyDescent="0.25">
      <c r="A3716" s="630">
        <v>38766</v>
      </c>
      <c r="B3716" s="631">
        <v>1.1892</v>
      </c>
    </row>
    <row r="3717" spans="1:2" x14ac:dyDescent="0.25">
      <c r="A3717" s="630">
        <v>38765</v>
      </c>
      <c r="B3717" s="631">
        <v>1.1879</v>
      </c>
    </row>
    <row r="3718" spans="1:2" x14ac:dyDescent="0.25">
      <c r="A3718" s="630">
        <v>38764</v>
      </c>
      <c r="B3718" s="631">
        <v>1.1911</v>
      </c>
    </row>
    <row r="3719" spans="1:2" x14ac:dyDescent="0.25">
      <c r="A3719" s="630">
        <v>38763</v>
      </c>
      <c r="B3719" s="631">
        <v>1.1900999999999999</v>
      </c>
    </row>
    <row r="3720" spans="1:2" x14ac:dyDescent="0.25">
      <c r="A3720" s="630">
        <v>38762</v>
      </c>
      <c r="B3720" s="631">
        <v>1.1896</v>
      </c>
    </row>
    <row r="3721" spans="1:2" x14ac:dyDescent="0.25">
      <c r="A3721" s="630">
        <v>38761</v>
      </c>
      <c r="B3721" s="631">
        <v>1.1900999999999999</v>
      </c>
    </row>
    <row r="3722" spans="1:2" x14ac:dyDescent="0.25">
      <c r="A3722" s="630">
        <v>38760</v>
      </c>
      <c r="B3722" s="631">
        <v>1.1900999999999999</v>
      </c>
    </row>
    <row r="3723" spans="1:2" x14ac:dyDescent="0.25">
      <c r="A3723" s="630">
        <v>38759</v>
      </c>
      <c r="B3723" s="631">
        <v>1.1970000000000001</v>
      </c>
    </row>
    <row r="3724" spans="1:2" x14ac:dyDescent="0.25">
      <c r="A3724" s="630">
        <v>38758</v>
      </c>
      <c r="B3724" s="631">
        <v>1.1969000000000001</v>
      </c>
    </row>
    <row r="3725" spans="1:2" x14ac:dyDescent="0.25">
      <c r="A3725" s="630">
        <v>38757</v>
      </c>
      <c r="B3725" s="631">
        <v>1.1966000000000001</v>
      </c>
    </row>
    <row r="3726" spans="1:2" x14ac:dyDescent="0.25">
      <c r="A3726" s="630">
        <v>38756</v>
      </c>
      <c r="B3726" s="631">
        <v>1.1973</v>
      </c>
    </row>
    <row r="3727" spans="1:2" x14ac:dyDescent="0.25">
      <c r="A3727" s="630">
        <v>38755</v>
      </c>
      <c r="B3727" s="631">
        <v>1.2</v>
      </c>
    </row>
    <row r="3728" spans="1:2" x14ac:dyDescent="0.25">
      <c r="A3728" s="630">
        <v>38754</v>
      </c>
      <c r="B3728" s="631">
        <v>1.2019</v>
      </c>
    </row>
    <row r="3729" spans="1:2" x14ac:dyDescent="0.25">
      <c r="A3729" s="630">
        <v>38753</v>
      </c>
      <c r="B3729" s="631">
        <v>1.2025999999999999</v>
      </c>
    </row>
    <row r="3730" spans="1:2" x14ac:dyDescent="0.25">
      <c r="A3730" s="630">
        <v>38752</v>
      </c>
      <c r="B3730" s="631">
        <v>1.2064999999999999</v>
      </c>
    </row>
    <row r="3731" spans="1:2" x14ac:dyDescent="0.25">
      <c r="A3731" s="630">
        <v>38751</v>
      </c>
      <c r="B3731" s="631">
        <v>1.2069000000000001</v>
      </c>
    </row>
    <row r="3732" spans="1:2" x14ac:dyDescent="0.25">
      <c r="A3732" s="630">
        <v>38750</v>
      </c>
      <c r="B3732" s="631">
        <v>1.2124999999999999</v>
      </c>
    </row>
    <row r="3733" spans="1:2" x14ac:dyDescent="0.25">
      <c r="A3733" s="630">
        <v>38749</v>
      </c>
      <c r="B3733" s="631">
        <v>1.2110000000000001</v>
      </c>
    </row>
    <row r="3734" spans="1:2" x14ac:dyDescent="0.25">
      <c r="A3734" s="630">
        <v>38748</v>
      </c>
      <c r="B3734" s="631">
        <v>1.2093</v>
      </c>
    </row>
    <row r="3735" spans="1:2" x14ac:dyDescent="0.25">
      <c r="A3735" s="630">
        <v>38747</v>
      </c>
      <c r="B3735" s="631">
        <v>1.2094</v>
      </c>
    </row>
    <row r="3736" spans="1:2" x14ac:dyDescent="0.25">
      <c r="A3736" s="630">
        <v>38746</v>
      </c>
      <c r="B3736" s="631">
        <v>1.2094</v>
      </c>
    </row>
    <row r="3737" spans="1:2" x14ac:dyDescent="0.25">
      <c r="A3737" s="630">
        <v>38745</v>
      </c>
      <c r="B3737" s="631">
        <v>1.2196</v>
      </c>
    </row>
    <row r="3738" spans="1:2" x14ac:dyDescent="0.25">
      <c r="A3738" s="630">
        <v>38744</v>
      </c>
      <c r="B3738" s="631">
        <v>1.2249000000000001</v>
      </c>
    </row>
    <row r="3739" spans="1:2" x14ac:dyDescent="0.25">
      <c r="A3739" s="630">
        <v>38743</v>
      </c>
      <c r="B3739" s="631">
        <v>1.2276</v>
      </c>
    </row>
    <row r="3740" spans="1:2" x14ac:dyDescent="0.25">
      <c r="A3740" s="630">
        <v>38742</v>
      </c>
      <c r="B3740" s="631">
        <v>1.2286999999999999</v>
      </c>
    </row>
    <row r="3741" spans="1:2" x14ac:dyDescent="0.25">
      <c r="A3741" s="630">
        <v>38741</v>
      </c>
      <c r="B3741" s="631">
        <v>1.2237</v>
      </c>
    </row>
    <row r="3742" spans="1:2" x14ac:dyDescent="0.25">
      <c r="A3742" s="630">
        <v>38740</v>
      </c>
      <c r="B3742" s="631">
        <v>1.2129000000000001</v>
      </c>
    </row>
    <row r="3743" spans="1:2" x14ac:dyDescent="0.25">
      <c r="A3743" s="630">
        <v>38739</v>
      </c>
      <c r="B3743" s="631">
        <v>1.2129000000000001</v>
      </c>
    </row>
    <row r="3744" spans="1:2" x14ac:dyDescent="0.25">
      <c r="A3744" s="630">
        <v>38738</v>
      </c>
      <c r="B3744" s="631">
        <v>1.2087000000000001</v>
      </c>
    </row>
    <row r="3745" spans="1:2" x14ac:dyDescent="0.25">
      <c r="A3745" s="630">
        <v>38737</v>
      </c>
      <c r="B3745" s="631">
        <v>1.2094</v>
      </c>
    </row>
    <row r="3746" spans="1:2" x14ac:dyDescent="0.25">
      <c r="A3746" s="630">
        <v>38736</v>
      </c>
      <c r="B3746" s="631">
        <v>1.2105999999999999</v>
      </c>
    </row>
    <row r="3747" spans="1:2" x14ac:dyDescent="0.25">
      <c r="A3747" s="630">
        <v>38735</v>
      </c>
      <c r="B3747" s="631">
        <v>1.2099</v>
      </c>
    </row>
    <row r="3748" spans="1:2" x14ac:dyDescent="0.25">
      <c r="A3748" s="630">
        <v>38734</v>
      </c>
      <c r="B3748" s="631">
        <v>1.2129000000000001</v>
      </c>
    </row>
    <row r="3749" spans="1:2" x14ac:dyDescent="0.25">
      <c r="A3749" s="630">
        <v>38733</v>
      </c>
      <c r="B3749" s="631">
        <v>1.2138</v>
      </c>
    </row>
    <row r="3750" spans="1:2" x14ac:dyDescent="0.25">
      <c r="A3750" s="630">
        <v>38732</v>
      </c>
      <c r="B3750" s="631">
        <v>1.2138</v>
      </c>
    </row>
    <row r="3751" spans="1:2" x14ac:dyDescent="0.25">
      <c r="A3751" s="630">
        <v>38731</v>
      </c>
      <c r="B3751" s="631">
        <v>1.206</v>
      </c>
    </row>
    <row r="3752" spans="1:2" x14ac:dyDescent="0.25">
      <c r="A3752" s="630">
        <v>38730</v>
      </c>
      <c r="B3752" s="631">
        <v>1.2112000000000001</v>
      </c>
    </row>
    <row r="3753" spans="1:2" x14ac:dyDescent="0.25">
      <c r="A3753" s="630">
        <v>38729</v>
      </c>
      <c r="B3753" s="631">
        <v>1.2081</v>
      </c>
    </row>
    <row r="3754" spans="1:2" x14ac:dyDescent="0.25">
      <c r="A3754" s="630">
        <v>38728</v>
      </c>
      <c r="B3754" s="631">
        <v>1.2073</v>
      </c>
    </row>
    <row r="3755" spans="1:2" x14ac:dyDescent="0.25">
      <c r="A3755" s="630">
        <v>38727</v>
      </c>
      <c r="B3755" s="631">
        <v>1.2109000000000001</v>
      </c>
    </row>
    <row r="3756" spans="1:2" x14ac:dyDescent="0.25">
      <c r="A3756" s="630">
        <v>38726</v>
      </c>
      <c r="B3756" s="631">
        <v>1.2146999999999999</v>
      </c>
    </row>
    <row r="3757" spans="1:2" x14ac:dyDescent="0.25">
      <c r="A3757" s="630">
        <v>38725</v>
      </c>
      <c r="B3757" s="631">
        <v>1.2146999999999999</v>
      </c>
    </row>
    <row r="3758" spans="1:2" x14ac:dyDescent="0.25">
      <c r="A3758" s="630">
        <v>38724</v>
      </c>
      <c r="B3758" s="631">
        <v>1.2110000000000001</v>
      </c>
    </row>
    <row r="3759" spans="1:2" x14ac:dyDescent="0.25">
      <c r="A3759" s="630">
        <v>38723</v>
      </c>
      <c r="B3759" s="631">
        <v>1.21</v>
      </c>
    </row>
    <row r="3760" spans="1:2" x14ac:dyDescent="0.25">
      <c r="A3760" s="630">
        <v>38722</v>
      </c>
      <c r="B3760" s="631">
        <v>1.1879999999999999</v>
      </c>
    </row>
    <row r="3761" spans="1:2" x14ac:dyDescent="0.25">
      <c r="A3761" s="630">
        <v>38721</v>
      </c>
      <c r="B3761" s="631">
        <v>1.1833</v>
      </c>
    </row>
    <row r="3762" spans="1:2" x14ac:dyDescent="0.25">
      <c r="A3762" s="630">
        <v>38720</v>
      </c>
      <c r="B3762" s="631">
        <v>1.1842999999999999</v>
      </c>
    </row>
    <row r="3763" spans="1:2" x14ac:dyDescent="0.25">
      <c r="A3763" s="630">
        <v>38719</v>
      </c>
      <c r="B3763" s="631">
        <v>1.1841999999999999</v>
      </c>
    </row>
    <row r="3764" spans="1:2" x14ac:dyDescent="0.25">
      <c r="A3764" s="630">
        <v>38718</v>
      </c>
      <c r="B3764" s="631">
        <v>1.1839999999999999</v>
      </c>
    </row>
    <row r="3765" spans="1:2" x14ac:dyDescent="0.25">
      <c r="A3765" s="630">
        <v>38717</v>
      </c>
      <c r="B3765" s="631">
        <v>1.1842999999999999</v>
      </c>
    </row>
    <row r="3766" spans="1:2" x14ac:dyDescent="0.25">
      <c r="A3766" s="630">
        <v>38716</v>
      </c>
      <c r="B3766" s="631">
        <v>1.1871</v>
      </c>
    </row>
    <row r="3767" spans="1:2" x14ac:dyDescent="0.25">
      <c r="A3767" s="630">
        <v>38715</v>
      </c>
      <c r="B3767" s="631">
        <v>1.1849000000000001</v>
      </c>
    </row>
    <row r="3768" spans="1:2" x14ac:dyDescent="0.25">
      <c r="A3768" s="630">
        <v>38714</v>
      </c>
      <c r="B3768" s="631">
        <v>1.1853</v>
      </c>
    </row>
    <row r="3769" spans="1:2" x14ac:dyDescent="0.25">
      <c r="A3769" s="630">
        <v>38713</v>
      </c>
      <c r="B3769" s="631">
        <v>1.1862999999999999</v>
      </c>
    </row>
    <row r="3770" spans="1:2" x14ac:dyDescent="0.25">
      <c r="A3770" s="630">
        <v>38712</v>
      </c>
      <c r="B3770" s="631">
        <v>1.1863999999999999</v>
      </c>
    </row>
    <row r="3771" spans="1:2" x14ac:dyDescent="0.25">
      <c r="A3771" s="630">
        <v>38711</v>
      </c>
      <c r="B3771" s="631">
        <v>1.1868000000000001</v>
      </c>
    </row>
    <row r="3772" spans="1:2" x14ac:dyDescent="0.25">
      <c r="A3772" s="630">
        <v>38710</v>
      </c>
      <c r="B3772" s="631">
        <v>1.1838</v>
      </c>
    </row>
    <row r="3773" spans="1:2" x14ac:dyDescent="0.25">
      <c r="A3773" s="630">
        <v>38709</v>
      </c>
      <c r="B3773" s="631">
        <v>1.1861999999999999</v>
      </c>
    </row>
    <row r="3774" spans="1:2" x14ac:dyDescent="0.25">
      <c r="A3774" s="630">
        <v>38708</v>
      </c>
      <c r="B3774" s="631">
        <v>1.1964999999999999</v>
      </c>
    </row>
    <row r="3775" spans="1:2" x14ac:dyDescent="0.25">
      <c r="A3775" s="630">
        <v>38707</v>
      </c>
      <c r="B3775" s="631">
        <v>1.2010000000000001</v>
      </c>
    </row>
    <row r="3776" spans="1:2" x14ac:dyDescent="0.25">
      <c r="A3776" s="630">
        <v>38706</v>
      </c>
      <c r="B3776" s="631">
        <v>1.2007000000000001</v>
      </c>
    </row>
    <row r="3777" spans="1:2" x14ac:dyDescent="0.25">
      <c r="A3777" s="630">
        <v>38705</v>
      </c>
      <c r="B3777" s="631">
        <v>1.2008000000000001</v>
      </c>
    </row>
    <row r="3778" spans="1:2" x14ac:dyDescent="0.25">
      <c r="A3778" s="630">
        <v>38704</v>
      </c>
      <c r="B3778" s="631">
        <v>1.1978</v>
      </c>
    </row>
    <row r="3779" spans="1:2" x14ac:dyDescent="0.25">
      <c r="A3779" s="630">
        <v>38703</v>
      </c>
      <c r="B3779" s="631">
        <v>1.1993</v>
      </c>
    </row>
    <row r="3780" spans="1:2" x14ac:dyDescent="0.25">
      <c r="A3780" s="630">
        <v>38702</v>
      </c>
      <c r="B3780" s="631">
        <v>1.1999</v>
      </c>
    </row>
    <row r="3781" spans="1:2" x14ac:dyDescent="0.25">
      <c r="A3781" s="630">
        <v>38701</v>
      </c>
      <c r="B3781" s="631">
        <v>1.1942999999999999</v>
      </c>
    </row>
    <row r="3782" spans="1:2" x14ac:dyDescent="0.25">
      <c r="A3782" s="630">
        <v>38700</v>
      </c>
      <c r="B3782" s="631">
        <v>1.1860999999999999</v>
      </c>
    </row>
    <row r="3783" spans="1:2" x14ac:dyDescent="0.25">
      <c r="A3783" s="630">
        <v>38699</v>
      </c>
      <c r="B3783" s="631">
        <v>1.1807000000000001</v>
      </c>
    </row>
    <row r="3784" spans="1:2" x14ac:dyDescent="0.25">
      <c r="A3784" s="630">
        <v>38698</v>
      </c>
      <c r="B3784" s="631">
        <v>1.1808000000000001</v>
      </c>
    </row>
    <row r="3785" spans="1:2" x14ac:dyDescent="0.25">
      <c r="A3785" s="630">
        <v>38697</v>
      </c>
      <c r="B3785" s="631">
        <v>1.1806000000000001</v>
      </c>
    </row>
    <row r="3786" spans="1:2" x14ac:dyDescent="0.25">
      <c r="A3786" s="630">
        <v>38696</v>
      </c>
      <c r="B3786" s="631">
        <v>1.1752</v>
      </c>
    </row>
    <row r="3787" spans="1:2" x14ac:dyDescent="0.25">
      <c r="A3787" s="630">
        <v>38695</v>
      </c>
      <c r="B3787" s="631">
        <v>1.1754</v>
      </c>
    </row>
    <row r="3788" spans="1:2" x14ac:dyDescent="0.25">
      <c r="A3788" s="630">
        <v>38694</v>
      </c>
      <c r="B3788" s="631">
        <v>1.1783999999999999</v>
      </c>
    </row>
    <row r="3789" spans="1:2" x14ac:dyDescent="0.25">
      <c r="A3789" s="630">
        <v>38693</v>
      </c>
      <c r="B3789" s="631">
        <v>1.1722999999999999</v>
      </c>
    </row>
    <row r="3790" spans="1:2" x14ac:dyDescent="0.25">
      <c r="A3790" s="630">
        <v>38692</v>
      </c>
      <c r="B3790" s="631">
        <v>1.1713</v>
      </c>
    </row>
    <row r="3791" spans="1:2" x14ac:dyDescent="0.25">
      <c r="A3791" s="630">
        <v>38691</v>
      </c>
      <c r="B3791" s="631">
        <v>1.1713</v>
      </c>
    </row>
    <row r="3792" spans="1:2" x14ac:dyDescent="0.25">
      <c r="A3792" s="630">
        <v>38690</v>
      </c>
      <c r="B3792" s="631">
        <v>1.1718999999999999</v>
      </c>
    </row>
    <row r="3793" spans="1:2" x14ac:dyDescent="0.25">
      <c r="A3793" s="630">
        <v>38689</v>
      </c>
      <c r="B3793" s="631">
        <v>1.1767000000000001</v>
      </c>
    </row>
    <row r="3794" spans="1:2" x14ac:dyDescent="0.25">
      <c r="A3794" s="630">
        <v>38688</v>
      </c>
      <c r="B3794" s="631">
        <v>1.1779999999999999</v>
      </c>
    </row>
    <row r="3795" spans="1:2" x14ac:dyDescent="0.25">
      <c r="A3795" s="630">
        <v>38687</v>
      </c>
      <c r="B3795" s="631">
        <v>1.1818</v>
      </c>
    </row>
    <row r="3796" spans="1:2" x14ac:dyDescent="0.25">
      <c r="A3796" s="630">
        <v>38686</v>
      </c>
      <c r="B3796" s="631">
        <v>1.1718999999999999</v>
      </c>
    </row>
    <row r="3797" spans="1:2" x14ac:dyDescent="0.25">
      <c r="A3797" s="630">
        <v>38685</v>
      </c>
      <c r="B3797" s="631">
        <v>1.1718</v>
      </c>
    </row>
    <row r="3798" spans="1:2" x14ac:dyDescent="0.25">
      <c r="A3798" s="630">
        <v>38684</v>
      </c>
      <c r="B3798" s="631">
        <v>1.1718999999999999</v>
      </c>
    </row>
    <row r="3799" spans="1:2" x14ac:dyDescent="0.25">
      <c r="A3799" s="630">
        <v>38683</v>
      </c>
      <c r="B3799" s="631">
        <v>1.1760999999999999</v>
      </c>
    </row>
    <row r="3800" spans="1:2" x14ac:dyDescent="0.25">
      <c r="A3800" s="630">
        <v>38682</v>
      </c>
      <c r="B3800" s="631">
        <v>1.1724000000000001</v>
      </c>
    </row>
    <row r="3801" spans="1:2" x14ac:dyDescent="0.25">
      <c r="A3801" s="630">
        <v>38681</v>
      </c>
      <c r="B3801" s="631">
        <v>1.1786000000000001</v>
      </c>
    </row>
    <row r="3802" spans="1:2" x14ac:dyDescent="0.25">
      <c r="A3802" s="630">
        <v>38680</v>
      </c>
      <c r="B3802" s="631">
        <v>1.1817</v>
      </c>
    </row>
    <row r="3803" spans="1:2" x14ac:dyDescent="0.25">
      <c r="A3803" s="630">
        <v>38679</v>
      </c>
      <c r="B3803" s="631">
        <v>1.1811</v>
      </c>
    </row>
    <row r="3804" spans="1:2" x14ac:dyDescent="0.25">
      <c r="A3804" s="630">
        <v>38678</v>
      </c>
      <c r="B3804" s="631">
        <v>1.1724000000000001</v>
      </c>
    </row>
    <row r="3805" spans="1:2" x14ac:dyDescent="0.25">
      <c r="A3805" s="630">
        <v>38677</v>
      </c>
      <c r="B3805" s="631">
        <v>1.1775</v>
      </c>
    </row>
    <row r="3806" spans="1:2" x14ac:dyDescent="0.25">
      <c r="A3806" s="630">
        <v>38676</v>
      </c>
      <c r="B3806" s="631">
        <v>1.1773</v>
      </c>
    </row>
    <row r="3807" spans="1:2" x14ac:dyDescent="0.25">
      <c r="A3807" s="630">
        <v>38675</v>
      </c>
      <c r="B3807" s="631">
        <v>1.1767000000000001</v>
      </c>
    </row>
    <row r="3808" spans="1:2" x14ac:dyDescent="0.25">
      <c r="A3808" s="630">
        <v>38674</v>
      </c>
      <c r="B3808" s="631">
        <v>1.1755</v>
      </c>
    </row>
    <row r="3809" spans="1:2" x14ac:dyDescent="0.25">
      <c r="A3809" s="630">
        <v>38673</v>
      </c>
      <c r="B3809" s="631">
        <v>1.1672</v>
      </c>
    </row>
    <row r="3810" spans="1:2" x14ac:dyDescent="0.25">
      <c r="A3810" s="630">
        <v>38672</v>
      </c>
      <c r="B3810" s="631">
        <v>1.1724000000000001</v>
      </c>
    </row>
    <row r="3811" spans="1:2" x14ac:dyDescent="0.25">
      <c r="A3811" s="630">
        <v>38671</v>
      </c>
      <c r="B3811" s="631">
        <v>1.1693</v>
      </c>
    </row>
    <row r="3812" spans="1:2" x14ac:dyDescent="0.25">
      <c r="A3812" s="630">
        <v>38670</v>
      </c>
      <c r="B3812" s="631">
        <v>1.1715</v>
      </c>
    </row>
    <row r="3813" spans="1:2" x14ac:dyDescent="0.25">
      <c r="A3813" s="630">
        <v>38669</v>
      </c>
      <c r="B3813" s="631">
        <v>1.1735</v>
      </c>
    </row>
    <row r="3814" spans="1:2" x14ac:dyDescent="0.25">
      <c r="A3814" s="630">
        <v>38668</v>
      </c>
      <c r="B3814" s="631">
        <v>1.1729000000000001</v>
      </c>
    </row>
    <row r="3815" spans="1:2" x14ac:dyDescent="0.25">
      <c r="A3815" s="630">
        <v>38667</v>
      </c>
      <c r="B3815" s="631">
        <v>1.1685000000000001</v>
      </c>
    </row>
    <row r="3816" spans="1:2" x14ac:dyDescent="0.25">
      <c r="A3816" s="630">
        <v>38666</v>
      </c>
      <c r="B3816" s="631">
        <v>1.1768000000000001</v>
      </c>
    </row>
    <row r="3817" spans="1:2" x14ac:dyDescent="0.25">
      <c r="A3817" s="630">
        <v>38665</v>
      </c>
      <c r="B3817" s="631">
        <v>1.1778</v>
      </c>
    </row>
    <row r="3818" spans="1:2" x14ac:dyDescent="0.25">
      <c r="A3818" s="630">
        <v>38664</v>
      </c>
      <c r="B3818" s="631">
        <v>1.1808000000000001</v>
      </c>
    </row>
    <row r="3819" spans="1:2" x14ac:dyDescent="0.25">
      <c r="A3819" s="630">
        <v>38663</v>
      </c>
      <c r="B3819" s="631">
        <v>1.181</v>
      </c>
    </row>
    <row r="3820" spans="1:2" x14ac:dyDescent="0.25">
      <c r="A3820" s="630">
        <v>38662</v>
      </c>
      <c r="B3820" s="631">
        <v>1.181</v>
      </c>
    </row>
    <row r="3821" spans="1:2" x14ac:dyDescent="0.25">
      <c r="A3821" s="630">
        <v>38661</v>
      </c>
      <c r="B3821" s="631">
        <v>1.1821999999999999</v>
      </c>
    </row>
    <row r="3822" spans="1:2" x14ac:dyDescent="0.25">
      <c r="A3822" s="630">
        <v>38660</v>
      </c>
      <c r="B3822" s="631">
        <v>1.1941999999999999</v>
      </c>
    </row>
    <row r="3823" spans="1:2" x14ac:dyDescent="0.25">
      <c r="A3823" s="630">
        <v>38659</v>
      </c>
      <c r="B3823" s="631">
        <v>1.2069000000000001</v>
      </c>
    </row>
    <row r="3824" spans="1:2" x14ac:dyDescent="0.25">
      <c r="A3824" s="630">
        <v>38658</v>
      </c>
      <c r="B3824" s="631">
        <v>1.2012</v>
      </c>
    </row>
    <row r="3825" spans="1:2" x14ac:dyDescent="0.25">
      <c r="A3825" s="630">
        <v>38657</v>
      </c>
      <c r="B3825" s="631">
        <v>1.2062999999999999</v>
      </c>
    </row>
    <row r="3826" spans="1:2" x14ac:dyDescent="0.25">
      <c r="A3826" s="630">
        <v>38656</v>
      </c>
      <c r="B3826" s="631">
        <v>1.2059</v>
      </c>
    </row>
    <row r="3827" spans="1:2" x14ac:dyDescent="0.25">
      <c r="A3827" s="630">
        <v>38655</v>
      </c>
      <c r="B3827" s="631">
        <v>1.2061999999999999</v>
      </c>
    </row>
    <row r="3828" spans="1:2" x14ac:dyDescent="0.25">
      <c r="A3828" s="630">
        <v>38654</v>
      </c>
      <c r="B3828" s="631">
        <v>1.2064999999999999</v>
      </c>
    </row>
    <row r="3829" spans="1:2" x14ac:dyDescent="0.25">
      <c r="A3829" s="630">
        <v>38653</v>
      </c>
      <c r="B3829" s="631">
        <v>1.2137</v>
      </c>
    </row>
    <row r="3830" spans="1:2" x14ac:dyDescent="0.25">
      <c r="A3830" s="630">
        <v>38652</v>
      </c>
      <c r="B3830" s="631">
        <v>1.2067000000000001</v>
      </c>
    </row>
    <row r="3831" spans="1:2" x14ac:dyDescent="0.25">
      <c r="A3831" s="630">
        <v>38651</v>
      </c>
      <c r="B3831" s="631">
        <v>1.2094</v>
      </c>
    </row>
    <row r="3832" spans="1:2" x14ac:dyDescent="0.25">
      <c r="A3832" s="630">
        <v>38650</v>
      </c>
      <c r="B3832" s="631">
        <v>1.198</v>
      </c>
    </row>
    <row r="3833" spans="1:2" x14ac:dyDescent="0.25">
      <c r="A3833" s="630">
        <v>38649</v>
      </c>
      <c r="B3833" s="631">
        <v>1.1938</v>
      </c>
    </row>
    <row r="3834" spans="1:2" x14ac:dyDescent="0.25">
      <c r="A3834" s="630">
        <v>38648</v>
      </c>
      <c r="B3834" s="631">
        <v>1.1951000000000001</v>
      </c>
    </row>
    <row r="3835" spans="1:2" x14ac:dyDescent="0.25">
      <c r="A3835" s="630">
        <v>38647</v>
      </c>
      <c r="B3835" s="631">
        <v>1.1948000000000001</v>
      </c>
    </row>
    <row r="3836" spans="1:2" x14ac:dyDescent="0.25">
      <c r="A3836" s="630">
        <v>38646</v>
      </c>
      <c r="B3836" s="631">
        <v>1.2013</v>
      </c>
    </row>
    <row r="3837" spans="1:2" x14ac:dyDescent="0.25">
      <c r="A3837" s="630">
        <v>38645</v>
      </c>
      <c r="B3837" s="631">
        <v>1.2000999999999999</v>
      </c>
    </row>
    <row r="3838" spans="1:2" x14ac:dyDescent="0.25">
      <c r="A3838" s="630">
        <v>38644</v>
      </c>
      <c r="B3838" s="631">
        <v>1.196</v>
      </c>
    </row>
    <row r="3839" spans="1:2" x14ac:dyDescent="0.25">
      <c r="A3839" s="630">
        <v>38643</v>
      </c>
      <c r="B3839" s="631">
        <v>1.2024999999999999</v>
      </c>
    </row>
    <row r="3840" spans="1:2" x14ac:dyDescent="0.25">
      <c r="A3840" s="630">
        <v>38642</v>
      </c>
      <c r="B3840" s="631">
        <v>1.2077</v>
      </c>
    </row>
    <row r="3841" spans="1:2" x14ac:dyDescent="0.25">
      <c r="A3841" s="630">
        <v>38641</v>
      </c>
      <c r="B3841" s="631">
        <v>1.2074</v>
      </c>
    </row>
    <row r="3842" spans="1:2" x14ac:dyDescent="0.25">
      <c r="A3842" s="630">
        <v>38640</v>
      </c>
      <c r="B3842" s="631">
        <v>1.2083999999999999</v>
      </c>
    </row>
    <row r="3843" spans="1:2" x14ac:dyDescent="0.25">
      <c r="A3843" s="630">
        <v>38639</v>
      </c>
      <c r="B3843" s="631">
        <v>1.2033</v>
      </c>
    </row>
    <row r="3844" spans="1:2" x14ac:dyDescent="0.25">
      <c r="A3844" s="630">
        <v>38638</v>
      </c>
      <c r="B3844" s="631">
        <v>1.2023999999999999</v>
      </c>
    </row>
    <row r="3845" spans="1:2" x14ac:dyDescent="0.25">
      <c r="A3845" s="630">
        <v>38637</v>
      </c>
      <c r="B3845" s="631">
        <v>1.1991000000000001</v>
      </c>
    </row>
    <row r="3846" spans="1:2" x14ac:dyDescent="0.25">
      <c r="A3846" s="630">
        <v>38636</v>
      </c>
      <c r="B3846" s="631">
        <v>1.2062999999999999</v>
      </c>
    </row>
    <row r="3847" spans="1:2" x14ac:dyDescent="0.25">
      <c r="A3847" s="630">
        <v>38635</v>
      </c>
      <c r="B3847" s="631">
        <v>1.2111000000000001</v>
      </c>
    </row>
    <row r="3848" spans="1:2" x14ac:dyDescent="0.25">
      <c r="A3848" s="630">
        <v>38634</v>
      </c>
      <c r="B3848" s="631">
        <v>1.2112000000000001</v>
      </c>
    </row>
    <row r="3849" spans="1:2" x14ac:dyDescent="0.25">
      <c r="A3849" s="630">
        <v>38633</v>
      </c>
      <c r="B3849" s="631">
        <v>1.2123999999999999</v>
      </c>
    </row>
    <row r="3850" spans="1:2" x14ac:dyDescent="0.25">
      <c r="A3850" s="630">
        <v>38632</v>
      </c>
      <c r="B3850" s="631">
        <v>1.2179</v>
      </c>
    </row>
    <row r="3851" spans="1:2" x14ac:dyDescent="0.25">
      <c r="A3851" s="630">
        <v>38631</v>
      </c>
      <c r="B3851" s="631">
        <v>1.1961999999999999</v>
      </c>
    </row>
    <row r="3852" spans="1:2" x14ac:dyDescent="0.25">
      <c r="A3852" s="630">
        <v>38630</v>
      </c>
      <c r="B3852" s="631">
        <v>1.1919999999999999</v>
      </c>
    </row>
    <row r="3853" spans="1:2" x14ac:dyDescent="0.25">
      <c r="A3853" s="630">
        <v>38629</v>
      </c>
      <c r="B3853" s="631">
        <v>1.1915</v>
      </c>
    </row>
    <row r="3854" spans="1:2" x14ac:dyDescent="0.25">
      <c r="A3854" s="630">
        <v>38628</v>
      </c>
      <c r="B3854" s="631">
        <v>1.2024999999999999</v>
      </c>
    </row>
    <row r="3855" spans="1:2" x14ac:dyDescent="0.25">
      <c r="A3855" s="630">
        <v>38627</v>
      </c>
      <c r="B3855" s="631">
        <v>1.2024999999999999</v>
      </c>
    </row>
    <row r="3856" spans="1:2" x14ac:dyDescent="0.25">
      <c r="A3856" s="630">
        <v>38626</v>
      </c>
      <c r="B3856" s="631">
        <v>1.2019</v>
      </c>
    </row>
    <row r="3857" spans="1:2" x14ac:dyDescent="0.25">
      <c r="A3857" s="630">
        <v>38625</v>
      </c>
      <c r="B3857" s="631">
        <v>1.2042999999999999</v>
      </c>
    </row>
    <row r="3858" spans="1:2" x14ac:dyDescent="0.25">
      <c r="A3858" s="630">
        <v>38624</v>
      </c>
      <c r="B3858" s="631">
        <v>1.2036</v>
      </c>
    </row>
    <row r="3859" spans="1:2" x14ac:dyDescent="0.25">
      <c r="A3859" s="630">
        <v>38623</v>
      </c>
      <c r="B3859" s="631">
        <v>1.2012</v>
      </c>
    </row>
    <row r="3860" spans="1:2" x14ac:dyDescent="0.25">
      <c r="A3860" s="630">
        <v>38622</v>
      </c>
      <c r="B3860" s="631">
        <v>1.2071000000000001</v>
      </c>
    </row>
    <row r="3861" spans="1:2" x14ac:dyDescent="0.25">
      <c r="A3861" s="630">
        <v>38621</v>
      </c>
      <c r="B3861" s="631">
        <v>1.2038</v>
      </c>
    </row>
    <row r="3862" spans="1:2" x14ac:dyDescent="0.25">
      <c r="A3862" s="630">
        <v>38620</v>
      </c>
      <c r="B3862" s="631">
        <v>1.2047000000000001</v>
      </c>
    </row>
    <row r="3863" spans="1:2" x14ac:dyDescent="0.25">
      <c r="A3863" s="630">
        <v>38619</v>
      </c>
      <c r="B3863" s="631">
        <v>1.2044999999999999</v>
      </c>
    </row>
    <row r="3864" spans="1:2" x14ac:dyDescent="0.25">
      <c r="A3864" s="630">
        <v>38618</v>
      </c>
      <c r="B3864" s="631">
        <v>1.2150000000000001</v>
      </c>
    </row>
    <row r="3865" spans="1:2" x14ac:dyDescent="0.25">
      <c r="A3865" s="630">
        <v>38617</v>
      </c>
      <c r="B3865" s="631">
        <v>1.2208000000000001</v>
      </c>
    </row>
    <row r="3866" spans="1:2" x14ac:dyDescent="0.25">
      <c r="A3866" s="630">
        <v>38616</v>
      </c>
      <c r="B3866" s="631">
        <v>1.2124999999999999</v>
      </c>
    </row>
    <row r="3867" spans="1:2" x14ac:dyDescent="0.25">
      <c r="A3867" s="630">
        <v>38615</v>
      </c>
      <c r="B3867" s="631">
        <v>1.2149000000000001</v>
      </c>
    </row>
    <row r="3868" spans="1:2" x14ac:dyDescent="0.25">
      <c r="A3868" s="630">
        <v>38614</v>
      </c>
      <c r="B3868" s="631">
        <v>1.2231000000000001</v>
      </c>
    </row>
    <row r="3869" spans="1:2" x14ac:dyDescent="0.25">
      <c r="A3869" s="630">
        <v>38613</v>
      </c>
      <c r="B3869" s="631">
        <v>1.2236</v>
      </c>
    </row>
    <row r="3870" spans="1:2" x14ac:dyDescent="0.25">
      <c r="A3870" s="630">
        <v>38612</v>
      </c>
      <c r="B3870" s="631">
        <v>1.2231000000000001</v>
      </c>
    </row>
    <row r="3871" spans="1:2" x14ac:dyDescent="0.25">
      <c r="A3871" s="630">
        <v>38611</v>
      </c>
      <c r="B3871" s="631">
        <v>1.2222999999999999</v>
      </c>
    </row>
    <row r="3872" spans="1:2" x14ac:dyDescent="0.25">
      <c r="A3872" s="630">
        <v>38610</v>
      </c>
      <c r="B3872" s="631">
        <v>1.228</v>
      </c>
    </row>
    <row r="3873" spans="1:2" x14ac:dyDescent="0.25">
      <c r="A3873" s="630">
        <v>38609</v>
      </c>
      <c r="B3873" s="631">
        <v>1.2269000000000001</v>
      </c>
    </row>
    <row r="3874" spans="1:2" x14ac:dyDescent="0.25">
      <c r="A3874" s="630">
        <v>38608</v>
      </c>
      <c r="B3874" s="631">
        <v>1.2282</v>
      </c>
    </row>
    <row r="3875" spans="1:2" x14ac:dyDescent="0.25">
      <c r="A3875" s="630">
        <v>38607</v>
      </c>
      <c r="B3875" s="631">
        <v>1.2413000000000001</v>
      </c>
    </row>
    <row r="3876" spans="1:2" x14ac:dyDescent="0.25">
      <c r="A3876" s="630">
        <v>38606</v>
      </c>
      <c r="B3876" s="631">
        <v>1.2403999999999999</v>
      </c>
    </row>
    <row r="3877" spans="1:2" x14ac:dyDescent="0.25">
      <c r="A3877" s="630">
        <v>38605</v>
      </c>
      <c r="B3877" s="631">
        <v>1.2412000000000001</v>
      </c>
    </row>
    <row r="3878" spans="1:2" x14ac:dyDescent="0.25">
      <c r="A3878" s="630">
        <v>38604</v>
      </c>
      <c r="B3878" s="631">
        <v>1.2399</v>
      </c>
    </row>
    <row r="3879" spans="1:2" x14ac:dyDescent="0.25">
      <c r="A3879" s="630">
        <v>38603</v>
      </c>
      <c r="B3879" s="631">
        <v>1.242</v>
      </c>
    </row>
    <row r="3880" spans="1:2" x14ac:dyDescent="0.25">
      <c r="A3880" s="630">
        <v>38602</v>
      </c>
      <c r="B3880" s="631">
        <v>1.2473000000000001</v>
      </c>
    </row>
    <row r="3881" spans="1:2" x14ac:dyDescent="0.25">
      <c r="A3881" s="630">
        <v>38601</v>
      </c>
      <c r="B3881" s="631">
        <v>1.2532000000000001</v>
      </c>
    </row>
    <row r="3882" spans="1:2" x14ac:dyDescent="0.25">
      <c r="A3882" s="630">
        <v>38600</v>
      </c>
      <c r="B3882" s="631">
        <v>1.2534000000000001</v>
      </c>
    </row>
    <row r="3883" spans="1:2" x14ac:dyDescent="0.25">
      <c r="A3883" s="630">
        <v>38599</v>
      </c>
      <c r="B3883" s="631">
        <v>1.2527999999999999</v>
      </c>
    </row>
    <row r="3884" spans="1:2" x14ac:dyDescent="0.25">
      <c r="A3884" s="630">
        <v>38598</v>
      </c>
      <c r="B3884" s="631">
        <v>1.2542</v>
      </c>
    </row>
    <row r="3885" spans="1:2" x14ac:dyDescent="0.25">
      <c r="A3885" s="630">
        <v>38597</v>
      </c>
      <c r="B3885" s="631">
        <v>1.2487999999999999</v>
      </c>
    </row>
    <row r="3886" spans="1:2" x14ac:dyDescent="0.25">
      <c r="A3886" s="630">
        <v>38596</v>
      </c>
      <c r="B3886" s="631">
        <v>1.2336</v>
      </c>
    </row>
    <row r="3887" spans="1:2" x14ac:dyDescent="0.25">
      <c r="A3887" s="630">
        <v>38595</v>
      </c>
      <c r="B3887" s="631">
        <v>1.2222</v>
      </c>
    </row>
    <row r="3888" spans="1:2" x14ac:dyDescent="0.25">
      <c r="A3888" s="630">
        <v>38594</v>
      </c>
      <c r="B3888" s="631">
        <v>1.2226999999999999</v>
      </c>
    </row>
    <row r="3889" spans="1:2" x14ac:dyDescent="0.25">
      <c r="A3889" s="630">
        <v>38593</v>
      </c>
      <c r="B3889" s="631">
        <v>1.2282</v>
      </c>
    </row>
    <row r="3890" spans="1:2" x14ac:dyDescent="0.25">
      <c r="A3890" s="630">
        <v>38592</v>
      </c>
      <c r="B3890" s="631">
        <v>1.2282</v>
      </c>
    </row>
    <row r="3891" spans="1:2" x14ac:dyDescent="0.25">
      <c r="A3891" s="630">
        <v>38591</v>
      </c>
      <c r="B3891" s="631">
        <v>1.2282</v>
      </c>
    </row>
    <row r="3892" spans="1:2" x14ac:dyDescent="0.25">
      <c r="A3892" s="630">
        <v>38590</v>
      </c>
      <c r="B3892" s="631">
        <v>1.2298</v>
      </c>
    </row>
    <row r="3893" spans="1:2" x14ac:dyDescent="0.25">
      <c r="A3893" s="630">
        <v>38589</v>
      </c>
      <c r="B3893" s="631">
        <v>1.2271000000000001</v>
      </c>
    </row>
    <row r="3894" spans="1:2" x14ac:dyDescent="0.25">
      <c r="A3894" s="630">
        <v>38588</v>
      </c>
      <c r="B3894" s="631">
        <v>1.2231000000000001</v>
      </c>
    </row>
    <row r="3895" spans="1:2" x14ac:dyDescent="0.25">
      <c r="A3895" s="630">
        <v>38587</v>
      </c>
      <c r="B3895" s="631">
        <v>1.2230000000000001</v>
      </c>
    </row>
    <row r="3896" spans="1:2" x14ac:dyDescent="0.25">
      <c r="A3896" s="630">
        <v>38586</v>
      </c>
      <c r="B3896" s="631">
        <v>1.2161</v>
      </c>
    </row>
    <row r="3897" spans="1:2" x14ac:dyDescent="0.25">
      <c r="A3897" s="630">
        <v>38585</v>
      </c>
      <c r="B3897" s="631">
        <v>1.2150000000000001</v>
      </c>
    </row>
    <row r="3898" spans="1:2" x14ac:dyDescent="0.25">
      <c r="A3898" s="630">
        <v>38584</v>
      </c>
      <c r="B3898" s="631">
        <v>1.2161999999999999</v>
      </c>
    </row>
    <row r="3899" spans="1:2" x14ac:dyDescent="0.25">
      <c r="A3899" s="630">
        <v>38583</v>
      </c>
      <c r="B3899" s="631">
        <v>1.218</v>
      </c>
    </row>
    <row r="3900" spans="1:2" x14ac:dyDescent="0.25">
      <c r="A3900" s="630">
        <v>38582</v>
      </c>
      <c r="B3900" s="631">
        <v>1.2265999999999999</v>
      </c>
    </row>
    <row r="3901" spans="1:2" x14ac:dyDescent="0.25">
      <c r="A3901" s="630">
        <v>38581</v>
      </c>
      <c r="B3901" s="631">
        <v>1.2358</v>
      </c>
    </row>
    <row r="3902" spans="1:2" x14ac:dyDescent="0.25">
      <c r="A3902" s="630">
        <v>38580</v>
      </c>
      <c r="B3902" s="631">
        <v>1.2364999999999999</v>
      </c>
    </row>
    <row r="3903" spans="1:2" x14ac:dyDescent="0.25">
      <c r="A3903" s="630">
        <v>38579</v>
      </c>
      <c r="B3903" s="631">
        <v>1.2445999999999999</v>
      </c>
    </row>
    <row r="3904" spans="1:2" x14ac:dyDescent="0.25">
      <c r="A3904" s="630">
        <v>38578</v>
      </c>
      <c r="B3904" s="631">
        <v>1.2439</v>
      </c>
    </row>
    <row r="3905" spans="1:2" x14ac:dyDescent="0.25">
      <c r="A3905" s="630">
        <v>38577</v>
      </c>
      <c r="B3905" s="631">
        <v>1.2437</v>
      </c>
    </row>
    <row r="3906" spans="1:2" x14ac:dyDescent="0.25">
      <c r="A3906" s="630">
        <v>38576</v>
      </c>
      <c r="B3906" s="631">
        <v>1.2463</v>
      </c>
    </row>
    <row r="3907" spans="1:2" x14ac:dyDescent="0.25">
      <c r="A3907" s="630">
        <v>38575</v>
      </c>
      <c r="B3907" s="631">
        <v>1.2369000000000001</v>
      </c>
    </row>
    <row r="3908" spans="1:2" x14ac:dyDescent="0.25">
      <c r="A3908" s="630">
        <v>38574</v>
      </c>
      <c r="B3908" s="631">
        <v>1.2365999999999999</v>
      </c>
    </row>
    <row r="3909" spans="1:2" x14ac:dyDescent="0.25">
      <c r="A3909" s="630">
        <v>38573</v>
      </c>
      <c r="B3909" s="631">
        <v>1.2350000000000001</v>
      </c>
    </row>
    <row r="3910" spans="1:2" x14ac:dyDescent="0.25">
      <c r="A3910" s="630">
        <v>38572</v>
      </c>
      <c r="B3910" s="631">
        <v>1.2349000000000001</v>
      </c>
    </row>
    <row r="3911" spans="1:2" x14ac:dyDescent="0.25">
      <c r="A3911" s="630">
        <v>38571</v>
      </c>
      <c r="B3911" s="631">
        <v>1.2355</v>
      </c>
    </row>
    <row r="3912" spans="1:2" x14ac:dyDescent="0.25">
      <c r="A3912" s="630">
        <v>38570</v>
      </c>
      <c r="B3912" s="631">
        <v>1.2350000000000001</v>
      </c>
    </row>
    <row r="3913" spans="1:2" x14ac:dyDescent="0.25">
      <c r="A3913" s="630">
        <v>38569</v>
      </c>
      <c r="B3913" s="631">
        <v>1.2378</v>
      </c>
    </row>
    <row r="3914" spans="1:2" x14ac:dyDescent="0.25">
      <c r="A3914" s="630">
        <v>38568</v>
      </c>
      <c r="B3914" s="631">
        <v>1.2334000000000001</v>
      </c>
    </row>
    <row r="3915" spans="1:2" x14ac:dyDescent="0.25">
      <c r="A3915" s="630">
        <v>38567</v>
      </c>
      <c r="B3915" s="631">
        <v>1.2194</v>
      </c>
    </row>
    <row r="3916" spans="1:2" x14ac:dyDescent="0.25">
      <c r="A3916" s="630">
        <v>38566</v>
      </c>
      <c r="B3916" s="631">
        <v>1.2184999999999999</v>
      </c>
    </row>
    <row r="3917" spans="1:2" x14ac:dyDescent="0.25">
      <c r="A3917" s="630">
        <v>38565</v>
      </c>
      <c r="B3917" s="631">
        <v>1.2121999999999999</v>
      </c>
    </row>
    <row r="3918" spans="1:2" x14ac:dyDescent="0.25">
      <c r="A3918" s="630">
        <v>38564</v>
      </c>
      <c r="B3918" s="631">
        <v>1.2125999999999999</v>
      </c>
    </row>
    <row r="3919" spans="1:2" x14ac:dyDescent="0.25">
      <c r="A3919" s="630">
        <v>38563</v>
      </c>
      <c r="B3919" s="631">
        <v>1.2122999999999999</v>
      </c>
    </row>
    <row r="3920" spans="1:2" x14ac:dyDescent="0.25">
      <c r="A3920" s="630">
        <v>38562</v>
      </c>
      <c r="B3920" s="631">
        <v>1.2137</v>
      </c>
    </row>
    <row r="3921" spans="1:2" x14ac:dyDescent="0.25">
      <c r="A3921" s="630">
        <v>38561</v>
      </c>
      <c r="B3921" s="631">
        <v>1.2073</v>
      </c>
    </row>
    <row r="3922" spans="1:2" x14ac:dyDescent="0.25">
      <c r="A3922" s="630">
        <v>38560</v>
      </c>
      <c r="B3922" s="631">
        <v>1.2015</v>
      </c>
    </row>
    <row r="3923" spans="1:2" x14ac:dyDescent="0.25">
      <c r="A3923" s="630">
        <v>38559</v>
      </c>
      <c r="B3923" s="631">
        <v>1.2068000000000001</v>
      </c>
    </row>
    <row r="3924" spans="1:2" x14ac:dyDescent="0.25">
      <c r="A3924" s="630">
        <v>38558</v>
      </c>
      <c r="B3924" s="631">
        <v>1.2062999999999999</v>
      </c>
    </row>
    <row r="3925" spans="1:2" x14ac:dyDescent="0.25">
      <c r="A3925" s="630">
        <v>38557</v>
      </c>
      <c r="B3925" s="631">
        <v>1.2068000000000001</v>
      </c>
    </row>
    <row r="3926" spans="1:2" x14ac:dyDescent="0.25">
      <c r="A3926" s="630">
        <v>38556</v>
      </c>
      <c r="B3926" s="631">
        <v>1.206</v>
      </c>
    </row>
    <row r="3927" spans="1:2" x14ac:dyDescent="0.25">
      <c r="A3927" s="630">
        <v>38555</v>
      </c>
      <c r="B3927" s="631">
        <v>1.2175</v>
      </c>
    </row>
    <row r="3928" spans="1:2" x14ac:dyDescent="0.25">
      <c r="A3928" s="630">
        <v>38554</v>
      </c>
      <c r="B3928" s="631">
        <v>1.2148000000000001</v>
      </c>
    </row>
    <row r="3929" spans="1:2" x14ac:dyDescent="0.25">
      <c r="A3929" s="630">
        <v>38553</v>
      </c>
      <c r="B3929" s="631">
        <v>1.2038</v>
      </c>
    </row>
    <row r="3930" spans="1:2" x14ac:dyDescent="0.25">
      <c r="A3930" s="630">
        <v>38552</v>
      </c>
      <c r="B3930" s="631">
        <v>1.2050000000000001</v>
      </c>
    </row>
    <row r="3931" spans="1:2" x14ac:dyDescent="0.25">
      <c r="A3931" s="630">
        <v>38551</v>
      </c>
      <c r="B3931" s="631">
        <v>1.2033</v>
      </c>
    </row>
    <row r="3932" spans="1:2" x14ac:dyDescent="0.25">
      <c r="A3932" s="630">
        <v>38550</v>
      </c>
      <c r="B3932" s="631">
        <v>1.2041999999999999</v>
      </c>
    </row>
    <row r="3933" spans="1:2" x14ac:dyDescent="0.25">
      <c r="A3933" s="630">
        <v>38549</v>
      </c>
      <c r="B3933" s="631">
        <v>1.204</v>
      </c>
    </row>
    <row r="3934" spans="1:2" x14ac:dyDescent="0.25">
      <c r="A3934" s="630">
        <v>38548</v>
      </c>
      <c r="B3934" s="631">
        <v>1.2081999999999999</v>
      </c>
    </row>
    <row r="3935" spans="1:2" x14ac:dyDescent="0.25">
      <c r="A3935" s="630">
        <v>38547</v>
      </c>
      <c r="B3935" s="631">
        <v>1.2087000000000001</v>
      </c>
    </row>
    <row r="3936" spans="1:2" x14ac:dyDescent="0.25">
      <c r="A3936" s="630">
        <v>38546</v>
      </c>
      <c r="B3936" s="631">
        <v>1.2242</v>
      </c>
    </row>
    <row r="3937" spans="1:2" x14ac:dyDescent="0.25">
      <c r="A3937" s="630">
        <v>38545</v>
      </c>
      <c r="B3937" s="631">
        <v>1.2064999999999999</v>
      </c>
    </row>
    <row r="3938" spans="1:2" x14ac:dyDescent="0.25">
      <c r="A3938" s="630">
        <v>38544</v>
      </c>
      <c r="B3938" s="631">
        <v>1.1975</v>
      </c>
    </row>
    <row r="3939" spans="1:2" x14ac:dyDescent="0.25">
      <c r="A3939" s="630">
        <v>38543</v>
      </c>
      <c r="B3939" s="631">
        <v>1.1962999999999999</v>
      </c>
    </row>
    <row r="3940" spans="1:2" x14ac:dyDescent="0.25">
      <c r="A3940" s="630">
        <v>38542</v>
      </c>
      <c r="B3940" s="631">
        <v>1.1958</v>
      </c>
    </row>
    <row r="3941" spans="1:2" x14ac:dyDescent="0.25">
      <c r="A3941" s="630">
        <v>38541</v>
      </c>
      <c r="B3941" s="631">
        <v>1.1940999999999999</v>
      </c>
    </row>
    <row r="3942" spans="1:2" x14ac:dyDescent="0.25">
      <c r="A3942" s="630">
        <v>38540</v>
      </c>
      <c r="B3942" s="631">
        <v>1.1927000000000001</v>
      </c>
    </row>
    <row r="3943" spans="1:2" x14ac:dyDescent="0.25">
      <c r="A3943" s="630">
        <v>38539</v>
      </c>
      <c r="B3943" s="631">
        <v>1.1915</v>
      </c>
    </row>
    <row r="3944" spans="1:2" x14ac:dyDescent="0.25">
      <c r="A3944" s="630">
        <v>38538</v>
      </c>
      <c r="B3944" s="631">
        <v>1.1902999999999999</v>
      </c>
    </row>
    <row r="3945" spans="1:2" x14ac:dyDescent="0.25">
      <c r="A3945" s="630">
        <v>38537</v>
      </c>
      <c r="B3945" s="631">
        <v>1.1944999999999999</v>
      </c>
    </row>
    <row r="3946" spans="1:2" x14ac:dyDescent="0.25">
      <c r="A3946" s="630">
        <v>38536</v>
      </c>
      <c r="B3946" s="631">
        <v>1.1951000000000001</v>
      </c>
    </row>
    <row r="3947" spans="1:2" x14ac:dyDescent="0.25">
      <c r="A3947" s="630">
        <v>38535</v>
      </c>
      <c r="B3947" s="631">
        <v>1.1947000000000001</v>
      </c>
    </row>
    <row r="3948" spans="1:2" x14ac:dyDescent="0.25">
      <c r="A3948" s="630">
        <v>38534</v>
      </c>
      <c r="B3948" s="631">
        <v>1.2101</v>
      </c>
    </row>
    <row r="3949" spans="1:2" x14ac:dyDescent="0.25">
      <c r="A3949" s="630">
        <v>38533</v>
      </c>
      <c r="B3949" s="631">
        <v>1.2062999999999999</v>
      </c>
    </row>
    <row r="3950" spans="1:2" x14ac:dyDescent="0.25">
      <c r="A3950" s="630">
        <v>38532</v>
      </c>
      <c r="B3950" s="631">
        <v>1.2057</v>
      </c>
    </row>
    <row r="3951" spans="1:2" x14ac:dyDescent="0.25">
      <c r="A3951" s="630">
        <v>38531</v>
      </c>
      <c r="B3951" s="631">
        <v>1.2157</v>
      </c>
    </row>
    <row r="3952" spans="1:2" x14ac:dyDescent="0.25">
      <c r="A3952" s="630">
        <v>38530</v>
      </c>
      <c r="B3952" s="631">
        <v>1.2082999999999999</v>
      </c>
    </row>
    <row r="3953" spans="1:2" x14ac:dyDescent="0.25">
      <c r="A3953" s="630">
        <v>38529</v>
      </c>
      <c r="B3953" s="631">
        <v>1.2094</v>
      </c>
    </row>
    <row r="3954" spans="1:2" x14ac:dyDescent="0.25">
      <c r="A3954" s="630">
        <v>38528</v>
      </c>
      <c r="B3954" s="631">
        <v>1.2101</v>
      </c>
    </row>
    <row r="3955" spans="1:2" x14ac:dyDescent="0.25">
      <c r="A3955" s="630">
        <v>38527</v>
      </c>
      <c r="B3955" s="631">
        <v>1.2040999999999999</v>
      </c>
    </row>
    <row r="3956" spans="1:2" x14ac:dyDescent="0.25">
      <c r="A3956" s="630">
        <v>38526</v>
      </c>
      <c r="B3956" s="631">
        <v>1.2124999999999999</v>
      </c>
    </row>
    <row r="3957" spans="1:2" x14ac:dyDescent="0.25">
      <c r="A3957" s="630">
        <v>38525</v>
      </c>
      <c r="B3957" s="631">
        <v>1.2175</v>
      </c>
    </row>
    <row r="3958" spans="1:2" x14ac:dyDescent="0.25">
      <c r="A3958" s="630">
        <v>38524</v>
      </c>
      <c r="B3958" s="631">
        <v>1.2141</v>
      </c>
    </row>
    <row r="3959" spans="1:2" x14ac:dyDescent="0.25">
      <c r="A3959" s="630">
        <v>38523</v>
      </c>
      <c r="B3959" s="631">
        <v>1.2297</v>
      </c>
    </row>
    <row r="3960" spans="1:2" x14ac:dyDescent="0.25">
      <c r="A3960" s="630">
        <v>38522</v>
      </c>
      <c r="B3960" s="631">
        <v>1.2297</v>
      </c>
    </row>
    <row r="3961" spans="1:2" x14ac:dyDescent="0.25">
      <c r="A3961" s="630">
        <v>38521</v>
      </c>
      <c r="B3961" s="631">
        <v>1.2278</v>
      </c>
    </row>
    <row r="3962" spans="1:2" x14ac:dyDescent="0.25">
      <c r="A3962" s="630">
        <v>38520</v>
      </c>
      <c r="B3962" s="631">
        <v>1.2098</v>
      </c>
    </row>
    <row r="3963" spans="1:2" x14ac:dyDescent="0.25">
      <c r="A3963" s="630">
        <v>38519</v>
      </c>
      <c r="B3963" s="631">
        <v>1.2111000000000001</v>
      </c>
    </row>
    <row r="3964" spans="1:2" x14ac:dyDescent="0.25">
      <c r="A3964" s="630">
        <v>38518</v>
      </c>
      <c r="B3964" s="631">
        <v>1.2029000000000001</v>
      </c>
    </row>
    <row r="3965" spans="1:2" x14ac:dyDescent="0.25">
      <c r="A3965" s="630">
        <v>38517</v>
      </c>
      <c r="B3965" s="631">
        <v>1.2109000000000001</v>
      </c>
    </row>
    <row r="3966" spans="1:2" x14ac:dyDescent="0.25">
      <c r="A3966" s="630">
        <v>38516</v>
      </c>
      <c r="B3966" s="631">
        <v>1.2108000000000001</v>
      </c>
    </row>
    <row r="3967" spans="1:2" x14ac:dyDescent="0.25">
      <c r="A3967" s="630">
        <v>38515</v>
      </c>
      <c r="B3967" s="631">
        <v>1.212</v>
      </c>
    </row>
    <row r="3968" spans="1:2" x14ac:dyDescent="0.25">
      <c r="A3968" s="630">
        <v>38514</v>
      </c>
      <c r="B3968" s="631">
        <v>1.2119</v>
      </c>
    </row>
    <row r="3969" spans="1:2" x14ac:dyDescent="0.25">
      <c r="A3969" s="630">
        <v>38513</v>
      </c>
      <c r="B3969" s="631">
        <v>1.2214</v>
      </c>
    </row>
    <row r="3970" spans="1:2" x14ac:dyDescent="0.25">
      <c r="A3970" s="630">
        <v>38512</v>
      </c>
      <c r="B3970" s="631">
        <v>1.2222</v>
      </c>
    </row>
    <row r="3971" spans="1:2" x14ac:dyDescent="0.25">
      <c r="A3971" s="630">
        <v>38511</v>
      </c>
      <c r="B3971" s="631">
        <v>1.2282999999999999</v>
      </c>
    </row>
    <row r="3972" spans="1:2" x14ac:dyDescent="0.25">
      <c r="A3972" s="630">
        <v>38510</v>
      </c>
      <c r="B3972" s="631">
        <v>1.2264999999999999</v>
      </c>
    </row>
    <row r="3973" spans="1:2" x14ac:dyDescent="0.25">
      <c r="A3973" s="630">
        <v>38509</v>
      </c>
      <c r="B3973" s="631">
        <v>1.2226999999999999</v>
      </c>
    </row>
    <row r="3974" spans="1:2" x14ac:dyDescent="0.25">
      <c r="A3974" s="630">
        <v>38508</v>
      </c>
      <c r="B3974" s="631">
        <v>1.2210000000000001</v>
      </c>
    </row>
    <row r="3975" spans="1:2" x14ac:dyDescent="0.25">
      <c r="A3975" s="630">
        <v>38507</v>
      </c>
      <c r="B3975" s="631">
        <v>1.2222</v>
      </c>
    </row>
    <row r="3976" spans="1:2" x14ac:dyDescent="0.25">
      <c r="A3976" s="630">
        <v>38506</v>
      </c>
      <c r="B3976" s="631">
        <v>1.2275</v>
      </c>
    </row>
    <row r="3977" spans="1:2" x14ac:dyDescent="0.25">
      <c r="A3977" s="630">
        <v>38505</v>
      </c>
      <c r="B3977" s="631">
        <v>1.2201</v>
      </c>
    </row>
    <row r="3978" spans="1:2" x14ac:dyDescent="0.25">
      <c r="A3978" s="630">
        <v>38504</v>
      </c>
      <c r="B3978" s="631">
        <v>1.2303999999999999</v>
      </c>
    </row>
    <row r="3979" spans="1:2" x14ac:dyDescent="0.25">
      <c r="A3979" s="630">
        <v>38503</v>
      </c>
      <c r="B3979" s="631">
        <v>1.2468999999999999</v>
      </c>
    </row>
    <row r="3980" spans="1:2" x14ac:dyDescent="0.25">
      <c r="A3980" s="630">
        <v>38502</v>
      </c>
      <c r="B3980" s="631">
        <v>1.2554000000000001</v>
      </c>
    </row>
    <row r="3981" spans="1:2" x14ac:dyDescent="0.25">
      <c r="A3981" s="630">
        <v>38501</v>
      </c>
      <c r="B3981" s="631">
        <v>1.2577</v>
      </c>
    </row>
    <row r="3982" spans="1:2" x14ac:dyDescent="0.25">
      <c r="A3982" s="630">
        <v>38500</v>
      </c>
      <c r="B3982" s="631">
        <v>1.2578</v>
      </c>
    </row>
    <row r="3983" spans="1:2" x14ac:dyDescent="0.25">
      <c r="A3983" s="630">
        <v>38499</v>
      </c>
      <c r="B3983" s="631">
        <v>1.2509999999999999</v>
      </c>
    </row>
    <row r="3984" spans="1:2" x14ac:dyDescent="0.25">
      <c r="A3984" s="630">
        <v>38498</v>
      </c>
      <c r="B3984" s="631">
        <v>1.2603</v>
      </c>
    </row>
    <row r="3985" spans="1:2" x14ac:dyDescent="0.25">
      <c r="A3985" s="630">
        <v>38497</v>
      </c>
      <c r="B3985" s="631">
        <v>1.2584</v>
      </c>
    </row>
    <row r="3986" spans="1:2" x14ac:dyDescent="0.25">
      <c r="A3986" s="630">
        <v>38496</v>
      </c>
      <c r="B3986" s="631">
        <v>1.2584</v>
      </c>
    </row>
    <row r="3987" spans="1:2" x14ac:dyDescent="0.25">
      <c r="A3987" s="630">
        <v>38495</v>
      </c>
      <c r="B3987" s="631">
        <v>1.2544999999999999</v>
      </c>
    </row>
    <row r="3988" spans="1:2" x14ac:dyDescent="0.25">
      <c r="A3988" s="630">
        <v>38494</v>
      </c>
      <c r="B3988" s="631">
        <v>1.2548999999999999</v>
      </c>
    </row>
    <row r="3989" spans="1:2" x14ac:dyDescent="0.25">
      <c r="A3989" s="630">
        <v>38493</v>
      </c>
      <c r="B3989" s="631">
        <v>1.256</v>
      </c>
    </row>
    <row r="3990" spans="1:2" x14ac:dyDescent="0.25">
      <c r="A3990" s="630">
        <v>38492</v>
      </c>
      <c r="B3990" s="631">
        <v>1.2633000000000001</v>
      </c>
    </row>
    <row r="3991" spans="1:2" x14ac:dyDescent="0.25">
      <c r="A3991" s="630">
        <v>38491</v>
      </c>
      <c r="B3991" s="631">
        <v>1.268</v>
      </c>
    </row>
    <row r="3992" spans="1:2" x14ac:dyDescent="0.25">
      <c r="A3992" s="630">
        <v>38490</v>
      </c>
      <c r="B3992" s="631">
        <v>1.2596000000000001</v>
      </c>
    </row>
    <row r="3993" spans="1:2" x14ac:dyDescent="0.25">
      <c r="A3993" s="630">
        <v>38489</v>
      </c>
      <c r="B3993" s="631">
        <v>1.2634000000000001</v>
      </c>
    </row>
    <row r="3994" spans="1:2" x14ac:dyDescent="0.25">
      <c r="A3994" s="630">
        <v>38488</v>
      </c>
      <c r="B3994" s="631">
        <v>1.2613000000000001</v>
      </c>
    </row>
    <row r="3995" spans="1:2" x14ac:dyDescent="0.25">
      <c r="A3995" s="630">
        <v>38487</v>
      </c>
      <c r="B3995" s="631">
        <v>1.2605</v>
      </c>
    </row>
    <row r="3996" spans="1:2" x14ac:dyDescent="0.25">
      <c r="A3996" s="630">
        <v>38486</v>
      </c>
      <c r="B3996" s="631">
        <v>1.2621</v>
      </c>
    </row>
    <row r="3997" spans="1:2" x14ac:dyDescent="0.25">
      <c r="A3997" s="630">
        <v>38485</v>
      </c>
      <c r="B3997" s="631">
        <v>1.2704</v>
      </c>
    </row>
    <row r="3998" spans="1:2" x14ac:dyDescent="0.25">
      <c r="A3998" s="630">
        <v>38484</v>
      </c>
      <c r="B3998" s="631">
        <v>1.2803</v>
      </c>
    </row>
    <row r="3999" spans="1:2" x14ac:dyDescent="0.25">
      <c r="A3999" s="630">
        <v>38483</v>
      </c>
      <c r="B3999" s="631">
        <v>1.2869999999999999</v>
      </c>
    </row>
    <row r="4000" spans="1:2" x14ac:dyDescent="0.25">
      <c r="A4000" s="630">
        <v>38482</v>
      </c>
      <c r="B4000" s="631">
        <v>1.2841</v>
      </c>
    </row>
    <row r="4001" spans="1:2" x14ac:dyDescent="0.25">
      <c r="A4001" s="630">
        <v>38481</v>
      </c>
      <c r="B4001" s="631">
        <v>1.2815000000000001</v>
      </c>
    </row>
    <row r="4002" spans="1:2" x14ac:dyDescent="0.25">
      <c r="A4002" s="630">
        <v>38480</v>
      </c>
      <c r="B4002" s="631">
        <v>1.2827</v>
      </c>
    </row>
    <row r="4003" spans="1:2" x14ac:dyDescent="0.25">
      <c r="A4003" s="630">
        <v>38479</v>
      </c>
      <c r="B4003" s="631">
        <v>1.2822</v>
      </c>
    </row>
    <row r="4004" spans="1:2" x14ac:dyDescent="0.25">
      <c r="A4004" s="630">
        <v>38478</v>
      </c>
      <c r="B4004" s="631">
        <v>1.2955000000000001</v>
      </c>
    </row>
    <row r="4005" spans="1:2" x14ac:dyDescent="0.25">
      <c r="A4005" s="630">
        <v>38477</v>
      </c>
      <c r="B4005" s="631">
        <v>1.2944</v>
      </c>
    </row>
    <row r="4006" spans="1:2" x14ac:dyDescent="0.25">
      <c r="A4006" s="630">
        <v>38476</v>
      </c>
      <c r="B4006" s="631">
        <v>1.2887</v>
      </c>
    </row>
    <row r="4007" spans="1:2" x14ac:dyDescent="0.25">
      <c r="A4007" s="630">
        <v>38475</v>
      </c>
      <c r="B4007" s="631">
        <v>1.2859</v>
      </c>
    </row>
    <row r="4008" spans="1:2" x14ac:dyDescent="0.25">
      <c r="A4008" s="630">
        <v>38474</v>
      </c>
      <c r="B4008" s="631">
        <v>1.2855000000000001</v>
      </c>
    </row>
    <row r="4009" spans="1:2" x14ac:dyDescent="0.25">
      <c r="A4009" s="630">
        <v>38473</v>
      </c>
      <c r="B4009" s="631">
        <v>1.2873000000000001</v>
      </c>
    </row>
    <row r="4010" spans="1:2" x14ac:dyDescent="0.25">
      <c r="A4010" s="630">
        <v>38472</v>
      </c>
      <c r="B4010" s="631">
        <v>1.2867</v>
      </c>
    </row>
    <row r="4011" spans="1:2" x14ac:dyDescent="0.25">
      <c r="A4011" s="630">
        <v>38471</v>
      </c>
      <c r="B4011" s="631">
        <v>1.2892999999999999</v>
      </c>
    </row>
    <row r="4012" spans="1:2" x14ac:dyDescent="0.25">
      <c r="A4012" s="630">
        <v>38470</v>
      </c>
      <c r="B4012" s="631">
        <v>1.2931999999999999</v>
      </c>
    </row>
    <row r="4013" spans="1:2" x14ac:dyDescent="0.25">
      <c r="A4013" s="630">
        <v>38469</v>
      </c>
      <c r="B4013" s="631">
        <v>1.2979000000000001</v>
      </c>
    </row>
    <row r="4014" spans="1:2" x14ac:dyDescent="0.25">
      <c r="A4014" s="630">
        <v>38468</v>
      </c>
      <c r="B4014" s="631">
        <v>1.2996000000000001</v>
      </c>
    </row>
    <row r="4015" spans="1:2" x14ac:dyDescent="0.25">
      <c r="A4015" s="630">
        <v>38467</v>
      </c>
      <c r="B4015" s="631">
        <v>1.3064</v>
      </c>
    </row>
    <row r="4016" spans="1:2" x14ac:dyDescent="0.25">
      <c r="A4016" s="630">
        <v>38466</v>
      </c>
      <c r="B4016" s="631">
        <v>1.3071999999999999</v>
      </c>
    </row>
    <row r="4017" spans="1:2" x14ac:dyDescent="0.25">
      <c r="A4017" s="630">
        <v>38465</v>
      </c>
      <c r="B4017" s="631">
        <v>1.3063</v>
      </c>
    </row>
    <row r="4018" spans="1:2" x14ac:dyDescent="0.25">
      <c r="A4018" s="630">
        <v>38464</v>
      </c>
      <c r="B4018" s="631">
        <v>1.3052999999999999</v>
      </c>
    </row>
    <row r="4019" spans="1:2" x14ac:dyDescent="0.25">
      <c r="A4019" s="630">
        <v>38463</v>
      </c>
      <c r="B4019" s="631">
        <v>1.3091999999999999</v>
      </c>
    </row>
    <row r="4020" spans="1:2" x14ac:dyDescent="0.25">
      <c r="A4020" s="630">
        <v>38462</v>
      </c>
      <c r="B4020" s="631">
        <v>1.3072999999999999</v>
      </c>
    </row>
    <row r="4021" spans="1:2" x14ac:dyDescent="0.25">
      <c r="A4021" s="630">
        <v>38461</v>
      </c>
      <c r="B4021" s="631">
        <v>1.3011999999999999</v>
      </c>
    </row>
    <row r="4022" spans="1:2" x14ac:dyDescent="0.25">
      <c r="A4022" s="630">
        <v>38460</v>
      </c>
      <c r="B4022" s="631">
        <v>1.2909999999999999</v>
      </c>
    </row>
    <row r="4023" spans="1:2" x14ac:dyDescent="0.25">
      <c r="A4023" s="630">
        <v>38459</v>
      </c>
      <c r="B4023" s="631">
        <v>1.2850999999999999</v>
      </c>
    </row>
    <row r="4024" spans="1:2" x14ac:dyDescent="0.25">
      <c r="A4024" s="630">
        <v>38458</v>
      </c>
      <c r="B4024" s="631">
        <v>1.2919</v>
      </c>
    </row>
    <row r="4025" spans="1:2" x14ac:dyDescent="0.25">
      <c r="A4025" s="630">
        <v>38457</v>
      </c>
      <c r="B4025" s="631">
        <v>1.2816000000000001</v>
      </c>
    </row>
    <row r="4026" spans="1:2" x14ac:dyDescent="0.25">
      <c r="A4026" s="630">
        <v>38456</v>
      </c>
      <c r="B4026" s="631">
        <v>1.2908999999999999</v>
      </c>
    </row>
    <row r="4027" spans="1:2" x14ac:dyDescent="0.25">
      <c r="A4027" s="630">
        <v>38455</v>
      </c>
      <c r="B4027" s="631">
        <v>1.2917000000000001</v>
      </c>
    </row>
    <row r="4028" spans="1:2" x14ac:dyDescent="0.25">
      <c r="A4028" s="630">
        <v>38454</v>
      </c>
      <c r="B4028" s="631">
        <v>1.2975000000000001</v>
      </c>
    </row>
    <row r="4029" spans="1:2" x14ac:dyDescent="0.25">
      <c r="A4029" s="630">
        <v>38453</v>
      </c>
      <c r="B4029" s="631">
        <v>1.2925</v>
      </c>
    </row>
    <row r="4030" spans="1:2" x14ac:dyDescent="0.25">
      <c r="A4030" s="630">
        <v>38452</v>
      </c>
      <c r="B4030" s="631">
        <v>1.2932999999999999</v>
      </c>
    </row>
    <row r="4031" spans="1:2" x14ac:dyDescent="0.25">
      <c r="A4031" s="630">
        <v>38451</v>
      </c>
      <c r="B4031" s="631">
        <v>1.2927</v>
      </c>
    </row>
    <row r="4032" spans="1:2" x14ac:dyDescent="0.25">
      <c r="A4032" s="630">
        <v>38450</v>
      </c>
      <c r="B4032" s="631">
        <v>1.2855000000000001</v>
      </c>
    </row>
    <row r="4033" spans="1:2" x14ac:dyDescent="0.25">
      <c r="A4033" s="630">
        <v>38449</v>
      </c>
      <c r="B4033" s="631">
        <v>1.2868999999999999</v>
      </c>
    </row>
    <row r="4034" spans="1:2" x14ac:dyDescent="0.25">
      <c r="A4034" s="630">
        <v>38448</v>
      </c>
      <c r="B4034" s="631">
        <v>1.2867</v>
      </c>
    </row>
    <row r="4035" spans="1:2" x14ac:dyDescent="0.25">
      <c r="A4035" s="630">
        <v>38447</v>
      </c>
      <c r="B4035" s="631">
        <v>1.2846</v>
      </c>
    </row>
    <row r="4036" spans="1:2" x14ac:dyDescent="0.25">
      <c r="A4036" s="630">
        <v>38446</v>
      </c>
      <c r="B4036" s="631">
        <v>1.2886</v>
      </c>
    </row>
    <row r="4037" spans="1:2" x14ac:dyDescent="0.25">
      <c r="A4037" s="630">
        <v>38445</v>
      </c>
      <c r="B4037" s="631">
        <v>1.2892999999999999</v>
      </c>
    </row>
    <row r="4038" spans="1:2" x14ac:dyDescent="0.25">
      <c r="A4038" s="630">
        <v>38444</v>
      </c>
      <c r="B4038" s="631">
        <v>1.2906</v>
      </c>
    </row>
    <row r="4039" spans="1:2" x14ac:dyDescent="0.25">
      <c r="A4039" s="630">
        <v>38443</v>
      </c>
      <c r="B4039" s="631">
        <v>1.2961</v>
      </c>
    </row>
    <row r="4040" spans="1:2" x14ac:dyDescent="0.25">
      <c r="A4040" s="630">
        <v>38442</v>
      </c>
      <c r="B4040" s="631">
        <v>1.2912999999999999</v>
      </c>
    </row>
    <row r="4041" spans="1:2" x14ac:dyDescent="0.25">
      <c r="A4041" s="630">
        <v>38441</v>
      </c>
      <c r="B4041" s="631">
        <v>1.2919</v>
      </c>
    </row>
    <row r="4042" spans="1:2" x14ac:dyDescent="0.25">
      <c r="A4042" s="630">
        <v>38440</v>
      </c>
      <c r="B4042" s="631">
        <v>1.2887999999999999</v>
      </c>
    </row>
    <row r="4043" spans="1:2" x14ac:dyDescent="0.25">
      <c r="A4043" s="630">
        <v>38439</v>
      </c>
      <c r="B4043" s="631">
        <v>1.2961</v>
      </c>
    </row>
    <row r="4044" spans="1:2" x14ac:dyDescent="0.25">
      <c r="A4044" s="630">
        <v>38438</v>
      </c>
      <c r="B4044" s="631">
        <v>1.2956000000000001</v>
      </c>
    </row>
    <row r="4045" spans="1:2" x14ac:dyDescent="0.25">
      <c r="A4045" s="630">
        <v>38437</v>
      </c>
      <c r="B4045" s="631">
        <v>1.2955000000000001</v>
      </c>
    </row>
    <row r="4046" spans="1:2" x14ac:dyDescent="0.25">
      <c r="A4046" s="630">
        <v>38436</v>
      </c>
      <c r="B4046" s="631">
        <v>1.2939000000000001</v>
      </c>
    </row>
    <row r="4047" spans="1:2" x14ac:dyDescent="0.25">
      <c r="A4047" s="630">
        <v>38435</v>
      </c>
      <c r="B4047" s="631">
        <v>1.2974000000000001</v>
      </c>
    </row>
    <row r="4048" spans="1:2" x14ac:dyDescent="0.25">
      <c r="A4048" s="630">
        <v>38434</v>
      </c>
      <c r="B4048" s="631">
        <v>1.3085</v>
      </c>
    </row>
    <row r="4049" spans="1:2" x14ac:dyDescent="0.25">
      <c r="A4049" s="630">
        <v>38433</v>
      </c>
      <c r="B4049" s="631">
        <v>1.3168</v>
      </c>
    </row>
    <row r="4050" spans="1:2" x14ac:dyDescent="0.25">
      <c r="A4050" s="630">
        <v>38432</v>
      </c>
      <c r="B4050" s="631">
        <v>1.3312999999999999</v>
      </c>
    </row>
    <row r="4051" spans="1:2" x14ac:dyDescent="0.25">
      <c r="A4051" s="630">
        <v>38431</v>
      </c>
      <c r="B4051" s="631">
        <v>1.3326</v>
      </c>
    </row>
    <row r="4052" spans="1:2" x14ac:dyDescent="0.25">
      <c r="A4052" s="630">
        <v>38430</v>
      </c>
      <c r="B4052" s="631">
        <v>1.3311999999999999</v>
      </c>
    </row>
    <row r="4053" spans="1:2" x14ac:dyDescent="0.25">
      <c r="A4053" s="630">
        <v>38429</v>
      </c>
      <c r="B4053" s="631">
        <v>1.3371999999999999</v>
      </c>
    </row>
    <row r="4054" spans="1:2" x14ac:dyDescent="0.25">
      <c r="A4054" s="630">
        <v>38428</v>
      </c>
      <c r="B4054" s="631">
        <v>1.3419000000000001</v>
      </c>
    </row>
    <row r="4055" spans="1:2" x14ac:dyDescent="0.25">
      <c r="A4055" s="630">
        <v>38427</v>
      </c>
      <c r="B4055" s="631">
        <v>1.331</v>
      </c>
    </row>
    <row r="4056" spans="1:2" x14ac:dyDescent="0.25">
      <c r="A4056" s="630">
        <v>38426</v>
      </c>
      <c r="B4056" s="631">
        <v>1.3368</v>
      </c>
    </row>
    <row r="4057" spans="1:2" x14ac:dyDescent="0.25">
      <c r="A4057" s="630">
        <v>38425</v>
      </c>
      <c r="B4057" s="631">
        <v>1.3458000000000001</v>
      </c>
    </row>
    <row r="4058" spans="1:2" x14ac:dyDescent="0.25">
      <c r="A4058" s="630">
        <v>38424</v>
      </c>
      <c r="B4058" s="631">
        <v>1.3468</v>
      </c>
    </row>
    <row r="4059" spans="1:2" x14ac:dyDescent="0.25">
      <c r="A4059" s="630">
        <v>38423</v>
      </c>
      <c r="B4059" s="631">
        <v>1.3449</v>
      </c>
    </row>
    <row r="4060" spans="1:2" x14ac:dyDescent="0.25">
      <c r="A4060" s="630">
        <v>38422</v>
      </c>
      <c r="B4060" s="631">
        <v>1.3431</v>
      </c>
    </row>
    <row r="4061" spans="1:2" x14ac:dyDescent="0.25">
      <c r="A4061" s="630">
        <v>38421</v>
      </c>
      <c r="B4061" s="631">
        <v>1.3385</v>
      </c>
    </row>
    <row r="4062" spans="1:2" x14ac:dyDescent="0.25">
      <c r="A4062" s="630">
        <v>38420</v>
      </c>
      <c r="B4062" s="631">
        <v>1.3341000000000001</v>
      </c>
    </row>
    <row r="4063" spans="1:2" x14ac:dyDescent="0.25">
      <c r="A4063" s="630">
        <v>38419</v>
      </c>
      <c r="B4063" s="631">
        <v>1.321</v>
      </c>
    </row>
    <row r="4064" spans="1:2" x14ac:dyDescent="0.25">
      <c r="A4064" s="630">
        <v>38418</v>
      </c>
      <c r="B4064" s="631">
        <v>1.3240000000000001</v>
      </c>
    </row>
    <row r="4065" spans="1:2" x14ac:dyDescent="0.25">
      <c r="A4065" s="630">
        <v>38417</v>
      </c>
      <c r="B4065" s="631">
        <v>1.3244</v>
      </c>
    </row>
    <row r="4066" spans="1:2" x14ac:dyDescent="0.25">
      <c r="A4066" s="630">
        <v>38416</v>
      </c>
      <c r="B4066" s="631">
        <v>1.3240000000000001</v>
      </c>
    </row>
    <row r="4067" spans="1:2" x14ac:dyDescent="0.25">
      <c r="A4067" s="630">
        <v>38415</v>
      </c>
      <c r="B4067" s="631">
        <v>1.3109</v>
      </c>
    </row>
    <row r="4068" spans="1:2" x14ac:dyDescent="0.25">
      <c r="A4068" s="630">
        <v>38414</v>
      </c>
      <c r="B4068" s="631">
        <v>1.3133999999999999</v>
      </c>
    </row>
    <row r="4069" spans="1:2" x14ac:dyDescent="0.25">
      <c r="A4069" s="630">
        <v>38413</v>
      </c>
      <c r="B4069" s="631">
        <v>1.3182</v>
      </c>
    </row>
    <row r="4070" spans="1:2" x14ac:dyDescent="0.25">
      <c r="A4070" s="630">
        <v>38412</v>
      </c>
      <c r="B4070" s="631">
        <v>1.3241000000000001</v>
      </c>
    </row>
    <row r="4071" spans="1:2" x14ac:dyDescent="0.25">
      <c r="A4071" s="630">
        <v>38411</v>
      </c>
      <c r="B4071" s="631">
        <v>1.3239000000000001</v>
      </c>
    </row>
    <row r="4072" spans="1:2" x14ac:dyDescent="0.25">
      <c r="A4072" s="630">
        <v>38410</v>
      </c>
      <c r="B4072" s="631">
        <v>1.3242</v>
      </c>
    </row>
    <row r="4073" spans="1:2" x14ac:dyDescent="0.25">
      <c r="A4073" s="630">
        <v>38409</v>
      </c>
      <c r="B4073" s="631">
        <v>1.3240000000000001</v>
      </c>
    </row>
    <row r="4074" spans="1:2" x14ac:dyDescent="0.25">
      <c r="A4074" s="630">
        <v>38408</v>
      </c>
      <c r="B4074" s="631">
        <v>1.3204</v>
      </c>
    </row>
    <row r="4075" spans="1:2" x14ac:dyDescent="0.25">
      <c r="A4075" s="630">
        <v>38407</v>
      </c>
      <c r="B4075" s="631">
        <v>1.321</v>
      </c>
    </row>
    <row r="4076" spans="1:2" x14ac:dyDescent="0.25">
      <c r="A4076" s="630">
        <v>38406</v>
      </c>
      <c r="B4076" s="631">
        <v>1.3254999999999999</v>
      </c>
    </row>
    <row r="4077" spans="1:2" x14ac:dyDescent="0.25">
      <c r="A4077" s="630">
        <v>38405</v>
      </c>
      <c r="B4077" s="631">
        <v>1.3063</v>
      </c>
    </row>
    <row r="4078" spans="1:2" x14ac:dyDescent="0.25">
      <c r="A4078" s="630">
        <v>38404</v>
      </c>
      <c r="B4078" s="631">
        <v>1.3055000000000001</v>
      </c>
    </row>
    <row r="4079" spans="1:2" x14ac:dyDescent="0.25">
      <c r="A4079" s="630">
        <v>38403</v>
      </c>
      <c r="B4079" s="631">
        <v>1.3069</v>
      </c>
    </row>
    <row r="4080" spans="1:2" x14ac:dyDescent="0.25">
      <c r="A4080" s="630">
        <v>38402</v>
      </c>
      <c r="B4080" s="631">
        <v>1.3067</v>
      </c>
    </row>
    <row r="4081" spans="1:2" x14ac:dyDescent="0.25">
      <c r="A4081" s="630">
        <v>38401</v>
      </c>
      <c r="B4081" s="631">
        <v>1.3077000000000001</v>
      </c>
    </row>
    <row r="4082" spans="1:2" x14ac:dyDescent="0.25">
      <c r="A4082" s="630">
        <v>38400</v>
      </c>
      <c r="B4082" s="631">
        <v>1.3024</v>
      </c>
    </row>
    <row r="4083" spans="1:2" x14ac:dyDescent="0.25">
      <c r="A4083" s="630">
        <v>38399</v>
      </c>
      <c r="B4083" s="631">
        <v>1.3017000000000001</v>
      </c>
    </row>
    <row r="4084" spans="1:2" x14ac:dyDescent="0.25">
      <c r="A4084" s="630">
        <v>38398</v>
      </c>
      <c r="B4084" s="631">
        <v>1.2957000000000001</v>
      </c>
    </row>
    <row r="4085" spans="1:2" x14ac:dyDescent="0.25">
      <c r="A4085" s="630">
        <v>38397</v>
      </c>
      <c r="B4085" s="631">
        <v>1.286</v>
      </c>
    </row>
    <row r="4086" spans="1:2" x14ac:dyDescent="0.25">
      <c r="A4086" s="630">
        <v>38396</v>
      </c>
      <c r="B4086" s="631">
        <v>1.2851999999999999</v>
      </c>
    </row>
    <row r="4087" spans="1:2" x14ac:dyDescent="0.25">
      <c r="A4087" s="630">
        <v>38395</v>
      </c>
      <c r="B4087" s="631">
        <v>1.2867</v>
      </c>
    </row>
    <row r="4088" spans="1:2" x14ac:dyDescent="0.25">
      <c r="A4088" s="630">
        <v>38394</v>
      </c>
      <c r="B4088" s="631">
        <v>1.2868999999999999</v>
      </c>
    </row>
    <row r="4089" spans="1:2" x14ac:dyDescent="0.25">
      <c r="A4089" s="630">
        <v>38393</v>
      </c>
      <c r="B4089" s="631">
        <v>1.2804</v>
      </c>
    </row>
    <row r="4090" spans="1:2" x14ac:dyDescent="0.25">
      <c r="A4090" s="630">
        <v>38392</v>
      </c>
      <c r="B4090" s="631">
        <v>1.2766999999999999</v>
      </c>
    </row>
    <row r="4091" spans="1:2" x14ac:dyDescent="0.25">
      <c r="A4091" s="630">
        <v>38391</v>
      </c>
      <c r="B4091" s="631">
        <v>1.2764</v>
      </c>
    </row>
    <row r="4092" spans="1:2" x14ac:dyDescent="0.25">
      <c r="A4092" s="630">
        <v>38390</v>
      </c>
      <c r="B4092" s="631">
        <v>1.2858000000000001</v>
      </c>
    </row>
    <row r="4093" spans="1:2" x14ac:dyDescent="0.25">
      <c r="A4093" s="630">
        <v>38389</v>
      </c>
      <c r="B4093" s="631">
        <v>1.2851999999999999</v>
      </c>
    </row>
    <row r="4094" spans="1:2" x14ac:dyDescent="0.25">
      <c r="A4094" s="630">
        <v>38388</v>
      </c>
      <c r="B4094" s="631">
        <v>1.2851999999999999</v>
      </c>
    </row>
    <row r="4095" spans="1:2" x14ac:dyDescent="0.25">
      <c r="A4095" s="630">
        <v>38387</v>
      </c>
      <c r="B4095" s="631">
        <v>1.2972999999999999</v>
      </c>
    </row>
    <row r="4096" spans="1:2" x14ac:dyDescent="0.25">
      <c r="A4096" s="630">
        <v>38386</v>
      </c>
      <c r="B4096" s="631">
        <v>1.3032999999999999</v>
      </c>
    </row>
    <row r="4097" spans="1:2" x14ac:dyDescent="0.25">
      <c r="A4097" s="630">
        <v>38385</v>
      </c>
      <c r="B4097" s="631">
        <v>1.3043</v>
      </c>
    </row>
    <row r="4098" spans="1:2" x14ac:dyDescent="0.25">
      <c r="A4098" s="630">
        <v>38384</v>
      </c>
      <c r="B4098" s="631">
        <v>1.3030999999999999</v>
      </c>
    </row>
    <row r="4099" spans="1:2" x14ac:dyDescent="0.25">
      <c r="A4099" s="630">
        <v>38383</v>
      </c>
      <c r="B4099" s="631">
        <v>1.3032999999999999</v>
      </c>
    </row>
    <row r="4100" spans="1:2" x14ac:dyDescent="0.25">
      <c r="A4100" s="630">
        <v>38382</v>
      </c>
      <c r="B4100" s="631">
        <v>1.3041</v>
      </c>
    </row>
    <row r="4101" spans="1:2" x14ac:dyDescent="0.25">
      <c r="A4101" s="630">
        <v>38381</v>
      </c>
      <c r="B4101" s="631">
        <v>1.3045</v>
      </c>
    </row>
    <row r="4102" spans="1:2" x14ac:dyDescent="0.25">
      <c r="A4102" s="630">
        <v>38380</v>
      </c>
      <c r="B4102" s="631">
        <v>1.3032999999999999</v>
      </c>
    </row>
    <row r="4103" spans="1:2" x14ac:dyDescent="0.25">
      <c r="A4103" s="630">
        <v>38379</v>
      </c>
      <c r="B4103" s="631">
        <v>1.3070999999999999</v>
      </c>
    </row>
    <row r="4104" spans="1:2" x14ac:dyDescent="0.25">
      <c r="A4104" s="630">
        <v>38378</v>
      </c>
      <c r="B4104" s="631">
        <v>1.2968999999999999</v>
      </c>
    </row>
    <row r="4105" spans="1:2" x14ac:dyDescent="0.25">
      <c r="A4105" s="630">
        <v>38377</v>
      </c>
      <c r="B4105" s="631">
        <v>1.3059000000000001</v>
      </c>
    </row>
    <row r="4106" spans="1:2" x14ac:dyDescent="0.25">
      <c r="A4106" s="630">
        <v>38376</v>
      </c>
      <c r="B4106" s="631">
        <v>1.3044</v>
      </c>
    </row>
    <row r="4107" spans="1:2" x14ac:dyDescent="0.25">
      <c r="A4107" s="630">
        <v>38375</v>
      </c>
      <c r="B4107" s="631">
        <v>1.2994000000000001</v>
      </c>
    </row>
    <row r="4108" spans="1:2" x14ac:dyDescent="0.25">
      <c r="A4108" s="630">
        <v>38374</v>
      </c>
      <c r="B4108" s="631">
        <v>1.3045</v>
      </c>
    </row>
    <row r="4109" spans="1:2" x14ac:dyDescent="0.25">
      <c r="A4109" s="630">
        <v>38373</v>
      </c>
      <c r="B4109" s="631">
        <v>1.2969999999999999</v>
      </c>
    </row>
    <row r="4110" spans="1:2" x14ac:dyDescent="0.25">
      <c r="A4110" s="630">
        <v>38372</v>
      </c>
      <c r="B4110" s="631">
        <v>1.3005</v>
      </c>
    </row>
    <row r="4111" spans="1:2" x14ac:dyDescent="0.25">
      <c r="A4111" s="630">
        <v>38371</v>
      </c>
      <c r="B4111" s="631">
        <v>1.302</v>
      </c>
    </row>
    <row r="4112" spans="1:2" x14ac:dyDescent="0.25">
      <c r="A4112" s="630">
        <v>38370</v>
      </c>
      <c r="B4112" s="631">
        <v>1.3065</v>
      </c>
    </row>
    <row r="4113" spans="1:2" x14ac:dyDescent="0.25">
      <c r="A4113" s="630">
        <v>38369</v>
      </c>
      <c r="B4113" s="631">
        <v>1.3101</v>
      </c>
    </row>
    <row r="4114" spans="1:2" x14ac:dyDescent="0.25">
      <c r="A4114" s="630">
        <v>38368</v>
      </c>
      <c r="B4114" s="631">
        <v>1.3099000000000001</v>
      </c>
    </row>
    <row r="4115" spans="1:2" x14ac:dyDescent="0.25">
      <c r="A4115" s="630">
        <v>38367</v>
      </c>
      <c r="B4115" s="631">
        <v>1.3101</v>
      </c>
    </row>
    <row r="4116" spans="1:2" x14ac:dyDescent="0.25">
      <c r="A4116" s="630">
        <v>38366</v>
      </c>
      <c r="B4116" s="631">
        <v>1.3220000000000001</v>
      </c>
    </row>
    <row r="4117" spans="1:2" x14ac:dyDescent="0.25">
      <c r="A4117" s="630">
        <v>38365</v>
      </c>
      <c r="B4117" s="631">
        <v>1.3262</v>
      </c>
    </row>
    <row r="4118" spans="1:2" x14ac:dyDescent="0.25">
      <c r="A4118" s="630">
        <v>38364</v>
      </c>
      <c r="B4118" s="631">
        <v>1.3110999999999999</v>
      </c>
    </row>
    <row r="4119" spans="1:2" x14ac:dyDescent="0.25">
      <c r="A4119" s="630">
        <v>38363</v>
      </c>
      <c r="B4119" s="631">
        <v>1.3084</v>
      </c>
    </row>
    <row r="4120" spans="1:2" x14ac:dyDescent="0.25">
      <c r="A4120" s="630">
        <v>38362</v>
      </c>
      <c r="B4120" s="631">
        <v>1.3052999999999999</v>
      </c>
    </row>
    <row r="4121" spans="1:2" x14ac:dyDescent="0.25">
      <c r="A4121" s="630">
        <v>38361</v>
      </c>
      <c r="B4121" s="631">
        <v>1.3056000000000001</v>
      </c>
    </row>
    <row r="4122" spans="1:2" x14ac:dyDescent="0.25">
      <c r="A4122" s="630">
        <v>38360</v>
      </c>
      <c r="B4122" s="631">
        <v>1.3047</v>
      </c>
    </row>
    <row r="4123" spans="1:2" x14ac:dyDescent="0.25">
      <c r="A4123" s="630">
        <v>38359</v>
      </c>
      <c r="B4123" s="631">
        <v>1.3172999999999999</v>
      </c>
    </row>
    <row r="4124" spans="1:2" x14ac:dyDescent="0.25">
      <c r="A4124" s="630">
        <v>38358</v>
      </c>
      <c r="B4124" s="631">
        <v>1.3255999999999999</v>
      </c>
    </row>
    <row r="4125" spans="1:2" x14ac:dyDescent="0.25">
      <c r="A4125" s="630">
        <v>38357</v>
      </c>
      <c r="B4125" s="631">
        <v>1.3268</v>
      </c>
    </row>
    <row r="4126" spans="1:2" x14ac:dyDescent="0.25">
      <c r="A4126" s="630">
        <v>38356</v>
      </c>
      <c r="B4126" s="631">
        <v>1.3467</v>
      </c>
    </row>
    <row r="4127" spans="1:2" x14ac:dyDescent="0.25">
      <c r="A4127" s="630">
        <v>38355</v>
      </c>
      <c r="B4127" s="631">
        <v>1.3540000000000001</v>
      </c>
    </row>
    <row r="4128" spans="1:2" x14ac:dyDescent="0.25">
      <c r="A4128" s="630">
        <v>38354</v>
      </c>
      <c r="B4128" s="631">
        <v>1.3563000000000001</v>
      </c>
    </row>
    <row r="4129" spans="1:2" x14ac:dyDescent="0.25">
      <c r="A4129" s="630">
        <v>38353</v>
      </c>
      <c r="B4129" s="631">
        <v>1.3564000000000001</v>
      </c>
    </row>
    <row r="4130" spans="1:2" x14ac:dyDescent="0.25">
      <c r="A4130" s="630">
        <v>38352</v>
      </c>
      <c r="B4130" s="631">
        <v>1.3640000000000001</v>
      </c>
    </row>
    <row r="4131" spans="1:2" x14ac:dyDescent="0.25">
      <c r="A4131" s="630">
        <v>38351</v>
      </c>
      <c r="B4131" s="631">
        <v>1.3599000000000001</v>
      </c>
    </row>
    <row r="4132" spans="1:2" x14ac:dyDescent="0.25">
      <c r="A4132" s="630">
        <v>38350</v>
      </c>
      <c r="B4132" s="631">
        <v>1.3605</v>
      </c>
    </row>
    <row r="4133" spans="1:2" x14ac:dyDescent="0.25">
      <c r="A4133" s="630">
        <v>38349</v>
      </c>
      <c r="B4133" s="631">
        <v>1.3613</v>
      </c>
    </row>
    <row r="4134" spans="1:2" x14ac:dyDescent="0.25">
      <c r="A4134" s="630">
        <v>38348</v>
      </c>
      <c r="B4134" s="631">
        <v>1.3532999999999999</v>
      </c>
    </row>
    <row r="4135" spans="1:2" x14ac:dyDescent="0.25">
      <c r="A4135" s="630">
        <v>38347</v>
      </c>
      <c r="B4135" s="631">
        <v>1.3532999999999999</v>
      </c>
    </row>
    <row r="4136" spans="1:2" x14ac:dyDescent="0.25">
      <c r="A4136" s="630">
        <v>38346</v>
      </c>
      <c r="B4136" s="631">
        <v>1.3529</v>
      </c>
    </row>
    <row r="4137" spans="1:2" x14ac:dyDescent="0.25">
      <c r="A4137" s="630">
        <v>38345</v>
      </c>
      <c r="B4137" s="631">
        <v>1.3509</v>
      </c>
    </row>
    <row r="4138" spans="1:2" x14ac:dyDescent="0.25">
      <c r="A4138" s="630">
        <v>38344</v>
      </c>
      <c r="B4138" s="631">
        <v>1.3386</v>
      </c>
    </row>
    <row r="4139" spans="1:2" x14ac:dyDescent="0.25">
      <c r="A4139" s="630">
        <v>38343</v>
      </c>
      <c r="B4139" s="631">
        <v>1.3371</v>
      </c>
    </row>
    <row r="4140" spans="1:2" x14ac:dyDescent="0.25">
      <c r="A4140" s="630">
        <v>38342</v>
      </c>
      <c r="B4140" s="631">
        <v>1.3387</v>
      </c>
    </row>
    <row r="4141" spans="1:2" x14ac:dyDescent="0.25">
      <c r="A4141" s="630">
        <v>38341</v>
      </c>
      <c r="B4141" s="631">
        <v>1.333</v>
      </c>
    </row>
    <row r="4142" spans="1:2" x14ac:dyDescent="0.25">
      <c r="A4142" s="630">
        <v>38340</v>
      </c>
      <c r="B4142" s="631">
        <v>1.3310999999999999</v>
      </c>
    </row>
    <row r="4143" spans="1:2" x14ac:dyDescent="0.25">
      <c r="A4143" s="630">
        <v>38339</v>
      </c>
      <c r="B4143" s="631">
        <v>1.3286</v>
      </c>
    </row>
    <row r="4144" spans="1:2" x14ac:dyDescent="0.25">
      <c r="A4144" s="630">
        <v>38338</v>
      </c>
      <c r="B4144" s="631">
        <v>1.3245</v>
      </c>
    </row>
    <row r="4145" spans="1:2" x14ac:dyDescent="0.25">
      <c r="A4145" s="630">
        <v>38337</v>
      </c>
      <c r="B4145" s="631">
        <v>1.3403</v>
      </c>
    </row>
    <row r="4146" spans="1:2" x14ac:dyDescent="0.25">
      <c r="A4146" s="630">
        <v>38336</v>
      </c>
      <c r="B4146" s="631">
        <v>1.3302</v>
      </c>
    </row>
    <row r="4147" spans="1:2" x14ac:dyDescent="0.25">
      <c r="A4147" s="630">
        <v>38335</v>
      </c>
      <c r="B4147" s="631">
        <v>1.3305</v>
      </c>
    </row>
    <row r="4148" spans="1:2" x14ac:dyDescent="0.25">
      <c r="A4148" s="630">
        <v>38334</v>
      </c>
      <c r="B4148" s="631">
        <v>1.3210999999999999</v>
      </c>
    </row>
    <row r="4149" spans="1:2" x14ac:dyDescent="0.25">
      <c r="A4149" s="630">
        <v>38333</v>
      </c>
      <c r="B4149" s="631">
        <v>1.3214999999999999</v>
      </c>
    </row>
    <row r="4150" spans="1:2" x14ac:dyDescent="0.25">
      <c r="A4150" s="630">
        <v>38332</v>
      </c>
      <c r="B4150" s="631">
        <v>1.3225</v>
      </c>
    </row>
    <row r="4151" spans="1:2" x14ac:dyDescent="0.25">
      <c r="A4151" s="630">
        <v>38331</v>
      </c>
      <c r="B4151" s="631">
        <v>1.3315999999999999</v>
      </c>
    </row>
    <row r="4152" spans="1:2" x14ac:dyDescent="0.25">
      <c r="A4152" s="630">
        <v>38330</v>
      </c>
      <c r="B4152" s="631">
        <v>1.3329</v>
      </c>
    </row>
    <row r="4153" spans="1:2" x14ac:dyDescent="0.25">
      <c r="A4153" s="630">
        <v>38329</v>
      </c>
      <c r="B4153" s="631">
        <v>1.3428</v>
      </c>
    </row>
    <row r="4154" spans="1:2" x14ac:dyDescent="0.25">
      <c r="A4154" s="630">
        <v>38328</v>
      </c>
      <c r="B4154" s="631">
        <v>1.3398000000000001</v>
      </c>
    </row>
    <row r="4155" spans="1:2" x14ac:dyDescent="0.25">
      <c r="A4155" s="630">
        <v>38327</v>
      </c>
      <c r="B4155" s="631">
        <v>1.3447</v>
      </c>
    </row>
    <row r="4156" spans="1:2" x14ac:dyDescent="0.25">
      <c r="A4156" s="630">
        <v>38326</v>
      </c>
      <c r="B4156" s="631">
        <v>1.3461000000000001</v>
      </c>
    </row>
    <row r="4157" spans="1:2" x14ac:dyDescent="0.25">
      <c r="A4157" s="630">
        <v>38325</v>
      </c>
      <c r="B4157" s="631">
        <v>1.3455999999999999</v>
      </c>
    </row>
    <row r="4158" spans="1:2" x14ac:dyDescent="0.25">
      <c r="A4158" s="630">
        <v>38324</v>
      </c>
      <c r="B4158" s="631">
        <v>1.3268</v>
      </c>
    </row>
    <row r="4159" spans="1:2" x14ac:dyDescent="0.25">
      <c r="A4159" s="630">
        <v>38323</v>
      </c>
      <c r="B4159" s="631">
        <v>1.3321000000000001</v>
      </c>
    </row>
    <row r="4160" spans="1:2" x14ac:dyDescent="0.25">
      <c r="A4160" s="630">
        <v>38322</v>
      </c>
      <c r="B4160" s="631">
        <v>1.3293999999999999</v>
      </c>
    </row>
    <row r="4161" spans="1:2" x14ac:dyDescent="0.25">
      <c r="A4161" s="630">
        <v>38321</v>
      </c>
      <c r="B4161" s="631">
        <v>1.327</v>
      </c>
    </row>
    <row r="4162" spans="1:2" x14ac:dyDescent="0.25">
      <c r="A4162" s="630">
        <v>38320</v>
      </c>
      <c r="B4162" s="631">
        <v>1.3278000000000001</v>
      </c>
    </row>
    <row r="4163" spans="1:2" x14ac:dyDescent="0.25">
      <c r="A4163" s="630">
        <v>38319</v>
      </c>
      <c r="B4163" s="631">
        <v>1.3304</v>
      </c>
    </row>
    <row r="4164" spans="1:2" x14ac:dyDescent="0.25">
      <c r="A4164" s="630">
        <v>38318</v>
      </c>
      <c r="B4164" s="631">
        <v>1.3290999999999999</v>
      </c>
    </row>
    <row r="4165" spans="1:2" x14ac:dyDescent="0.25">
      <c r="A4165" s="630">
        <v>38317</v>
      </c>
      <c r="B4165" s="631">
        <v>1.3246</v>
      </c>
    </row>
    <row r="4166" spans="1:2" x14ac:dyDescent="0.25">
      <c r="A4166" s="630">
        <v>38316</v>
      </c>
      <c r="B4166" s="631">
        <v>1.3174999999999999</v>
      </c>
    </row>
    <row r="4167" spans="1:2" x14ac:dyDescent="0.25">
      <c r="A4167" s="630">
        <v>38315</v>
      </c>
      <c r="B4167" s="631">
        <v>1.3077000000000001</v>
      </c>
    </row>
    <row r="4168" spans="1:2" x14ac:dyDescent="0.25">
      <c r="A4168" s="630">
        <v>38314</v>
      </c>
      <c r="B4168" s="631">
        <v>1.3042</v>
      </c>
    </row>
    <row r="4169" spans="1:2" x14ac:dyDescent="0.25">
      <c r="A4169" s="630">
        <v>38313</v>
      </c>
      <c r="B4169" s="631">
        <v>1.3039000000000001</v>
      </c>
    </row>
    <row r="4170" spans="1:2" x14ac:dyDescent="0.25">
      <c r="A4170" s="630">
        <v>38312</v>
      </c>
      <c r="B4170" s="631">
        <v>1.3044</v>
      </c>
    </row>
    <row r="4171" spans="1:2" x14ac:dyDescent="0.25">
      <c r="A4171" s="630">
        <v>38311</v>
      </c>
      <c r="B4171" s="631">
        <v>1.3024</v>
      </c>
    </row>
    <row r="4172" spans="1:2" x14ac:dyDescent="0.25">
      <c r="A4172" s="630">
        <v>38310</v>
      </c>
      <c r="B4172" s="631">
        <v>1.296</v>
      </c>
    </row>
    <row r="4173" spans="1:2" x14ac:dyDescent="0.25">
      <c r="A4173" s="630">
        <v>38309</v>
      </c>
      <c r="B4173" s="631">
        <v>1.3030999999999999</v>
      </c>
    </row>
    <row r="4174" spans="1:2" x14ac:dyDescent="0.25">
      <c r="A4174" s="630">
        <v>38308</v>
      </c>
      <c r="B4174" s="631">
        <v>1.2956000000000001</v>
      </c>
    </row>
    <row r="4175" spans="1:2" x14ac:dyDescent="0.25">
      <c r="A4175" s="630">
        <v>38307</v>
      </c>
      <c r="B4175" s="631">
        <v>1.2943</v>
      </c>
    </row>
    <row r="4176" spans="1:2" x14ac:dyDescent="0.25">
      <c r="A4176" s="630">
        <v>38306</v>
      </c>
      <c r="B4176" s="631">
        <v>1.2985</v>
      </c>
    </row>
    <row r="4177" spans="1:2" x14ac:dyDescent="0.25">
      <c r="A4177" s="630">
        <v>38305</v>
      </c>
      <c r="B4177" s="631">
        <v>1.2977000000000001</v>
      </c>
    </row>
    <row r="4178" spans="1:2" x14ac:dyDescent="0.25">
      <c r="A4178" s="630">
        <v>38304</v>
      </c>
      <c r="B4178" s="631">
        <v>1.2977000000000001</v>
      </c>
    </row>
    <row r="4179" spans="1:2" x14ac:dyDescent="0.25">
      <c r="A4179" s="630">
        <v>38303</v>
      </c>
      <c r="B4179" s="631">
        <v>1.2904</v>
      </c>
    </row>
    <row r="4180" spans="1:2" x14ac:dyDescent="0.25">
      <c r="A4180" s="630">
        <v>38302</v>
      </c>
      <c r="B4180" s="631">
        <v>1.2892999999999999</v>
      </c>
    </row>
    <row r="4181" spans="1:2" x14ac:dyDescent="0.25">
      <c r="A4181" s="630">
        <v>38301</v>
      </c>
      <c r="B4181" s="631">
        <v>1.2897000000000001</v>
      </c>
    </row>
    <row r="4182" spans="1:2" x14ac:dyDescent="0.25">
      <c r="A4182" s="630">
        <v>38300</v>
      </c>
      <c r="B4182" s="631">
        <v>1.2915000000000001</v>
      </c>
    </row>
    <row r="4183" spans="1:2" x14ac:dyDescent="0.25">
      <c r="A4183" s="630">
        <v>38299</v>
      </c>
      <c r="B4183" s="631">
        <v>1.2968999999999999</v>
      </c>
    </row>
    <row r="4184" spans="1:2" x14ac:dyDescent="0.25">
      <c r="A4184" s="630">
        <v>38298</v>
      </c>
      <c r="B4184" s="631">
        <v>1.2935000000000001</v>
      </c>
    </row>
    <row r="4185" spans="1:2" x14ac:dyDescent="0.25">
      <c r="A4185" s="630">
        <v>38297</v>
      </c>
      <c r="B4185" s="631">
        <v>1.2965</v>
      </c>
    </row>
    <row r="4186" spans="1:2" x14ac:dyDescent="0.25">
      <c r="A4186" s="630">
        <v>38296</v>
      </c>
      <c r="B4186" s="631">
        <v>1.2869999999999999</v>
      </c>
    </row>
    <row r="4187" spans="1:2" x14ac:dyDescent="0.25">
      <c r="A4187" s="630">
        <v>38295</v>
      </c>
      <c r="B4187" s="631">
        <v>1.282</v>
      </c>
    </row>
    <row r="4188" spans="1:2" x14ac:dyDescent="0.25">
      <c r="A4188" s="630">
        <v>38294</v>
      </c>
      <c r="B4188" s="631">
        <v>1.2726999999999999</v>
      </c>
    </row>
    <row r="4189" spans="1:2" x14ac:dyDescent="0.25">
      <c r="A4189" s="630">
        <v>38293</v>
      </c>
      <c r="B4189" s="631">
        <v>1.2753000000000001</v>
      </c>
    </row>
    <row r="4190" spans="1:2" x14ac:dyDescent="0.25">
      <c r="A4190" s="630">
        <v>38292</v>
      </c>
      <c r="B4190" s="631">
        <v>1.2806</v>
      </c>
    </row>
    <row r="4191" spans="1:2" x14ac:dyDescent="0.25">
      <c r="A4191" s="630">
        <v>38291</v>
      </c>
      <c r="B4191" s="631">
        <v>1.2790999999999999</v>
      </c>
    </row>
    <row r="4192" spans="1:2" x14ac:dyDescent="0.25">
      <c r="A4192" s="630">
        <v>38290</v>
      </c>
      <c r="B4192" s="631">
        <v>1.2795000000000001</v>
      </c>
    </row>
    <row r="4193" spans="1:2" x14ac:dyDescent="0.25">
      <c r="A4193" s="630">
        <v>38289</v>
      </c>
      <c r="B4193" s="631">
        <v>1.2738</v>
      </c>
    </row>
    <row r="4194" spans="1:2" x14ac:dyDescent="0.25">
      <c r="A4194" s="630">
        <v>38288</v>
      </c>
      <c r="B4194" s="631">
        <v>1.2703</v>
      </c>
    </row>
    <row r="4195" spans="1:2" x14ac:dyDescent="0.25">
      <c r="A4195" s="630">
        <v>38287</v>
      </c>
      <c r="B4195" s="631">
        <v>1.2762</v>
      </c>
    </row>
    <row r="4196" spans="1:2" x14ac:dyDescent="0.25">
      <c r="A4196" s="630">
        <v>38286</v>
      </c>
      <c r="B4196" s="631">
        <v>1.28</v>
      </c>
    </row>
    <row r="4197" spans="1:2" x14ac:dyDescent="0.25">
      <c r="A4197" s="630">
        <v>38285</v>
      </c>
      <c r="B4197" s="631">
        <v>1.2684</v>
      </c>
    </row>
    <row r="4198" spans="1:2" x14ac:dyDescent="0.25">
      <c r="A4198" s="630">
        <v>38284</v>
      </c>
      <c r="B4198" s="631">
        <v>1.2685</v>
      </c>
    </row>
    <row r="4199" spans="1:2" x14ac:dyDescent="0.25">
      <c r="A4199" s="630">
        <v>38283</v>
      </c>
      <c r="B4199" s="631">
        <v>1.2672000000000001</v>
      </c>
    </row>
    <row r="4200" spans="1:2" x14ac:dyDescent="0.25">
      <c r="A4200" s="630">
        <v>38282</v>
      </c>
      <c r="B4200" s="631">
        <v>1.2617</v>
      </c>
    </row>
    <row r="4201" spans="1:2" x14ac:dyDescent="0.25">
      <c r="A4201" s="630">
        <v>38281</v>
      </c>
      <c r="B4201" s="631">
        <v>1.2581</v>
      </c>
    </row>
    <row r="4202" spans="1:2" x14ac:dyDescent="0.25">
      <c r="A4202" s="630">
        <v>38280</v>
      </c>
      <c r="B4202" s="631">
        <v>1.2519</v>
      </c>
    </row>
    <row r="4203" spans="1:2" x14ac:dyDescent="0.25">
      <c r="A4203" s="630">
        <v>38279</v>
      </c>
      <c r="B4203" s="631">
        <v>1.2498</v>
      </c>
    </row>
    <row r="4204" spans="1:2" x14ac:dyDescent="0.25">
      <c r="A4204" s="630">
        <v>38278</v>
      </c>
      <c r="B4204" s="631">
        <v>1.2470000000000001</v>
      </c>
    </row>
    <row r="4205" spans="1:2" x14ac:dyDescent="0.25">
      <c r="A4205" s="630">
        <v>38277</v>
      </c>
      <c r="B4205" s="631">
        <v>1.2479</v>
      </c>
    </row>
    <row r="4206" spans="1:2" x14ac:dyDescent="0.25">
      <c r="A4206" s="630">
        <v>38276</v>
      </c>
      <c r="B4206" s="631">
        <v>1.2474000000000001</v>
      </c>
    </row>
    <row r="4207" spans="1:2" x14ac:dyDescent="0.25">
      <c r="A4207" s="630">
        <v>38275</v>
      </c>
      <c r="B4207" s="631">
        <v>1.2387999999999999</v>
      </c>
    </row>
    <row r="4208" spans="1:2" x14ac:dyDescent="0.25">
      <c r="A4208" s="630">
        <v>38274</v>
      </c>
      <c r="B4208" s="631">
        <v>1.2343999999999999</v>
      </c>
    </row>
    <row r="4209" spans="1:2" x14ac:dyDescent="0.25">
      <c r="A4209" s="630">
        <v>38273</v>
      </c>
      <c r="B4209" s="631">
        <v>1.2324999999999999</v>
      </c>
    </row>
    <row r="4210" spans="1:2" x14ac:dyDescent="0.25">
      <c r="A4210" s="630">
        <v>38272</v>
      </c>
      <c r="B4210" s="631">
        <v>1.2379</v>
      </c>
    </row>
    <row r="4211" spans="1:2" x14ac:dyDescent="0.25">
      <c r="A4211" s="630">
        <v>38271</v>
      </c>
      <c r="B4211" s="631">
        <v>1.2417</v>
      </c>
    </row>
    <row r="4212" spans="1:2" x14ac:dyDescent="0.25">
      <c r="A4212" s="630">
        <v>38270</v>
      </c>
      <c r="B4212" s="631">
        <v>1.2403</v>
      </c>
    </row>
    <row r="4213" spans="1:2" x14ac:dyDescent="0.25">
      <c r="A4213" s="630">
        <v>38269</v>
      </c>
      <c r="B4213" s="631">
        <v>1.2403</v>
      </c>
    </row>
    <row r="4214" spans="1:2" x14ac:dyDescent="0.25">
      <c r="A4214" s="630">
        <v>38268</v>
      </c>
      <c r="B4214" s="631">
        <v>1.2286999999999999</v>
      </c>
    </row>
    <row r="4215" spans="1:2" x14ac:dyDescent="0.25">
      <c r="A4215" s="630">
        <v>38267</v>
      </c>
      <c r="B4215" s="631">
        <v>1.2277</v>
      </c>
    </row>
    <row r="4216" spans="1:2" x14ac:dyDescent="0.25">
      <c r="A4216" s="630">
        <v>38266</v>
      </c>
      <c r="B4216" s="631">
        <v>1.2317</v>
      </c>
    </row>
    <row r="4217" spans="1:2" x14ac:dyDescent="0.25">
      <c r="A4217" s="630">
        <v>38265</v>
      </c>
      <c r="B4217" s="631">
        <v>1.2283999999999999</v>
      </c>
    </row>
    <row r="4218" spans="1:2" x14ac:dyDescent="0.25">
      <c r="A4218" s="630">
        <v>38264</v>
      </c>
      <c r="B4218" s="631">
        <v>1.2394000000000001</v>
      </c>
    </row>
    <row r="4219" spans="1:2" x14ac:dyDescent="0.25">
      <c r="A4219" s="630">
        <v>38263</v>
      </c>
      <c r="B4219" s="631">
        <v>1.2398</v>
      </c>
    </row>
    <row r="4220" spans="1:2" x14ac:dyDescent="0.25">
      <c r="A4220" s="630">
        <v>38262</v>
      </c>
      <c r="B4220" s="631">
        <v>1.2398</v>
      </c>
    </row>
    <row r="4221" spans="1:2" x14ac:dyDescent="0.25">
      <c r="A4221" s="630">
        <v>38261</v>
      </c>
      <c r="B4221" s="631">
        <v>1.2436</v>
      </c>
    </row>
    <row r="4222" spans="1:2" x14ac:dyDescent="0.25">
      <c r="A4222" s="630">
        <v>38260</v>
      </c>
      <c r="B4222" s="631">
        <v>1.2324999999999999</v>
      </c>
    </row>
    <row r="4223" spans="1:2" x14ac:dyDescent="0.25">
      <c r="A4223" s="630">
        <v>38259</v>
      </c>
      <c r="B4223" s="631">
        <v>1.2315</v>
      </c>
    </row>
    <row r="4224" spans="1:2" x14ac:dyDescent="0.25">
      <c r="A4224" s="630">
        <v>38258</v>
      </c>
      <c r="B4224" s="631">
        <v>1.2289000000000001</v>
      </c>
    </row>
    <row r="4225" spans="1:2" x14ac:dyDescent="0.25">
      <c r="A4225" s="630">
        <v>38257</v>
      </c>
      <c r="B4225" s="631">
        <v>1.2279</v>
      </c>
    </row>
    <row r="4226" spans="1:2" x14ac:dyDescent="0.25">
      <c r="A4226" s="630">
        <v>38256</v>
      </c>
      <c r="B4226" s="631">
        <v>1.2272000000000001</v>
      </c>
    </row>
    <row r="4227" spans="1:2" x14ac:dyDescent="0.25">
      <c r="A4227" s="630">
        <v>38255</v>
      </c>
      <c r="B4227" s="631">
        <v>1.2261</v>
      </c>
    </row>
    <row r="4228" spans="1:2" x14ac:dyDescent="0.25">
      <c r="A4228" s="630">
        <v>38254</v>
      </c>
      <c r="B4228" s="631">
        <v>1.2270000000000001</v>
      </c>
    </row>
    <row r="4229" spans="1:2" x14ac:dyDescent="0.25">
      <c r="A4229" s="630">
        <v>38253</v>
      </c>
      <c r="B4229" s="631">
        <v>1.2256</v>
      </c>
    </row>
    <row r="4230" spans="1:2" x14ac:dyDescent="0.25">
      <c r="A4230" s="630">
        <v>38252</v>
      </c>
      <c r="B4230" s="631">
        <v>1.2335</v>
      </c>
    </row>
    <row r="4231" spans="1:2" x14ac:dyDescent="0.25">
      <c r="A4231" s="630">
        <v>38251</v>
      </c>
      <c r="B4231" s="631">
        <v>1.2166999999999999</v>
      </c>
    </row>
    <row r="4232" spans="1:2" x14ac:dyDescent="0.25">
      <c r="A4232" s="630">
        <v>38250</v>
      </c>
      <c r="B4232" s="631">
        <v>1.2177</v>
      </c>
    </row>
    <row r="4233" spans="1:2" x14ac:dyDescent="0.25">
      <c r="A4233" s="630">
        <v>38249</v>
      </c>
      <c r="B4233" s="631">
        <v>1.216</v>
      </c>
    </row>
    <row r="4234" spans="1:2" x14ac:dyDescent="0.25">
      <c r="A4234" s="630">
        <v>38248</v>
      </c>
      <c r="B4234" s="631">
        <v>1.216</v>
      </c>
    </row>
    <row r="4235" spans="1:2" x14ac:dyDescent="0.25">
      <c r="A4235" s="630">
        <v>38247</v>
      </c>
      <c r="B4235" s="631">
        <v>1.2189000000000001</v>
      </c>
    </row>
    <row r="4236" spans="1:2" x14ac:dyDescent="0.25">
      <c r="A4236" s="630">
        <v>38246</v>
      </c>
      <c r="B4236" s="631">
        <v>1.2153</v>
      </c>
    </row>
    <row r="4237" spans="1:2" x14ac:dyDescent="0.25">
      <c r="A4237" s="630">
        <v>38245</v>
      </c>
      <c r="B4237" s="631">
        <v>1.2257</v>
      </c>
    </row>
    <row r="4238" spans="1:2" x14ac:dyDescent="0.25">
      <c r="A4238" s="630">
        <v>38244</v>
      </c>
      <c r="B4238" s="631">
        <v>1.2250000000000001</v>
      </c>
    </row>
    <row r="4239" spans="1:2" x14ac:dyDescent="0.25">
      <c r="A4239" s="630">
        <v>38243</v>
      </c>
      <c r="B4239" s="631">
        <v>1.2253000000000001</v>
      </c>
    </row>
    <row r="4240" spans="1:2" x14ac:dyDescent="0.25">
      <c r="A4240" s="630">
        <v>38242</v>
      </c>
      <c r="B4240" s="631">
        <v>1.2266999999999999</v>
      </c>
    </row>
    <row r="4241" spans="1:2" x14ac:dyDescent="0.25">
      <c r="A4241" s="630">
        <v>38241</v>
      </c>
      <c r="B4241" s="631">
        <v>1.2264999999999999</v>
      </c>
    </row>
    <row r="4242" spans="1:2" x14ac:dyDescent="0.25">
      <c r="A4242" s="630">
        <v>38240</v>
      </c>
      <c r="B4242" s="631">
        <v>1.2194</v>
      </c>
    </row>
    <row r="4243" spans="1:2" x14ac:dyDescent="0.25">
      <c r="A4243" s="630">
        <v>38239</v>
      </c>
      <c r="B4243" s="631">
        <v>1.2181999999999999</v>
      </c>
    </row>
    <row r="4244" spans="1:2" x14ac:dyDescent="0.25">
      <c r="A4244" s="630">
        <v>38238</v>
      </c>
      <c r="B4244" s="631">
        <v>1.2102999999999999</v>
      </c>
    </row>
    <row r="4245" spans="1:2" x14ac:dyDescent="0.25">
      <c r="A4245" s="630">
        <v>38237</v>
      </c>
      <c r="B4245" s="631">
        <v>1.2065999999999999</v>
      </c>
    </row>
    <row r="4246" spans="1:2" x14ac:dyDescent="0.25">
      <c r="A4246" s="630">
        <v>38236</v>
      </c>
      <c r="B4246" s="631">
        <v>1.2059</v>
      </c>
    </row>
    <row r="4247" spans="1:2" x14ac:dyDescent="0.25">
      <c r="A4247" s="630">
        <v>38235</v>
      </c>
      <c r="B4247" s="631">
        <v>1.2053</v>
      </c>
    </row>
    <row r="4248" spans="1:2" x14ac:dyDescent="0.25">
      <c r="A4248" s="630">
        <v>38234</v>
      </c>
      <c r="B4248" s="631">
        <v>1.206</v>
      </c>
    </row>
    <row r="4249" spans="1:2" x14ac:dyDescent="0.25">
      <c r="A4249" s="630">
        <v>38233</v>
      </c>
      <c r="B4249" s="631">
        <v>1.2163999999999999</v>
      </c>
    </row>
    <row r="4250" spans="1:2" x14ac:dyDescent="0.25">
      <c r="A4250" s="630">
        <v>38232</v>
      </c>
      <c r="B4250" s="631">
        <v>1.2185999999999999</v>
      </c>
    </row>
    <row r="4251" spans="1:2" x14ac:dyDescent="0.25">
      <c r="A4251" s="630">
        <v>38231</v>
      </c>
      <c r="B4251" s="631">
        <v>1.2175</v>
      </c>
    </row>
    <row r="4252" spans="1:2" x14ac:dyDescent="0.25">
      <c r="A4252" s="630">
        <v>38230</v>
      </c>
      <c r="B4252" s="631">
        <v>1.2051000000000001</v>
      </c>
    </row>
    <row r="4253" spans="1:2" x14ac:dyDescent="0.25">
      <c r="A4253" s="630">
        <v>38229</v>
      </c>
      <c r="B4253" s="631">
        <v>1.2015</v>
      </c>
    </row>
    <row r="4254" spans="1:2" x14ac:dyDescent="0.25">
      <c r="A4254" s="630">
        <v>38228</v>
      </c>
      <c r="B4254" s="631">
        <v>1.2023999999999999</v>
      </c>
    </row>
    <row r="4255" spans="1:2" x14ac:dyDescent="0.25">
      <c r="A4255" s="630">
        <v>38227</v>
      </c>
      <c r="B4255" s="631">
        <v>1.2011000000000001</v>
      </c>
    </row>
    <row r="4256" spans="1:2" x14ac:dyDescent="0.25">
      <c r="A4256" s="630">
        <v>38226</v>
      </c>
      <c r="B4256" s="631">
        <v>1.2101</v>
      </c>
    </row>
    <row r="4257" spans="1:2" x14ac:dyDescent="0.25">
      <c r="A4257" s="630">
        <v>38225</v>
      </c>
      <c r="B4257" s="631">
        <v>1.2084999999999999</v>
      </c>
    </row>
    <row r="4258" spans="1:2" x14ac:dyDescent="0.25">
      <c r="A4258" s="630">
        <v>38224</v>
      </c>
      <c r="B4258" s="631">
        <v>1.2081999999999999</v>
      </c>
    </row>
    <row r="4259" spans="1:2" x14ac:dyDescent="0.25">
      <c r="A4259" s="630">
        <v>38223</v>
      </c>
      <c r="B4259" s="631">
        <v>1.2137</v>
      </c>
    </row>
    <row r="4260" spans="1:2" x14ac:dyDescent="0.25">
      <c r="A4260" s="630">
        <v>38222</v>
      </c>
      <c r="B4260" s="631">
        <v>1.2313000000000001</v>
      </c>
    </row>
    <row r="4261" spans="1:2" x14ac:dyDescent="0.25">
      <c r="A4261" s="630">
        <v>38221</v>
      </c>
      <c r="B4261" s="631">
        <v>1.232</v>
      </c>
    </row>
    <row r="4262" spans="1:2" x14ac:dyDescent="0.25">
      <c r="A4262" s="630">
        <v>38220</v>
      </c>
      <c r="B4262" s="631">
        <v>1.2309000000000001</v>
      </c>
    </row>
    <row r="4263" spans="1:2" x14ac:dyDescent="0.25">
      <c r="A4263" s="630">
        <v>38219</v>
      </c>
      <c r="B4263" s="631">
        <v>1.2366999999999999</v>
      </c>
    </row>
    <row r="4264" spans="1:2" x14ac:dyDescent="0.25">
      <c r="A4264" s="630">
        <v>38218</v>
      </c>
      <c r="B4264" s="631">
        <v>1.2336</v>
      </c>
    </row>
    <row r="4265" spans="1:2" x14ac:dyDescent="0.25">
      <c r="A4265" s="630">
        <v>38217</v>
      </c>
      <c r="B4265" s="631">
        <v>1.2349000000000001</v>
      </c>
    </row>
    <row r="4266" spans="1:2" x14ac:dyDescent="0.25">
      <c r="A4266" s="630">
        <v>38216</v>
      </c>
      <c r="B4266" s="631">
        <v>1.2359</v>
      </c>
    </row>
    <row r="4267" spans="1:2" x14ac:dyDescent="0.25">
      <c r="A4267" s="630">
        <v>38215</v>
      </c>
      <c r="B4267" s="631">
        <v>1.2363999999999999</v>
      </c>
    </row>
    <row r="4268" spans="1:2" x14ac:dyDescent="0.25">
      <c r="A4268" s="630">
        <v>38214</v>
      </c>
      <c r="B4268" s="631">
        <v>1.2372000000000001</v>
      </c>
    </row>
    <row r="4269" spans="1:2" x14ac:dyDescent="0.25">
      <c r="A4269" s="630">
        <v>38213</v>
      </c>
      <c r="B4269" s="631">
        <v>1.2371000000000001</v>
      </c>
    </row>
    <row r="4270" spans="1:2" x14ac:dyDescent="0.25">
      <c r="A4270" s="630">
        <v>38212</v>
      </c>
      <c r="B4270" s="631">
        <v>1.2261</v>
      </c>
    </row>
    <row r="4271" spans="1:2" x14ac:dyDescent="0.25">
      <c r="A4271" s="630">
        <v>38211</v>
      </c>
      <c r="B4271" s="631">
        <v>1.2214</v>
      </c>
    </row>
    <row r="4272" spans="1:2" x14ac:dyDescent="0.25">
      <c r="A4272" s="630">
        <v>38210</v>
      </c>
      <c r="B4272" s="631">
        <v>1.2237</v>
      </c>
    </row>
    <row r="4273" spans="1:2" x14ac:dyDescent="0.25">
      <c r="A4273" s="630">
        <v>38209</v>
      </c>
      <c r="B4273" s="631">
        <v>1.2266999999999999</v>
      </c>
    </row>
    <row r="4274" spans="1:2" x14ac:dyDescent="0.25">
      <c r="A4274" s="630">
        <v>38208</v>
      </c>
      <c r="B4274" s="631">
        <v>1.2282</v>
      </c>
    </row>
    <row r="4275" spans="1:2" x14ac:dyDescent="0.25">
      <c r="A4275" s="630">
        <v>38207</v>
      </c>
      <c r="B4275" s="631">
        <v>1.2312000000000001</v>
      </c>
    </row>
    <row r="4276" spans="1:2" x14ac:dyDescent="0.25">
      <c r="A4276" s="630">
        <v>38206</v>
      </c>
      <c r="B4276" s="631">
        <v>1.2312000000000001</v>
      </c>
    </row>
    <row r="4277" spans="1:2" x14ac:dyDescent="0.25">
      <c r="A4277" s="630">
        <v>38205</v>
      </c>
      <c r="B4277" s="631">
        <v>1.2058</v>
      </c>
    </row>
    <row r="4278" spans="1:2" x14ac:dyDescent="0.25">
      <c r="A4278" s="630">
        <v>38204</v>
      </c>
      <c r="B4278" s="631">
        <v>1.2041999999999999</v>
      </c>
    </row>
    <row r="4279" spans="1:2" x14ac:dyDescent="0.25">
      <c r="A4279" s="630">
        <v>38203</v>
      </c>
      <c r="B4279" s="631">
        <v>1.2051000000000001</v>
      </c>
    </row>
    <row r="4280" spans="1:2" x14ac:dyDescent="0.25">
      <c r="A4280" s="630">
        <v>38202</v>
      </c>
      <c r="B4280" s="631">
        <v>1.2029000000000001</v>
      </c>
    </row>
    <row r="4281" spans="1:2" x14ac:dyDescent="0.25">
      <c r="A4281" s="630">
        <v>38201</v>
      </c>
      <c r="B4281" s="631">
        <v>1.2064999999999999</v>
      </c>
    </row>
    <row r="4282" spans="1:2" x14ac:dyDescent="0.25">
      <c r="A4282" s="630">
        <v>38200</v>
      </c>
      <c r="B4282" s="631">
        <v>1.2027000000000001</v>
      </c>
    </row>
    <row r="4283" spans="1:2" x14ac:dyDescent="0.25">
      <c r="A4283" s="630">
        <v>38199</v>
      </c>
      <c r="B4283" s="631">
        <v>1.2020999999999999</v>
      </c>
    </row>
    <row r="4284" spans="1:2" x14ac:dyDescent="0.25">
      <c r="A4284" s="630">
        <v>38198</v>
      </c>
      <c r="B4284" s="631">
        <v>1.2029000000000001</v>
      </c>
    </row>
    <row r="4285" spans="1:2" x14ac:dyDescent="0.25">
      <c r="A4285" s="630">
        <v>38197</v>
      </c>
      <c r="B4285" s="631">
        <v>1.2042999999999999</v>
      </c>
    </row>
    <row r="4286" spans="1:2" x14ac:dyDescent="0.25">
      <c r="A4286" s="630">
        <v>38196</v>
      </c>
      <c r="B4286" s="631">
        <v>1.2045999999999999</v>
      </c>
    </row>
    <row r="4287" spans="1:2" x14ac:dyDescent="0.25">
      <c r="A4287" s="630">
        <v>38195</v>
      </c>
      <c r="B4287" s="631">
        <v>1.2150000000000001</v>
      </c>
    </row>
    <row r="4288" spans="1:2" x14ac:dyDescent="0.25">
      <c r="A4288" s="630">
        <v>38194</v>
      </c>
      <c r="B4288" s="631">
        <v>1.2102999999999999</v>
      </c>
    </row>
    <row r="4289" spans="1:2" x14ac:dyDescent="0.25">
      <c r="A4289" s="630">
        <v>38193</v>
      </c>
      <c r="B4289" s="631">
        <v>1.2092000000000001</v>
      </c>
    </row>
    <row r="4290" spans="1:2" x14ac:dyDescent="0.25">
      <c r="A4290" s="630">
        <v>38192</v>
      </c>
      <c r="B4290" s="631">
        <v>1.2101</v>
      </c>
    </row>
    <row r="4291" spans="1:2" x14ac:dyDescent="0.25">
      <c r="A4291" s="630">
        <v>38191</v>
      </c>
      <c r="B4291" s="631">
        <v>1.2249000000000001</v>
      </c>
    </row>
    <row r="4292" spans="1:2" x14ac:dyDescent="0.25">
      <c r="A4292" s="630">
        <v>38190</v>
      </c>
      <c r="B4292" s="631">
        <v>1.2255</v>
      </c>
    </row>
    <row r="4293" spans="1:2" x14ac:dyDescent="0.25">
      <c r="A4293" s="630">
        <v>38189</v>
      </c>
      <c r="B4293" s="631">
        <v>1.2325999999999999</v>
      </c>
    </row>
    <row r="4294" spans="1:2" x14ac:dyDescent="0.25">
      <c r="A4294" s="630">
        <v>38188</v>
      </c>
      <c r="B4294" s="631">
        <v>1.2437</v>
      </c>
    </row>
    <row r="4295" spans="1:2" x14ac:dyDescent="0.25">
      <c r="A4295" s="630">
        <v>38187</v>
      </c>
      <c r="B4295" s="631">
        <v>1.2438</v>
      </c>
    </row>
    <row r="4296" spans="1:2" x14ac:dyDescent="0.25">
      <c r="A4296" s="630">
        <v>38186</v>
      </c>
      <c r="B4296" s="631">
        <v>1.2450000000000001</v>
      </c>
    </row>
    <row r="4297" spans="1:2" x14ac:dyDescent="0.25">
      <c r="A4297" s="630">
        <v>38185</v>
      </c>
      <c r="B4297" s="631">
        <v>1.2445999999999999</v>
      </c>
    </row>
    <row r="4298" spans="1:2" x14ac:dyDescent="0.25">
      <c r="A4298" s="630">
        <v>38184</v>
      </c>
      <c r="B4298" s="631">
        <v>1.2343999999999999</v>
      </c>
    </row>
    <row r="4299" spans="1:2" x14ac:dyDescent="0.25">
      <c r="A4299" s="630">
        <v>38183</v>
      </c>
      <c r="B4299" s="631">
        <v>1.2385999999999999</v>
      </c>
    </row>
    <row r="4300" spans="1:2" x14ac:dyDescent="0.25">
      <c r="A4300" s="630">
        <v>38182</v>
      </c>
      <c r="B4300" s="631">
        <v>1.2323</v>
      </c>
    </row>
    <row r="4301" spans="1:2" x14ac:dyDescent="0.25">
      <c r="A4301" s="630">
        <v>38181</v>
      </c>
      <c r="B4301" s="631">
        <v>1.2408999999999999</v>
      </c>
    </row>
    <row r="4302" spans="1:2" x14ac:dyDescent="0.25">
      <c r="A4302" s="630">
        <v>38180</v>
      </c>
      <c r="B4302" s="631">
        <v>1.2406999999999999</v>
      </c>
    </row>
    <row r="4303" spans="1:2" x14ac:dyDescent="0.25">
      <c r="A4303" s="630">
        <v>38179</v>
      </c>
      <c r="B4303" s="631">
        <v>1.2412000000000001</v>
      </c>
    </row>
    <row r="4304" spans="1:2" x14ac:dyDescent="0.25">
      <c r="A4304" s="630">
        <v>38178</v>
      </c>
      <c r="B4304" s="631">
        <v>1.2410000000000001</v>
      </c>
    </row>
    <row r="4305" spans="1:2" x14ac:dyDescent="0.25">
      <c r="A4305" s="630">
        <v>38177</v>
      </c>
      <c r="B4305" s="631">
        <v>1.2391000000000001</v>
      </c>
    </row>
    <row r="4306" spans="1:2" x14ac:dyDescent="0.25">
      <c r="A4306" s="630">
        <v>38176</v>
      </c>
      <c r="B4306" s="631">
        <v>1.2361</v>
      </c>
    </row>
    <row r="4307" spans="1:2" x14ac:dyDescent="0.25">
      <c r="A4307" s="630">
        <v>38175</v>
      </c>
      <c r="B4307" s="631">
        <v>1.2287999999999999</v>
      </c>
    </row>
    <row r="4308" spans="1:2" x14ac:dyDescent="0.25">
      <c r="A4308" s="630">
        <v>38174</v>
      </c>
      <c r="B4308" s="631">
        <v>1.2281</v>
      </c>
    </row>
    <row r="4309" spans="1:2" x14ac:dyDescent="0.25">
      <c r="A4309" s="630">
        <v>38173</v>
      </c>
      <c r="B4309" s="631">
        <v>1.2318</v>
      </c>
    </row>
    <row r="4310" spans="1:2" x14ac:dyDescent="0.25">
      <c r="A4310" s="630">
        <v>38172</v>
      </c>
      <c r="B4310" s="631">
        <v>1.2305999999999999</v>
      </c>
    </row>
    <row r="4311" spans="1:2" x14ac:dyDescent="0.25">
      <c r="A4311" s="630">
        <v>38171</v>
      </c>
      <c r="B4311" s="631">
        <v>1.2305999999999999</v>
      </c>
    </row>
    <row r="4312" spans="1:2" x14ac:dyDescent="0.25">
      <c r="A4312" s="630">
        <v>38170</v>
      </c>
      <c r="B4312" s="631">
        <v>1.2164999999999999</v>
      </c>
    </row>
    <row r="4313" spans="1:2" x14ac:dyDescent="0.25">
      <c r="A4313" s="630">
        <v>38169</v>
      </c>
      <c r="B4313" s="631">
        <v>1.2193000000000001</v>
      </c>
    </row>
    <row r="4314" spans="1:2" x14ac:dyDescent="0.25">
      <c r="A4314" s="630">
        <v>38168</v>
      </c>
      <c r="B4314" s="631">
        <v>1.2081999999999999</v>
      </c>
    </row>
    <row r="4315" spans="1:2" x14ac:dyDescent="0.25">
      <c r="A4315" s="630">
        <v>38167</v>
      </c>
      <c r="B4315" s="631">
        <v>1.2184999999999999</v>
      </c>
    </row>
    <row r="4316" spans="1:2" x14ac:dyDescent="0.25">
      <c r="A4316" s="630">
        <v>38166</v>
      </c>
      <c r="B4316" s="631">
        <v>1.2173</v>
      </c>
    </row>
    <row r="4317" spans="1:2" x14ac:dyDescent="0.25">
      <c r="A4317" s="630">
        <v>38165</v>
      </c>
      <c r="B4317" s="631">
        <v>1.2156</v>
      </c>
    </row>
    <row r="4318" spans="1:2" x14ac:dyDescent="0.25">
      <c r="A4318" s="630">
        <v>38164</v>
      </c>
      <c r="B4318" s="631">
        <v>1.2156</v>
      </c>
    </row>
    <row r="4319" spans="1:2" x14ac:dyDescent="0.25">
      <c r="A4319" s="630">
        <v>38163</v>
      </c>
      <c r="B4319" s="631">
        <v>1.2164999999999999</v>
      </c>
    </row>
    <row r="4320" spans="1:2" x14ac:dyDescent="0.25">
      <c r="A4320" s="630">
        <v>38162</v>
      </c>
      <c r="B4320" s="631">
        <v>1.2087000000000001</v>
      </c>
    </row>
    <row r="4321" spans="1:2" x14ac:dyDescent="0.25">
      <c r="A4321" s="630">
        <v>38161</v>
      </c>
      <c r="B4321" s="631">
        <v>1.2099</v>
      </c>
    </row>
    <row r="4322" spans="1:2" x14ac:dyDescent="0.25">
      <c r="A4322" s="630">
        <v>38160</v>
      </c>
      <c r="B4322" s="631">
        <v>1.2112000000000001</v>
      </c>
    </row>
    <row r="4323" spans="1:2" x14ac:dyDescent="0.25">
      <c r="A4323" s="630">
        <v>38159</v>
      </c>
      <c r="B4323" s="631">
        <v>1.2136</v>
      </c>
    </row>
    <row r="4324" spans="1:2" x14ac:dyDescent="0.25">
      <c r="A4324" s="630">
        <v>38158</v>
      </c>
      <c r="B4324" s="631">
        <v>1.2139</v>
      </c>
    </row>
    <row r="4325" spans="1:2" x14ac:dyDescent="0.25">
      <c r="A4325" s="630">
        <v>38157</v>
      </c>
      <c r="B4325" s="631">
        <v>1.2138</v>
      </c>
    </row>
    <row r="4326" spans="1:2" x14ac:dyDescent="0.25">
      <c r="A4326" s="630">
        <v>38156</v>
      </c>
      <c r="B4326" s="631">
        <v>1.2054</v>
      </c>
    </row>
    <row r="4327" spans="1:2" x14ac:dyDescent="0.25">
      <c r="A4327" s="630">
        <v>38155</v>
      </c>
      <c r="B4327" s="631">
        <v>1.2005999999999999</v>
      </c>
    </row>
    <row r="4328" spans="1:2" x14ac:dyDescent="0.25">
      <c r="A4328" s="630">
        <v>38154</v>
      </c>
      <c r="B4328" s="631">
        <v>1.2161999999999999</v>
      </c>
    </row>
    <row r="4329" spans="1:2" x14ac:dyDescent="0.25">
      <c r="A4329" s="630">
        <v>38153</v>
      </c>
      <c r="B4329" s="631">
        <v>1.2067000000000001</v>
      </c>
    </row>
    <row r="4330" spans="1:2" x14ac:dyDescent="0.25">
      <c r="A4330" s="630">
        <v>38152</v>
      </c>
      <c r="B4330" s="631">
        <v>1.2027000000000001</v>
      </c>
    </row>
    <row r="4331" spans="1:2" x14ac:dyDescent="0.25">
      <c r="A4331" s="630">
        <v>38151</v>
      </c>
      <c r="B4331" s="631">
        <v>1.2027000000000001</v>
      </c>
    </row>
    <row r="4332" spans="1:2" x14ac:dyDescent="0.25">
      <c r="A4332" s="630">
        <v>38150</v>
      </c>
      <c r="B4332" s="631">
        <v>1.2017</v>
      </c>
    </row>
    <row r="4333" spans="1:2" x14ac:dyDescent="0.25">
      <c r="A4333" s="630">
        <v>38149</v>
      </c>
      <c r="B4333" s="631">
        <v>1.2111000000000001</v>
      </c>
    </row>
    <row r="4334" spans="1:2" x14ac:dyDescent="0.25">
      <c r="A4334" s="630">
        <v>38148</v>
      </c>
      <c r="B4334" s="631">
        <v>1.2044999999999999</v>
      </c>
    </row>
    <row r="4335" spans="1:2" x14ac:dyDescent="0.25">
      <c r="A4335" s="630">
        <v>38147</v>
      </c>
      <c r="B4335" s="631">
        <v>1.2262999999999999</v>
      </c>
    </row>
    <row r="4336" spans="1:2" x14ac:dyDescent="0.25">
      <c r="A4336" s="630">
        <v>38146</v>
      </c>
      <c r="B4336" s="631">
        <v>1.2314000000000001</v>
      </c>
    </row>
    <row r="4337" spans="1:2" x14ac:dyDescent="0.25">
      <c r="A4337" s="630">
        <v>38145</v>
      </c>
      <c r="B4337" s="631">
        <v>1.2282</v>
      </c>
    </row>
    <row r="4338" spans="1:2" x14ac:dyDescent="0.25">
      <c r="A4338" s="630">
        <v>38144</v>
      </c>
      <c r="B4338" s="631">
        <v>1.2269000000000001</v>
      </c>
    </row>
    <row r="4339" spans="1:2" x14ac:dyDescent="0.25">
      <c r="A4339" s="630">
        <v>38143</v>
      </c>
      <c r="B4339" s="631">
        <v>1.2287999999999999</v>
      </c>
    </row>
    <row r="4340" spans="1:2" x14ac:dyDescent="0.25">
      <c r="A4340" s="630">
        <v>38142</v>
      </c>
      <c r="B4340" s="631">
        <v>1.2221</v>
      </c>
    </row>
    <row r="4341" spans="1:2" x14ac:dyDescent="0.25">
      <c r="A4341" s="630">
        <v>38141</v>
      </c>
      <c r="B4341" s="631">
        <v>1.2213000000000001</v>
      </c>
    </row>
    <row r="4342" spans="1:2" x14ac:dyDescent="0.25">
      <c r="A4342" s="630">
        <v>38140</v>
      </c>
      <c r="B4342" s="631">
        <v>1.2242</v>
      </c>
    </row>
    <row r="4343" spans="1:2" x14ac:dyDescent="0.25">
      <c r="A4343" s="630">
        <v>38139</v>
      </c>
      <c r="B4343" s="631">
        <v>1.2184999999999999</v>
      </c>
    </row>
    <row r="4344" spans="1:2" x14ac:dyDescent="0.25">
      <c r="A4344" s="630">
        <v>38138</v>
      </c>
      <c r="B4344" s="631">
        <v>1.224</v>
      </c>
    </row>
    <row r="4345" spans="1:2" x14ac:dyDescent="0.25">
      <c r="A4345" s="630">
        <v>38137</v>
      </c>
      <c r="B4345" s="631">
        <v>1.2218</v>
      </c>
    </row>
    <row r="4346" spans="1:2" x14ac:dyDescent="0.25">
      <c r="A4346" s="630">
        <v>38136</v>
      </c>
      <c r="B4346" s="631">
        <v>1.2212000000000001</v>
      </c>
    </row>
    <row r="4347" spans="1:2" x14ac:dyDescent="0.25">
      <c r="A4347" s="630">
        <v>38135</v>
      </c>
      <c r="B4347" s="631">
        <v>1.2264999999999999</v>
      </c>
    </row>
    <row r="4348" spans="1:2" x14ac:dyDescent="0.25">
      <c r="A4348" s="630">
        <v>38134</v>
      </c>
      <c r="B4348" s="631">
        <v>1.2103999999999999</v>
      </c>
    </row>
    <row r="4349" spans="1:2" x14ac:dyDescent="0.25">
      <c r="A4349" s="630">
        <v>38133</v>
      </c>
      <c r="B4349" s="631">
        <v>1.2094</v>
      </c>
    </row>
    <row r="4350" spans="1:2" x14ac:dyDescent="0.25">
      <c r="A4350" s="630">
        <v>38132</v>
      </c>
      <c r="B4350" s="631">
        <v>1.2012</v>
      </c>
    </row>
    <row r="4351" spans="1:2" x14ac:dyDescent="0.25">
      <c r="A4351" s="630">
        <v>38131</v>
      </c>
      <c r="B4351" s="631">
        <v>1.1976</v>
      </c>
    </row>
    <row r="4352" spans="1:2" x14ac:dyDescent="0.25">
      <c r="A4352" s="630">
        <v>38130</v>
      </c>
      <c r="B4352" s="631">
        <v>1.1996</v>
      </c>
    </row>
    <row r="4353" spans="1:2" x14ac:dyDescent="0.25">
      <c r="A4353" s="630">
        <v>38129</v>
      </c>
      <c r="B4353" s="631">
        <v>1.1993</v>
      </c>
    </row>
    <row r="4354" spans="1:2" x14ac:dyDescent="0.25">
      <c r="A4354" s="630">
        <v>38128</v>
      </c>
      <c r="B4354" s="631">
        <v>1.1933</v>
      </c>
    </row>
    <row r="4355" spans="1:2" x14ac:dyDescent="0.25">
      <c r="A4355" s="630">
        <v>38127</v>
      </c>
      <c r="B4355" s="631">
        <v>1.2010000000000001</v>
      </c>
    </row>
    <row r="4356" spans="1:2" x14ac:dyDescent="0.25">
      <c r="A4356" s="630">
        <v>38126</v>
      </c>
      <c r="B4356" s="631">
        <v>1.1946000000000001</v>
      </c>
    </row>
    <row r="4357" spans="1:2" x14ac:dyDescent="0.25">
      <c r="A4357" s="630">
        <v>38125</v>
      </c>
      <c r="B4357" s="631">
        <v>1.202</v>
      </c>
    </row>
    <row r="4358" spans="1:2" x14ac:dyDescent="0.25">
      <c r="A4358" s="630">
        <v>38124</v>
      </c>
      <c r="B4358" s="631">
        <v>1.1887000000000001</v>
      </c>
    </row>
    <row r="4359" spans="1:2" x14ac:dyDescent="0.25">
      <c r="A4359" s="630">
        <v>38123</v>
      </c>
      <c r="B4359" s="631">
        <v>1.1879999999999999</v>
      </c>
    </row>
    <row r="4360" spans="1:2" x14ac:dyDescent="0.25">
      <c r="A4360" s="630">
        <v>38122</v>
      </c>
      <c r="B4360" s="631">
        <v>1.1879</v>
      </c>
    </row>
    <row r="4361" spans="1:2" x14ac:dyDescent="0.25">
      <c r="A4361" s="630">
        <v>38121</v>
      </c>
      <c r="B4361" s="631">
        <v>1.1817</v>
      </c>
    </row>
    <row r="4362" spans="1:2" x14ac:dyDescent="0.25">
      <c r="A4362" s="630">
        <v>38120</v>
      </c>
      <c r="B4362" s="631">
        <v>1.1899</v>
      </c>
    </row>
    <row r="4363" spans="1:2" x14ac:dyDescent="0.25">
      <c r="A4363" s="630">
        <v>38119</v>
      </c>
      <c r="B4363" s="631">
        <v>1.1863999999999999</v>
      </c>
    </row>
    <row r="4364" spans="1:2" x14ac:dyDescent="0.25">
      <c r="A4364" s="630">
        <v>38118</v>
      </c>
      <c r="B4364" s="631">
        <v>1.1853</v>
      </c>
    </row>
    <row r="4365" spans="1:2" x14ac:dyDescent="0.25">
      <c r="A4365" s="630">
        <v>38117</v>
      </c>
      <c r="B4365" s="631">
        <v>1.1869000000000001</v>
      </c>
    </row>
    <row r="4366" spans="1:2" x14ac:dyDescent="0.25">
      <c r="A4366" s="630">
        <v>38116</v>
      </c>
      <c r="B4366" s="631">
        <v>1.1884999999999999</v>
      </c>
    </row>
    <row r="4367" spans="1:2" x14ac:dyDescent="0.25">
      <c r="A4367" s="630">
        <v>38115</v>
      </c>
      <c r="B4367" s="631">
        <v>1.1884999999999999</v>
      </c>
    </row>
    <row r="4368" spans="1:2" x14ac:dyDescent="0.25">
      <c r="A4368" s="630">
        <v>38114</v>
      </c>
      <c r="B4368" s="631">
        <v>1.2073</v>
      </c>
    </row>
    <row r="4369" spans="1:2" x14ac:dyDescent="0.25">
      <c r="A4369" s="630">
        <v>38113</v>
      </c>
      <c r="B4369" s="631">
        <v>1.2164999999999999</v>
      </c>
    </row>
    <row r="4370" spans="1:2" x14ac:dyDescent="0.25">
      <c r="A4370" s="630">
        <v>38112</v>
      </c>
      <c r="B4370" s="631">
        <v>1.2089000000000001</v>
      </c>
    </row>
    <row r="4371" spans="1:2" x14ac:dyDescent="0.25">
      <c r="A4371" s="630">
        <v>38111</v>
      </c>
      <c r="B4371" s="631">
        <v>1.1937</v>
      </c>
    </row>
    <row r="4372" spans="1:2" x14ac:dyDescent="0.25">
      <c r="A4372" s="630">
        <v>38110</v>
      </c>
      <c r="B4372" s="631">
        <v>1.2005999999999999</v>
      </c>
    </row>
    <row r="4373" spans="1:2" x14ac:dyDescent="0.25">
      <c r="A4373" s="630">
        <v>38109</v>
      </c>
      <c r="B4373" s="631">
        <v>1.198</v>
      </c>
    </row>
    <row r="4374" spans="1:2" x14ac:dyDescent="0.25">
      <c r="A4374" s="630">
        <v>38108</v>
      </c>
      <c r="B4374" s="631">
        <v>1.198</v>
      </c>
    </row>
    <row r="4375" spans="1:2" x14ac:dyDescent="0.25">
      <c r="A4375" s="630">
        <v>38107</v>
      </c>
      <c r="B4375" s="631">
        <v>1.1979</v>
      </c>
    </row>
    <row r="4376" spans="1:2" x14ac:dyDescent="0.25">
      <c r="A4376" s="630">
        <v>38106</v>
      </c>
      <c r="B4376" s="631">
        <v>1.1834</v>
      </c>
    </row>
    <row r="4377" spans="1:2" x14ac:dyDescent="0.25">
      <c r="A4377" s="630">
        <v>38105</v>
      </c>
      <c r="B4377" s="631">
        <v>1.1937</v>
      </c>
    </row>
    <row r="4378" spans="1:2" x14ac:dyDescent="0.25">
      <c r="A4378" s="630">
        <v>38104</v>
      </c>
      <c r="B4378" s="631">
        <v>1.1871</v>
      </c>
    </row>
    <row r="4379" spans="1:2" x14ac:dyDescent="0.25">
      <c r="A4379" s="630">
        <v>38103</v>
      </c>
      <c r="B4379" s="631">
        <v>1.1820999999999999</v>
      </c>
    </row>
    <row r="4380" spans="1:2" x14ac:dyDescent="0.25">
      <c r="A4380" s="630">
        <v>38102</v>
      </c>
      <c r="B4380" s="631">
        <v>1.1840999999999999</v>
      </c>
    </row>
    <row r="4381" spans="1:2" x14ac:dyDescent="0.25">
      <c r="A4381" s="630">
        <v>38101</v>
      </c>
      <c r="B4381" s="631">
        <v>1.1834</v>
      </c>
    </row>
    <row r="4382" spans="1:2" x14ac:dyDescent="0.25">
      <c r="A4382" s="630">
        <v>38100</v>
      </c>
      <c r="B4382" s="631">
        <v>1.1906000000000001</v>
      </c>
    </row>
    <row r="4383" spans="1:2" x14ac:dyDescent="0.25">
      <c r="A4383" s="630">
        <v>38099</v>
      </c>
      <c r="B4383" s="631">
        <v>1.1830000000000001</v>
      </c>
    </row>
    <row r="4384" spans="1:2" x14ac:dyDescent="0.25">
      <c r="A4384" s="630">
        <v>38098</v>
      </c>
      <c r="B4384" s="631">
        <v>1.1861999999999999</v>
      </c>
    </row>
    <row r="4385" spans="1:2" x14ac:dyDescent="0.25">
      <c r="A4385" s="630">
        <v>38097</v>
      </c>
      <c r="B4385" s="631">
        <v>1.2017</v>
      </c>
    </row>
    <row r="4386" spans="1:2" x14ac:dyDescent="0.25">
      <c r="A4386" s="630">
        <v>38096</v>
      </c>
      <c r="B4386" s="631">
        <v>1.2013</v>
      </c>
    </row>
    <row r="4387" spans="1:2" x14ac:dyDescent="0.25">
      <c r="A4387" s="630">
        <v>38095</v>
      </c>
      <c r="B4387" s="631">
        <v>1.2</v>
      </c>
    </row>
    <row r="4388" spans="1:2" x14ac:dyDescent="0.25">
      <c r="A4388" s="630">
        <v>38094</v>
      </c>
      <c r="B4388" s="631">
        <v>1.1987000000000001</v>
      </c>
    </row>
    <row r="4389" spans="1:2" x14ac:dyDescent="0.25">
      <c r="A4389" s="630">
        <v>38093</v>
      </c>
      <c r="B4389" s="631">
        <v>1.1974</v>
      </c>
    </row>
    <row r="4390" spans="1:2" x14ac:dyDescent="0.25">
      <c r="A4390" s="630">
        <v>38092</v>
      </c>
      <c r="B4390" s="631">
        <v>1.1964999999999999</v>
      </c>
    </row>
    <row r="4391" spans="1:2" x14ac:dyDescent="0.25">
      <c r="A4391" s="630">
        <v>38091</v>
      </c>
      <c r="B4391" s="631">
        <v>1.1943999999999999</v>
      </c>
    </row>
    <row r="4392" spans="1:2" x14ac:dyDescent="0.25">
      <c r="A4392" s="630">
        <v>38090</v>
      </c>
      <c r="B4392" s="631">
        <v>1.2070000000000001</v>
      </c>
    </row>
    <row r="4393" spans="1:2" x14ac:dyDescent="0.25">
      <c r="A4393" s="630">
        <v>38089</v>
      </c>
      <c r="B4393" s="631">
        <v>1.2090000000000001</v>
      </c>
    </row>
    <row r="4394" spans="1:2" x14ac:dyDescent="0.25">
      <c r="A4394" s="630">
        <v>38088</v>
      </c>
      <c r="B4394" s="631">
        <v>1.2083999999999999</v>
      </c>
    </row>
    <row r="4395" spans="1:2" x14ac:dyDescent="0.25">
      <c r="A4395" s="630">
        <v>38087</v>
      </c>
      <c r="B4395" s="631">
        <v>1.2094</v>
      </c>
    </row>
    <row r="4396" spans="1:2" x14ac:dyDescent="0.25">
      <c r="A4396" s="630">
        <v>38086</v>
      </c>
      <c r="B4396" s="631">
        <v>1.2078</v>
      </c>
    </row>
    <row r="4397" spans="1:2" x14ac:dyDescent="0.25">
      <c r="A4397" s="630">
        <v>38085</v>
      </c>
      <c r="B4397" s="631">
        <v>1.2169000000000001</v>
      </c>
    </row>
    <row r="4398" spans="1:2" x14ac:dyDescent="0.25">
      <c r="A4398" s="630">
        <v>38084</v>
      </c>
      <c r="B4398" s="631">
        <v>1.2089000000000001</v>
      </c>
    </row>
    <row r="4399" spans="1:2" x14ac:dyDescent="0.25">
      <c r="A4399" s="630">
        <v>38083</v>
      </c>
      <c r="B4399" s="631">
        <v>1.2016</v>
      </c>
    </row>
    <row r="4400" spans="1:2" x14ac:dyDescent="0.25">
      <c r="A4400" s="630">
        <v>38082</v>
      </c>
      <c r="B4400" s="631">
        <v>1.2117</v>
      </c>
    </row>
    <row r="4401" spans="1:2" x14ac:dyDescent="0.25">
      <c r="A4401" s="630">
        <v>38081</v>
      </c>
      <c r="B4401" s="631">
        <v>1.2121999999999999</v>
      </c>
    </row>
    <row r="4402" spans="1:2" x14ac:dyDescent="0.25">
      <c r="A4402" s="630">
        <v>38080</v>
      </c>
      <c r="B4402" s="631">
        <v>1.2133</v>
      </c>
    </row>
    <row r="4403" spans="1:2" x14ac:dyDescent="0.25">
      <c r="A4403" s="630">
        <v>38079</v>
      </c>
      <c r="B4403" s="631">
        <v>1.2352000000000001</v>
      </c>
    </row>
    <row r="4404" spans="1:2" x14ac:dyDescent="0.25">
      <c r="A4404" s="630">
        <v>38078</v>
      </c>
      <c r="B4404" s="631">
        <v>1.23</v>
      </c>
    </row>
    <row r="4405" spans="1:2" x14ac:dyDescent="0.25">
      <c r="A4405" s="630">
        <v>38077</v>
      </c>
      <c r="B4405" s="631">
        <v>1.2173</v>
      </c>
    </row>
    <row r="4406" spans="1:2" x14ac:dyDescent="0.25">
      <c r="A4406" s="630">
        <v>38076</v>
      </c>
      <c r="B4406" s="631">
        <v>1.2141999999999999</v>
      </c>
    </row>
    <row r="4407" spans="1:2" x14ac:dyDescent="0.25">
      <c r="A4407" s="630">
        <v>38075</v>
      </c>
      <c r="B4407" s="631">
        <v>1.2119</v>
      </c>
    </row>
    <row r="4408" spans="1:2" x14ac:dyDescent="0.25">
      <c r="A4408" s="630">
        <v>38074</v>
      </c>
      <c r="B4408" s="631">
        <v>1.2121</v>
      </c>
    </row>
    <row r="4409" spans="1:2" x14ac:dyDescent="0.25">
      <c r="A4409" s="630">
        <v>38073</v>
      </c>
      <c r="B4409" s="631">
        <v>1.2122999999999999</v>
      </c>
    </row>
    <row r="4410" spans="1:2" x14ac:dyDescent="0.25">
      <c r="A4410" s="630">
        <v>38072</v>
      </c>
      <c r="B4410" s="631">
        <v>1.2136</v>
      </c>
    </row>
    <row r="4411" spans="1:2" x14ac:dyDescent="0.25">
      <c r="A4411" s="630">
        <v>38071</v>
      </c>
      <c r="B4411" s="631">
        <v>1.2126999999999999</v>
      </c>
    </row>
    <row r="4412" spans="1:2" x14ac:dyDescent="0.25">
      <c r="A4412" s="630">
        <v>38070</v>
      </c>
      <c r="B4412" s="631">
        <v>1.2325999999999999</v>
      </c>
    </row>
    <row r="4413" spans="1:2" x14ac:dyDescent="0.25">
      <c r="A4413" s="630">
        <v>38069</v>
      </c>
      <c r="B4413" s="631">
        <v>1.2331000000000001</v>
      </c>
    </row>
    <row r="4414" spans="1:2" x14ac:dyDescent="0.25">
      <c r="A4414" s="630">
        <v>38068</v>
      </c>
      <c r="B4414" s="631">
        <v>1.2282</v>
      </c>
    </row>
    <row r="4415" spans="1:2" x14ac:dyDescent="0.25">
      <c r="A4415" s="630">
        <v>38067</v>
      </c>
      <c r="B4415" s="631">
        <v>1.2281</v>
      </c>
    </row>
    <row r="4416" spans="1:2" x14ac:dyDescent="0.25">
      <c r="A4416" s="630">
        <v>38066</v>
      </c>
      <c r="B4416" s="631">
        <v>1.2274</v>
      </c>
    </row>
    <row r="4417" spans="1:2" x14ac:dyDescent="0.25">
      <c r="A4417" s="630">
        <v>38065</v>
      </c>
      <c r="B4417" s="631">
        <v>1.2387999999999999</v>
      </c>
    </row>
    <row r="4418" spans="1:2" x14ac:dyDescent="0.25">
      <c r="A4418" s="630">
        <v>38064</v>
      </c>
      <c r="B4418" s="631">
        <v>1.2235</v>
      </c>
    </row>
    <row r="4419" spans="1:2" x14ac:dyDescent="0.25">
      <c r="A4419" s="630">
        <v>38063</v>
      </c>
      <c r="B4419" s="631">
        <v>1.2262</v>
      </c>
    </row>
    <row r="4420" spans="1:2" x14ac:dyDescent="0.25">
      <c r="A4420" s="630">
        <v>38062</v>
      </c>
      <c r="B4420" s="631">
        <v>1.2270000000000001</v>
      </c>
    </row>
    <row r="4421" spans="1:2" x14ac:dyDescent="0.25">
      <c r="A4421" s="630">
        <v>38061</v>
      </c>
      <c r="B4421" s="631">
        <v>1.2234</v>
      </c>
    </row>
    <row r="4422" spans="1:2" x14ac:dyDescent="0.25">
      <c r="A4422" s="630">
        <v>38060</v>
      </c>
      <c r="B4422" s="631">
        <v>1.2222</v>
      </c>
    </row>
    <row r="4423" spans="1:2" x14ac:dyDescent="0.25">
      <c r="A4423" s="630">
        <v>38059</v>
      </c>
      <c r="B4423" s="631">
        <v>1.222</v>
      </c>
    </row>
    <row r="4424" spans="1:2" x14ac:dyDescent="0.25">
      <c r="A4424" s="630">
        <v>38058</v>
      </c>
      <c r="B4424" s="631">
        <v>1.2337</v>
      </c>
    </row>
    <row r="4425" spans="1:2" x14ac:dyDescent="0.25">
      <c r="A4425" s="630">
        <v>38057</v>
      </c>
      <c r="B4425" s="631">
        <v>1.2242</v>
      </c>
    </row>
    <row r="4426" spans="1:2" x14ac:dyDescent="0.25">
      <c r="A4426" s="630">
        <v>38056</v>
      </c>
      <c r="B4426" s="631">
        <v>1.2311000000000001</v>
      </c>
    </row>
    <row r="4427" spans="1:2" x14ac:dyDescent="0.25">
      <c r="A4427" s="630">
        <v>38055</v>
      </c>
      <c r="B4427" s="631">
        <v>1.2404999999999999</v>
      </c>
    </row>
    <row r="4428" spans="1:2" x14ac:dyDescent="0.25">
      <c r="A4428" s="630">
        <v>38054</v>
      </c>
      <c r="B4428" s="631">
        <v>1.2383</v>
      </c>
    </row>
    <row r="4429" spans="1:2" x14ac:dyDescent="0.25">
      <c r="A4429" s="630">
        <v>38053</v>
      </c>
      <c r="B4429" s="631">
        <v>1.2361</v>
      </c>
    </row>
    <row r="4430" spans="1:2" x14ac:dyDescent="0.25">
      <c r="A4430" s="630">
        <v>38052</v>
      </c>
      <c r="B4430" s="631">
        <v>1.2373000000000001</v>
      </c>
    </row>
    <row r="4431" spans="1:2" x14ac:dyDescent="0.25">
      <c r="A4431" s="630">
        <v>38051</v>
      </c>
      <c r="B4431" s="631">
        <v>1.2189000000000001</v>
      </c>
    </row>
    <row r="4432" spans="1:2" x14ac:dyDescent="0.25">
      <c r="A4432" s="630">
        <v>38050</v>
      </c>
      <c r="B4432" s="631">
        <v>1.2197</v>
      </c>
    </row>
    <row r="4433" spans="1:2" x14ac:dyDescent="0.25">
      <c r="A4433" s="630">
        <v>38049</v>
      </c>
      <c r="B4433" s="631">
        <v>1.2214</v>
      </c>
    </row>
    <row r="4434" spans="1:2" x14ac:dyDescent="0.25">
      <c r="A4434" s="630">
        <v>38048</v>
      </c>
      <c r="B4434" s="631">
        <v>1.2442</v>
      </c>
    </row>
    <row r="4435" spans="1:2" x14ac:dyDescent="0.25">
      <c r="A4435" s="630">
        <v>38047</v>
      </c>
      <c r="B4435" s="631">
        <v>1.2488999999999999</v>
      </c>
    </row>
    <row r="4436" spans="1:2" x14ac:dyDescent="0.25">
      <c r="A4436" s="630">
        <v>38046</v>
      </c>
      <c r="B4436" s="631">
        <v>1.2490000000000001</v>
      </c>
    </row>
    <row r="4437" spans="1:2" x14ac:dyDescent="0.25">
      <c r="A4437" s="630">
        <v>38045</v>
      </c>
      <c r="B4437" s="631">
        <v>1.2493000000000001</v>
      </c>
    </row>
    <row r="4438" spans="1:2" x14ac:dyDescent="0.25">
      <c r="A4438" s="630">
        <v>38044</v>
      </c>
      <c r="B4438" s="631">
        <v>1.2432000000000001</v>
      </c>
    </row>
    <row r="4439" spans="1:2" x14ac:dyDescent="0.25">
      <c r="A4439" s="630">
        <v>38043</v>
      </c>
      <c r="B4439" s="631">
        <v>1.2493000000000001</v>
      </c>
    </row>
    <row r="4440" spans="1:2" x14ac:dyDescent="0.25">
      <c r="A4440" s="630">
        <v>38042</v>
      </c>
      <c r="B4440" s="631">
        <v>1.2683</v>
      </c>
    </row>
    <row r="4441" spans="1:2" x14ac:dyDescent="0.25">
      <c r="A4441" s="630">
        <v>38041</v>
      </c>
      <c r="B4441" s="631">
        <v>1.2553000000000001</v>
      </c>
    </row>
    <row r="4442" spans="1:2" x14ac:dyDescent="0.25">
      <c r="A4442" s="630">
        <v>38040</v>
      </c>
      <c r="B4442" s="631">
        <v>1.2506999999999999</v>
      </c>
    </row>
    <row r="4443" spans="1:2" x14ac:dyDescent="0.25">
      <c r="A4443" s="630">
        <v>38039</v>
      </c>
      <c r="B4443" s="631">
        <v>1.2538</v>
      </c>
    </row>
    <row r="4444" spans="1:2" x14ac:dyDescent="0.25">
      <c r="A4444" s="630">
        <v>38038</v>
      </c>
      <c r="B4444" s="631">
        <v>1.2522</v>
      </c>
    </row>
    <row r="4445" spans="1:2" x14ac:dyDescent="0.25">
      <c r="A4445" s="630">
        <v>38037</v>
      </c>
      <c r="B4445" s="631">
        <v>1.2706</v>
      </c>
    </row>
    <row r="4446" spans="1:2" x14ac:dyDescent="0.25">
      <c r="A4446" s="630">
        <v>38036</v>
      </c>
      <c r="B4446" s="631">
        <v>1.2661</v>
      </c>
    </row>
    <row r="4447" spans="1:2" x14ac:dyDescent="0.25">
      <c r="A4447" s="630">
        <v>38035</v>
      </c>
      <c r="B4447" s="631">
        <v>1.2835000000000001</v>
      </c>
    </row>
    <row r="4448" spans="1:2" x14ac:dyDescent="0.25">
      <c r="A4448" s="630">
        <v>38034</v>
      </c>
      <c r="B4448" s="631">
        <v>1.2768999999999999</v>
      </c>
    </row>
    <row r="4449" spans="1:2" x14ac:dyDescent="0.25">
      <c r="A4449" s="630">
        <v>38033</v>
      </c>
      <c r="B4449" s="631">
        <v>1.2747999999999999</v>
      </c>
    </row>
    <row r="4450" spans="1:2" x14ac:dyDescent="0.25">
      <c r="A4450" s="630">
        <v>38032</v>
      </c>
      <c r="B4450" s="631">
        <v>1.2722</v>
      </c>
    </row>
    <row r="4451" spans="1:2" x14ac:dyDescent="0.25">
      <c r="A4451" s="630">
        <v>38031</v>
      </c>
      <c r="B4451" s="631">
        <v>1.2741</v>
      </c>
    </row>
    <row r="4452" spans="1:2" x14ac:dyDescent="0.25">
      <c r="A4452" s="630">
        <v>38030</v>
      </c>
      <c r="B4452" s="631">
        <v>1.2803</v>
      </c>
    </row>
    <row r="4453" spans="1:2" x14ac:dyDescent="0.25">
      <c r="A4453" s="630">
        <v>38029</v>
      </c>
      <c r="B4453" s="631">
        <v>1.2823</v>
      </c>
    </row>
    <row r="4454" spans="1:2" x14ac:dyDescent="0.25">
      <c r="A4454" s="630">
        <v>38028</v>
      </c>
      <c r="B4454" s="631">
        <v>1.2697000000000001</v>
      </c>
    </row>
    <row r="4455" spans="1:2" x14ac:dyDescent="0.25">
      <c r="A4455" s="630">
        <v>38027</v>
      </c>
      <c r="B4455" s="631">
        <v>1.2682</v>
      </c>
    </row>
    <row r="4456" spans="1:2" x14ac:dyDescent="0.25">
      <c r="A4456" s="630">
        <v>38026</v>
      </c>
      <c r="B4456" s="631">
        <v>1.2625</v>
      </c>
    </row>
    <row r="4457" spans="1:2" x14ac:dyDescent="0.25">
      <c r="A4457" s="630">
        <v>38025</v>
      </c>
      <c r="B4457" s="631">
        <v>1.2697000000000001</v>
      </c>
    </row>
    <row r="4458" spans="1:2" x14ac:dyDescent="0.25">
      <c r="A4458" s="630">
        <v>38024</v>
      </c>
      <c r="B4458" s="631">
        <v>1.2701</v>
      </c>
    </row>
    <row r="4459" spans="1:2" x14ac:dyDescent="0.25">
      <c r="A4459" s="630">
        <v>38023</v>
      </c>
      <c r="B4459" s="631">
        <v>1.2539</v>
      </c>
    </row>
    <row r="4460" spans="1:2" x14ac:dyDescent="0.25">
      <c r="A4460" s="630">
        <v>38022</v>
      </c>
      <c r="B4460" s="631">
        <v>1.2527999999999999</v>
      </c>
    </row>
    <row r="4461" spans="1:2" x14ac:dyDescent="0.25">
      <c r="A4461" s="630">
        <v>38021</v>
      </c>
      <c r="B4461" s="631">
        <v>1.2529999999999999</v>
      </c>
    </row>
    <row r="4462" spans="1:2" x14ac:dyDescent="0.25">
      <c r="A4462" s="630">
        <v>38020</v>
      </c>
      <c r="B4462" s="631">
        <v>1.2426999999999999</v>
      </c>
    </row>
    <row r="4463" spans="1:2" x14ac:dyDescent="0.25">
      <c r="A4463" s="630">
        <v>38019</v>
      </c>
      <c r="B4463" s="631">
        <v>1.246</v>
      </c>
    </row>
    <row r="4464" spans="1:2" x14ac:dyDescent="0.25">
      <c r="A4464" s="630">
        <v>38018</v>
      </c>
      <c r="B4464" s="631">
        <v>1.246</v>
      </c>
    </row>
    <row r="4465" spans="1:2" x14ac:dyDescent="0.25">
      <c r="A4465" s="630">
        <v>38017</v>
      </c>
      <c r="B4465" s="631">
        <v>1.246</v>
      </c>
    </row>
    <row r="4466" spans="1:2" x14ac:dyDescent="0.25">
      <c r="A4466" s="630">
        <v>38016</v>
      </c>
      <c r="B4466" s="631">
        <v>1.2411000000000001</v>
      </c>
    </row>
    <row r="4467" spans="1:2" x14ac:dyDescent="0.25">
      <c r="A4467" s="630">
        <v>38015</v>
      </c>
      <c r="B4467" s="631">
        <v>1.2487999999999999</v>
      </c>
    </row>
    <row r="4468" spans="1:2" x14ac:dyDescent="0.25">
      <c r="A4468" s="630">
        <v>38014</v>
      </c>
      <c r="B4468" s="631">
        <v>1.2638</v>
      </c>
    </row>
    <row r="4469" spans="1:2" x14ac:dyDescent="0.25">
      <c r="A4469" s="630">
        <v>38013</v>
      </c>
      <c r="B4469" s="631">
        <v>1.2470000000000001</v>
      </c>
    </row>
    <row r="4470" spans="1:2" x14ac:dyDescent="0.25">
      <c r="A4470" s="630">
        <v>38012</v>
      </c>
      <c r="B4470" s="631">
        <v>1.258</v>
      </c>
    </row>
    <row r="4471" spans="1:2" x14ac:dyDescent="0.25">
      <c r="A4471" s="630">
        <v>38011</v>
      </c>
      <c r="B4471" s="631">
        <v>1.2587999999999999</v>
      </c>
    </row>
    <row r="4472" spans="1:2" x14ac:dyDescent="0.25">
      <c r="A4472" s="630">
        <v>38010</v>
      </c>
      <c r="B4472" s="631">
        <v>1.2586999999999999</v>
      </c>
    </row>
    <row r="4473" spans="1:2" x14ac:dyDescent="0.25">
      <c r="A4473" s="630">
        <v>38009</v>
      </c>
      <c r="B4473" s="631">
        <v>1.2708999999999999</v>
      </c>
    </row>
    <row r="4474" spans="1:2" x14ac:dyDescent="0.25">
      <c r="A4474" s="630">
        <v>38008</v>
      </c>
      <c r="B4474" s="631">
        <v>1.2629999999999999</v>
      </c>
    </row>
    <row r="4475" spans="1:2" x14ac:dyDescent="0.25">
      <c r="A4475" s="630">
        <v>38007</v>
      </c>
      <c r="B4475" s="631">
        <v>1.2576000000000001</v>
      </c>
    </row>
    <row r="4476" spans="1:2" x14ac:dyDescent="0.25">
      <c r="A4476" s="630">
        <v>38006</v>
      </c>
      <c r="B4476" s="631">
        <v>1.2351000000000001</v>
      </c>
    </row>
    <row r="4477" spans="1:2" x14ac:dyDescent="0.25">
      <c r="A4477" s="630">
        <v>38005</v>
      </c>
      <c r="B4477" s="631">
        <v>1.2169000000000001</v>
      </c>
    </row>
    <row r="4478" spans="1:2" x14ac:dyDescent="0.25">
      <c r="A4478" s="630">
        <v>38004</v>
      </c>
      <c r="B4478" s="631">
        <v>1.2393000000000001</v>
      </c>
    </row>
    <row r="4479" spans="1:2" x14ac:dyDescent="0.25">
      <c r="A4479" s="630">
        <v>38003</v>
      </c>
      <c r="B4479" s="631">
        <v>1.2565</v>
      </c>
    </row>
    <row r="4480" spans="1:2" x14ac:dyDescent="0.25">
      <c r="A4480" s="630">
        <v>38002</v>
      </c>
      <c r="B4480" s="631">
        <v>1.2565</v>
      </c>
    </row>
    <row r="4481" spans="1:2" x14ac:dyDescent="0.25">
      <c r="A4481" s="630">
        <v>38001</v>
      </c>
      <c r="B4481" s="631">
        <v>1.2649999999999999</v>
      </c>
    </row>
    <row r="4482" spans="1:2" x14ac:dyDescent="0.25">
      <c r="A4482" s="630">
        <v>38000</v>
      </c>
      <c r="B4482" s="631">
        <v>1.2764</v>
      </c>
    </row>
    <row r="4483" spans="1:2" x14ac:dyDescent="0.25">
      <c r="A4483" s="630">
        <v>37999</v>
      </c>
      <c r="B4483" s="631">
        <v>1.2743</v>
      </c>
    </row>
    <row r="4484" spans="1:2" x14ac:dyDescent="0.25">
      <c r="A4484" s="630">
        <v>37998</v>
      </c>
      <c r="B4484" s="631">
        <v>1.2829999999999999</v>
      </c>
    </row>
    <row r="4485" spans="1:2" x14ac:dyDescent="0.25">
      <c r="A4485" s="630">
        <v>37997</v>
      </c>
      <c r="B4485" s="631">
        <v>1.2825</v>
      </c>
    </row>
    <row r="4486" spans="1:2" x14ac:dyDescent="0.25">
      <c r="A4486" s="630">
        <v>37996</v>
      </c>
      <c r="B4486" s="631">
        <v>1.2825</v>
      </c>
    </row>
    <row r="4487" spans="1:2" x14ac:dyDescent="0.25">
      <c r="A4487" s="630">
        <v>37995</v>
      </c>
      <c r="B4487" s="631">
        <v>1.2764</v>
      </c>
    </row>
    <row r="4488" spans="1:2" x14ac:dyDescent="0.25">
      <c r="A4488" s="630">
        <v>37994</v>
      </c>
      <c r="B4488" s="631">
        <v>1.2636000000000001</v>
      </c>
    </row>
    <row r="4489" spans="1:2" x14ac:dyDescent="0.25">
      <c r="A4489" s="630">
        <v>37993</v>
      </c>
      <c r="B4489" s="631">
        <v>1.2736000000000001</v>
      </c>
    </row>
    <row r="4490" spans="1:2" x14ac:dyDescent="0.25">
      <c r="A4490" s="630">
        <v>37992</v>
      </c>
      <c r="B4490" s="631">
        <v>1.2654000000000001</v>
      </c>
    </row>
    <row r="4491" spans="1:2" x14ac:dyDescent="0.25">
      <c r="A4491" s="630">
        <v>37991</v>
      </c>
      <c r="B4491" s="631">
        <v>1.2583</v>
      </c>
    </row>
    <row r="4492" spans="1:2" x14ac:dyDescent="0.25">
      <c r="A4492" s="630">
        <v>37990</v>
      </c>
      <c r="B4492" s="631">
        <v>1.258</v>
      </c>
    </row>
    <row r="4493" spans="1:2" x14ac:dyDescent="0.25">
      <c r="A4493" s="630">
        <v>37989</v>
      </c>
      <c r="B4493" s="631">
        <v>1.2589999999999999</v>
      </c>
    </row>
    <row r="4494" spans="1:2" x14ac:dyDescent="0.25">
      <c r="A4494" s="630">
        <v>37988</v>
      </c>
      <c r="B4494" s="631">
        <v>1.2542</v>
      </c>
    </row>
    <row r="4495" spans="1:2" x14ac:dyDescent="0.25">
      <c r="A4495" s="630">
        <v>37987</v>
      </c>
      <c r="B4495" s="631">
        <v>1.2576000000000001</v>
      </c>
    </row>
    <row r="4496" spans="1:2" x14ac:dyDescent="0.25">
      <c r="A4496" s="630">
        <v>37986</v>
      </c>
      <c r="B4496" s="631">
        <v>1.2552000000000001</v>
      </c>
    </row>
    <row r="4497" spans="1:2" x14ac:dyDescent="0.25">
      <c r="A4497" s="630">
        <v>37985</v>
      </c>
      <c r="B4497" s="631">
        <v>1.2484</v>
      </c>
    </row>
    <row r="4498" spans="1:2" x14ac:dyDescent="0.25">
      <c r="A4498" s="630">
        <v>37984</v>
      </c>
      <c r="B4498" s="631">
        <v>1.2436</v>
      </c>
    </row>
    <row r="4499" spans="1:2" x14ac:dyDescent="0.25">
      <c r="A4499" s="630">
        <v>37983</v>
      </c>
      <c r="B4499" s="631">
        <v>1.2423999999999999</v>
      </c>
    </row>
    <row r="4500" spans="1:2" x14ac:dyDescent="0.25">
      <c r="A4500" s="630">
        <v>37982</v>
      </c>
      <c r="B4500" s="631">
        <v>1.2428999999999999</v>
      </c>
    </row>
    <row r="4501" spans="1:2" x14ac:dyDescent="0.25">
      <c r="A4501" s="630">
        <v>37981</v>
      </c>
      <c r="B4501" s="631">
        <v>1.2448999999999999</v>
      </c>
    </row>
    <row r="4502" spans="1:2" x14ac:dyDescent="0.25">
      <c r="A4502" s="630">
        <v>37980</v>
      </c>
      <c r="B4502" s="631">
        <v>1.2448999999999999</v>
      </c>
    </row>
    <row r="4503" spans="1:2" x14ac:dyDescent="0.25">
      <c r="A4503" s="630">
        <v>37979</v>
      </c>
      <c r="B4503" s="631">
        <v>1.2390000000000001</v>
      </c>
    </row>
    <row r="4504" spans="1:2" x14ac:dyDescent="0.25">
      <c r="A4504" s="630">
        <v>37978</v>
      </c>
      <c r="B4504" s="631">
        <v>1.24</v>
      </c>
    </row>
    <row r="4505" spans="1:2" x14ac:dyDescent="0.25">
      <c r="A4505" s="630">
        <v>37977</v>
      </c>
      <c r="B4505" s="631">
        <v>1.2404999999999999</v>
      </c>
    </row>
    <row r="4506" spans="1:2" x14ac:dyDescent="0.25">
      <c r="A4506" s="630">
        <v>37976</v>
      </c>
      <c r="B4506" s="631">
        <v>1.2353000000000001</v>
      </c>
    </row>
    <row r="4507" spans="1:2" x14ac:dyDescent="0.25">
      <c r="A4507" s="630">
        <v>37975</v>
      </c>
      <c r="B4507" s="631">
        <v>1.2377</v>
      </c>
    </row>
    <row r="4508" spans="1:2" x14ac:dyDescent="0.25">
      <c r="A4508" s="630">
        <v>37974</v>
      </c>
      <c r="B4508" s="631">
        <v>1.2433000000000001</v>
      </c>
    </row>
    <row r="4509" spans="1:2" x14ac:dyDescent="0.25">
      <c r="A4509" s="630">
        <v>37973</v>
      </c>
      <c r="B4509" s="631">
        <v>1.2403</v>
      </c>
    </row>
    <row r="4510" spans="1:2" x14ac:dyDescent="0.25">
      <c r="A4510" s="630">
        <v>37972</v>
      </c>
      <c r="B4510" s="631">
        <v>1.232</v>
      </c>
    </row>
    <row r="4511" spans="1:2" x14ac:dyDescent="0.25">
      <c r="A4511" s="630">
        <v>37971</v>
      </c>
      <c r="B4511" s="631">
        <v>1.2306999999999999</v>
      </c>
    </row>
    <row r="4512" spans="1:2" x14ac:dyDescent="0.25">
      <c r="A4512" s="630">
        <v>37970</v>
      </c>
      <c r="B4512" s="631">
        <v>1.2267999999999999</v>
      </c>
    </row>
    <row r="4513" spans="1:2" x14ac:dyDescent="0.25">
      <c r="A4513" s="630">
        <v>37969</v>
      </c>
      <c r="B4513" s="631">
        <v>1.2267999999999999</v>
      </c>
    </row>
    <row r="4514" spans="1:2" x14ac:dyDescent="0.25">
      <c r="A4514" s="630">
        <v>37968</v>
      </c>
      <c r="B4514" s="631">
        <v>1.2293000000000001</v>
      </c>
    </row>
    <row r="4515" spans="1:2" x14ac:dyDescent="0.25">
      <c r="A4515" s="630">
        <v>37967</v>
      </c>
      <c r="B4515" s="631">
        <v>1.2205999999999999</v>
      </c>
    </row>
    <row r="4516" spans="1:2" x14ac:dyDescent="0.25">
      <c r="A4516" s="630">
        <v>37966</v>
      </c>
      <c r="B4516" s="631">
        <v>1.2213000000000001</v>
      </c>
    </row>
    <row r="4517" spans="1:2" x14ac:dyDescent="0.25">
      <c r="A4517" s="630">
        <v>37965</v>
      </c>
      <c r="B4517" s="631">
        <v>1.2251000000000001</v>
      </c>
    </row>
    <row r="4518" spans="1:2" x14ac:dyDescent="0.25">
      <c r="A4518" s="630">
        <v>37964</v>
      </c>
      <c r="B4518" s="631">
        <v>1.2228000000000001</v>
      </c>
    </row>
    <row r="4519" spans="1:2" x14ac:dyDescent="0.25">
      <c r="A4519" s="630">
        <v>37963</v>
      </c>
      <c r="B4519" s="631">
        <v>1.2162999999999999</v>
      </c>
    </row>
    <row r="4520" spans="1:2" x14ac:dyDescent="0.25">
      <c r="A4520" s="630">
        <v>37962</v>
      </c>
      <c r="B4520" s="631">
        <v>1.2149000000000001</v>
      </c>
    </row>
    <row r="4521" spans="1:2" x14ac:dyDescent="0.25">
      <c r="A4521" s="630">
        <v>37961</v>
      </c>
      <c r="B4521" s="631">
        <v>1.2165999999999999</v>
      </c>
    </row>
    <row r="4522" spans="1:2" x14ac:dyDescent="0.25">
      <c r="A4522" s="630">
        <v>37960</v>
      </c>
      <c r="B4522" s="631">
        <v>1.2071000000000001</v>
      </c>
    </row>
    <row r="4523" spans="1:2" x14ac:dyDescent="0.25">
      <c r="A4523" s="630">
        <v>37959</v>
      </c>
      <c r="B4523" s="631">
        <v>1.2112000000000001</v>
      </c>
    </row>
    <row r="4524" spans="1:2" x14ac:dyDescent="0.25">
      <c r="A4524" s="630">
        <v>37958</v>
      </c>
      <c r="B4524" s="631">
        <v>1.2074</v>
      </c>
    </row>
    <row r="4525" spans="1:2" x14ac:dyDescent="0.25">
      <c r="A4525" s="630">
        <v>37957</v>
      </c>
      <c r="B4525" s="631">
        <v>1.1973</v>
      </c>
    </row>
    <row r="4526" spans="1:2" x14ac:dyDescent="0.25">
      <c r="A4526" s="630">
        <v>37956</v>
      </c>
      <c r="B4526" s="631">
        <v>1.1978</v>
      </c>
    </row>
    <row r="4527" spans="1:2" x14ac:dyDescent="0.25">
      <c r="A4527" s="630">
        <v>37955</v>
      </c>
      <c r="B4527" s="631">
        <v>1.1986000000000001</v>
      </c>
    </row>
    <row r="4528" spans="1:2" x14ac:dyDescent="0.25">
      <c r="A4528" s="630">
        <v>37954</v>
      </c>
      <c r="B4528" s="631">
        <v>1.1990000000000001</v>
      </c>
    </row>
    <row r="4529" spans="1:2" x14ac:dyDescent="0.25">
      <c r="A4529" s="630">
        <v>37953</v>
      </c>
      <c r="B4529" s="631">
        <v>1.1907000000000001</v>
      </c>
    </row>
    <row r="4530" spans="1:2" x14ac:dyDescent="0.25">
      <c r="A4530" s="630">
        <v>37952</v>
      </c>
      <c r="B4530" s="631">
        <v>1.1938</v>
      </c>
    </row>
    <row r="4531" spans="1:2" x14ac:dyDescent="0.25">
      <c r="A4531" s="630">
        <v>37951</v>
      </c>
      <c r="B4531" s="631">
        <v>1.1783999999999999</v>
      </c>
    </row>
    <row r="4532" spans="1:2" x14ac:dyDescent="0.25">
      <c r="A4532" s="630">
        <v>37950</v>
      </c>
      <c r="B4532" s="631">
        <v>1.1759999999999999</v>
      </c>
    </row>
    <row r="4533" spans="1:2" x14ac:dyDescent="0.25">
      <c r="A4533" s="630">
        <v>37949</v>
      </c>
      <c r="B4533" s="631">
        <v>1.1884999999999999</v>
      </c>
    </row>
    <row r="4534" spans="1:2" x14ac:dyDescent="0.25">
      <c r="A4534" s="630">
        <v>37948</v>
      </c>
      <c r="B4534" s="631">
        <v>1.1890000000000001</v>
      </c>
    </row>
    <row r="4535" spans="1:2" x14ac:dyDescent="0.25">
      <c r="A4535" s="630">
        <v>37947</v>
      </c>
      <c r="B4535" s="631">
        <v>1.1916</v>
      </c>
    </row>
    <row r="4536" spans="1:2" x14ac:dyDescent="0.25">
      <c r="A4536" s="630">
        <v>37946</v>
      </c>
      <c r="B4536" s="631">
        <v>1.1911</v>
      </c>
    </row>
    <row r="4537" spans="1:2" x14ac:dyDescent="0.25">
      <c r="A4537" s="630">
        <v>37945</v>
      </c>
      <c r="B4537" s="631">
        <v>1.1881999999999999</v>
      </c>
    </row>
    <row r="4538" spans="1:2" x14ac:dyDescent="0.25">
      <c r="A4538" s="630">
        <v>37944</v>
      </c>
      <c r="B4538" s="631">
        <v>1.1947000000000001</v>
      </c>
    </row>
    <row r="4539" spans="1:2" x14ac:dyDescent="0.25">
      <c r="A4539" s="630">
        <v>37943</v>
      </c>
      <c r="B4539" s="631">
        <v>1.1752</v>
      </c>
    </row>
    <row r="4540" spans="1:2" x14ac:dyDescent="0.25">
      <c r="A4540" s="630">
        <v>37942</v>
      </c>
      <c r="B4540" s="631">
        <v>1.1785000000000001</v>
      </c>
    </row>
    <row r="4541" spans="1:2" x14ac:dyDescent="0.25">
      <c r="A4541" s="630">
        <v>37941</v>
      </c>
      <c r="B4541" s="631">
        <v>1.1778</v>
      </c>
    </row>
    <row r="4542" spans="1:2" x14ac:dyDescent="0.25">
      <c r="A4542" s="630">
        <v>37940</v>
      </c>
      <c r="B4542" s="631">
        <v>1.1781999999999999</v>
      </c>
    </row>
    <row r="4543" spans="1:2" x14ac:dyDescent="0.25">
      <c r="A4543" s="630">
        <v>37939</v>
      </c>
      <c r="B4543" s="631">
        <v>1.1729000000000001</v>
      </c>
    </row>
    <row r="4544" spans="1:2" x14ac:dyDescent="0.25">
      <c r="A4544" s="630">
        <v>37938</v>
      </c>
      <c r="B4544" s="631">
        <v>1.1637</v>
      </c>
    </row>
    <row r="4545" spans="1:2" x14ac:dyDescent="0.25">
      <c r="A4545" s="630">
        <v>37937</v>
      </c>
      <c r="B4545" s="631">
        <v>1.1506000000000001</v>
      </c>
    </row>
    <row r="4546" spans="1:2" x14ac:dyDescent="0.25">
      <c r="A4546" s="630">
        <v>37936</v>
      </c>
      <c r="B4546" s="631">
        <v>1.1489</v>
      </c>
    </row>
    <row r="4547" spans="1:2" x14ac:dyDescent="0.25">
      <c r="A4547" s="630">
        <v>37935</v>
      </c>
      <c r="B4547" s="631">
        <v>1.1511</v>
      </c>
    </row>
    <row r="4548" spans="1:2" x14ac:dyDescent="0.25">
      <c r="A4548" s="630">
        <v>37934</v>
      </c>
      <c r="B4548" s="631">
        <v>1.1511</v>
      </c>
    </row>
    <row r="4549" spans="1:2" x14ac:dyDescent="0.25">
      <c r="A4549" s="630">
        <v>37933</v>
      </c>
      <c r="B4549" s="631">
        <v>1.1534</v>
      </c>
    </row>
    <row r="4550" spans="1:2" x14ac:dyDescent="0.25">
      <c r="A4550" s="630">
        <v>37932</v>
      </c>
      <c r="B4550" s="631">
        <v>1.1406000000000001</v>
      </c>
    </row>
    <row r="4551" spans="1:2" x14ac:dyDescent="0.25">
      <c r="A4551" s="630">
        <v>37931</v>
      </c>
      <c r="B4551" s="631">
        <v>1.1435999999999999</v>
      </c>
    </row>
    <row r="4552" spans="1:2" x14ac:dyDescent="0.25">
      <c r="A4552" s="630">
        <v>37930</v>
      </c>
      <c r="B4552" s="631">
        <v>1.1488</v>
      </c>
    </row>
    <row r="4553" spans="1:2" x14ac:dyDescent="0.25">
      <c r="A4553" s="630">
        <v>37929</v>
      </c>
      <c r="B4553" s="631">
        <v>1.1447000000000001</v>
      </c>
    </row>
    <row r="4554" spans="1:2" x14ac:dyDescent="0.25">
      <c r="A4554" s="630">
        <v>37928</v>
      </c>
      <c r="B4554" s="631">
        <v>1.1589</v>
      </c>
    </row>
    <row r="4555" spans="1:2" x14ac:dyDescent="0.25">
      <c r="A4555" s="630">
        <v>37927</v>
      </c>
      <c r="B4555" s="631">
        <v>1.1594</v>
      </c>
    </row>
    <row r="4556" spans="1:2" x14ac:dyDescent="0.25">
      <c r="A4556" s="630">
        <v>37926</v>
      </c>
      <c r="B4556" s="631">
        <v>1.1580999999999999</v>
      </c>
    </row>
    <row r="4557" spans="1:2" x14ac:dyDescent="0.25">
      <c r="A4557" s="630">
        <v>37925</v>
      </c>
      <c r="B4557" s="631">
        <v>1.1633</v>
      </c>
    </row>
    <row r="4558" spans="1:2" x14ac:dyDescent="0.25">
      <c r="A4558" s="630">
        <v>37924</v>
      </c>
      <c r="B4558" s="631">
        <v>1.1661999999999999</v>
      </c>
    </row>
    <row r="4559" spans="1:2" x14ac:dyDescent="0.25">
      <c r="A4559" s="630">
        <v>37923</v>
      </c>
      <c r="B4559" s="631">
        <v>1.1665000000000001</v>
      </c>
    </row>
    <row r="4560" spans="1:2" x14ac:dyDescent="0.25">
      <c r="A4560" s="630">
        <v>37922</v>
      </c>
      <c r="B4560" s="631">
        <v>1.1744000000000001</v>
      </c>
    </row>
    <row r="4561" spans="1:2" x14ac:dyDescent="0.25">
      <c r="A4561" s="630">
        <v>37921</v>
      </c>
      <c r="B4561" s="631">
        <v>1.1766000000000001</v>
      </c>
    </row>
    <row r="4562" spans="1:2" x14ac:dyDescent="0.25">
      <c r="A4562" s="630">
        <v>37920</v>
      </c>
      <c r="B4562" s="631">
        <v>1.1757</v>
      </c>
    </row>
    <row r="4563" spans="1:2" x14ac:dyDescent="0.25">
      <c r="A4563" s="630">
        <v>37919</v>
      </c>
      <c r="B4563" s="631">
        <v>1.1792</v>
      </c>
    </row>
    <row r="4564" spans="1:2" x14ac:dyDescent="0.25">
      <c r="A4564" s="630">
        <v>37918</v>
      </c>
      <c r="B4564" s="631">
        <v>1.1776</v>
      </c>
    </row>
    <row r="4565" spans="1:2" x14ac:dyDescent="0.25">
      <c r="A4565" s="630">
        <v>37917</v>
      </c>
      <c r="B4565" s="631">
        <v>1.1805000000000001</v>
      </c>
    </row>
    <row r="4566" spans="1:2" x14ac:dyDescent="0.25">
      <c r="A4566" s="630">
        <v>37916</v>
      </c>
      <c r="B4566" s="631">
        <v>1.1651</v>
      </c>
    </row>
    <row r="4567" spans="1:2" x14ac:dyDescent="0.25">
      <c r="A4567" s="630">
        <v>37915</v>
      </c>
      <c r="B4567" s="631">
        <v>1.1637</v>
      </c>
    </row>
    <row r="4568" spans="1:2" x14ac:dyDescent="0.25">
      <c r="A4568" s="630">
        <v>37914</v>
      </c>
      <c r="B4568" s="631">
        <v>1.1677999999999999</v>
      </c>
    </row>
    <row r="4569" spans="1:2" x14ac:dyDescent="0.25">
      <c r="A4569" s="630">
        <v>37913</v>
      </c>
      <c r="B4569" s="631">
        <v>1.1667000000000001</v>
      </c>
    </row>
    <row r="4570" spans="1:2" x14ac:dyDescent="0.25">
      <c r="A4570" s="630">
        <v>37912</v>
      </c>
      <c r="B4570" s="631">
        <v>1.1672</v>
      </c>
    </row>
    <row r="4571" spans="1:2" x14ac:dyDescent="0.25">
      <c r="A4571" s="630">
        <v>37911</v>
      </c>
      <c r="B4571" s="631">
        <v>1.1592</v>
      </c>
    </row>
    <row r="4572" spans="1:2" x14ac:dyDescent="0.25">
      <c r="A4572" s="630">
        <v>37910</v>
      </c>
      <c r="B4572" s="631">
        <v>1.1633</v>
      </c>
    </row>
    <row r="4573" spans="1:2" x14ac:dyDescent="0.25">
      <c r="A4573" s="630">
        <v>37909</v>
      </c>
      <c r="B4573" s="631">
        <v>1.1722999999999999</v>
      </c>
    </row>
    <row r="4574" spans="1:2" x14ac:dyDescent="0.25">
      <c r="A4574" s="630">
        <v>37908</v>
      </c>
      <c r="B4574" s="631">
        <v>1.1701999999999999</v>
      </c>
    </row>
    <row r="4575" spans="1:2" x14ac:dyDescent="0.25">
      <c r="A4575" s="630">
        <v>37907</v>
      </c>
      <c r="B4575" s="631">
        <v>1.179</v>
      </c>
    </row>
    <row r="4576" spans="1:2" x14ac:dyDescent="0.25">
      <c r="A4576" s="630">
        <v>37906</v>
      </c>
      <c r="B4576" s="631">
        <v>1.179</v>
      </c>
    </row>
    <row r="4577" spans="1:2" x14ac:dyDescent="0.25">
      <c r="A4577" s="630">
        <v>37905</v>
      </c>
      <c r="B4577" s="631">
        <v>1.1800999999999999</v>
      </c>
    </row>
    <row r="4578" spans="1:2" x14ac:dyDescent="0.25">
      <c r="A4578" s="630">
        <v>37904</v>
      </c>
      <c r="B4578" s="631">
        <v>1.1735</v>
      </c>
    </row>
    <row r="4579" spans="1:2" x14ac:dyDescent="0.25">
      <c r="A4579" s="630">
        <v>37903</v>
      </c>
      <c r="B4579" s="631">
        <v>1.1815</v>
      </c>
    </row>
    <row r="4580" spans="1:2" x14ac:dyDescent="0.25">
      <c r="A4580" s="630">
        <v>37902</v>
      </c>
      <c r="B4580" s="631">
        <v>1.1767000000000001</v>
      </c>
    </row>
    <row r="4581" spans="1:2" x14ac:dyDescent="0.25">
      <c r="A4581" s="630">
        <v>37901</v>
      </c>
      <c r="B4581" s="631">
        <v>1.1718</v>
      </c>
    </row>
    <row r="4582" spans="1:2" x14ac:dyDescent="0.25">
      <c r="A4582" s="630">
        <v>37900</v>
      </c>
      <c r="B4582" s="631">
        <v>1.1568000000000001</v>
      </c>
    </row>
    <row r="4583" spans="1:2" x14ac:dyDescent="0.25">
      <c r="A4583" s="630">
        <v>37899</v>
      </c>
      <c r="B4583" s="631">
        <v>1.157</v>
      </c>
    </row>
    <row r="4584" spans="1:2" x14ac:dyDescent="0.25">
      <c r="A4584" s="630">
        <v>37898</v>
      </c>
      <c r="B4584" s="631">
        <v>1.1569</v>
      </c>
    </row>
    <row r="4585" spans="1:2" x14ac:dyDescent="0.25">
      <c r="A4585" s="630">
        <v>37897</v>
      </c>
      <c r="B4585" s="631">
        <v>1.169</v>
      </c>
    </row>
    <row r="4586" spans="1:2" x14ac:dyDescent="0.25">
      <c r="A4586" s="630">
        <v>37896</v>
      </c>
      <c r="B4586" s="631">
        <v>1.1722999999999999</v>
      </c>
    </row>
    <row r="4587" spans="1:2" x14ac:dyDescent="0.25">
      <c r="A4587" s="630">
        <v>37895</v>
      </c>
      <c r="B4587" s="631">
        <v>1.1665000000000001</v>
      </c>
    </row>
    <row r="4588" spans="1:2" x14ac:dyDescent="0.25">
      <c r="A4588" s="630">
        <v>37894</v>
      </c>
      <c r="B4588" s="631">
        <v>1.1594</v>
      </c>
    </row>
    <row r="4589" spans="1:2" x14ac:dyDescent="0.25">
      <c r="A4589" s="630">
        <v>37893</v>
      </c>
      <c r="B4589" s="631">
        <v>1.1464000000000001</v>
      </c>
    </row>
    <row r="4590" spans="1:2" x14ac:dyDescent="0.25">
      <c r="A4590" s="630">
        <v>37892</v>
      </c>
      <c r="B4590" s="631">
        <v>1.1459999999999999</v>
      </c>
    </row>
    <row r="4591" spans="1:2" x14ac:dyDescent="0.25">
      <c r="A4591" s="630">
        <v>37891</v>
      </c>
      <c r="B4591" s="631">
        <v>1.1475</v>
      </c>
    </row>
    <row r="4592" spans="1:2" x14ac:dyDescent="0.25">
      <c r="A4592" s="630">
        <v>37890</v>
      </c>
      <c r="B4592" s="631">
        <v>1.1494</v>
      </c>
    </row>
    <row r="4593" spans="1:2" x14ac:dyDescent="0.25">
      <c r="A4593" s="630">
        <v>37889</v>
      </c>
      <c r="B4593" s="631">
        <v>1.1496999999999999</v>
      </c>
    </row>
    <row r="4594" spans="1:2" x14ac:dyDescent="0.25">
      <c r="A4594" s="630">
        <v>37888</v>
      </c>
      <c r="B4594" s="631">
        <v>1.1444000000000001</v>
      </c>
    </row>
    <row r="4595" spans="1:2" x14ac:dyDescent="0.25">
      <c r="A4595" s="630">
        <v>37887</v>
      </c>
      <c r="B4595" s="631">
        <v>1.1473</v>
      </c>
    </row>
    <row r="4596" spans="1:2" x14ac:dyDescent="0.25">
      <c r="A4596" s="630">
        <v>37886</v>
      </c>
      <c r="B4596" s="631">
        <v>1.1418999999999999</v>
      </c>
    </row>
    <row r="4597" spans="1:2" x14ac:dyDescent="0.25">
      <c r="A4597" s="630">
        <v>37885</v>
      </c>
      <c r="B4597" s="631">
        <v>1.1368</v>
      </c>
    </row>
    <row r="4598" spans="1:2" x14ac:dyDescent="0.25">
      <c r="A4598" s="630">
        <v>37884</v>
      </c>
      <c r="B4598" s="631">
        <v>1.1359999999999999</v>
      </c>
    </row>
    <row r="4599" spans="1:2" x14ac:dyDescent="0.25">
      <c r="A4599" s="630">
        <v>37883</v>
      </c>
      <c r="B4599" s="631">
        <v>1.1252</v>
      </c>
    </row>
    <row r="4600" spans="1:2" x14ac:dyDescent="0.25">
      <c r="A4600" s="630">
        <v>37882</v>
      </c>
      <c r="B4600" s="631">
        <v>1.1279999999999999</v>
      </c>
    </row>
    <row r="4601" spans="1:2" x14ac:dyDescent="0.25">
      <c r="A4601" s="630">
        <v>37881</v>
      </c>
      <c r="B4601" s="631">
        <v>1.1176999999999999</v>
      </c>
    </row>
    <row r="4602" spans="1:2" x14ac:dyDescent="0.25">
      <c r="A4602" s="630">
        <v>37880</v>
      </c>
      <c r="B4602" s="631">
        <v>1.1285000000000001</v>
      </c>
    </row>
    <row r="4603" spans="1:2" x14ac:dyDescent="0.25">
      <c r="A4603" s="630">
        <v>37879</v>
      </c>
      <c r="B4603" s="631">
        <v>1.1291</v>
      </c>
    </row>
    <row r="4604" spans="1:2" x14ac:dyDescent="0.25">
      <c r="A4604" s="630">
        <v>37878</v>
      </c>
      <c r="B4604" s="631">
        <v>1.129</v>
      </c>
    </row>
    <row r="4605" spans="1:2" x14ac:dyDescent="0.25">
      <c r="A4605" s="630">
        <v>37877</v>
      </c>
      <c r="B4605" s="631">
        <v>1.1286</v>
      </c>
    </row>
    <row r="4606" spans="1:2" x14ac:dyDescent="0.25">
      <c r="A4606" s="630">
        <v>37876</v>
      </c>
      <c r="B4606" s="631">
        <v>1.1204000000000001</v>
      </c>
    </row>
    <row r="4607" spans="1:2" x14ac:dyDescent="0.25">
      <c r="A4607" s="630">
        <v>37875</v>
      </c>
      <c r="B4607" s="631">
        <v>1.1211</v>
      </c>
    </row>
    <row r="4608" spans="1:2" x14ac:dyDescent="0.25">
      <c r="A4608" s="630">
        <v>37874</v>
      </c>
      <c r="B4608" s="631">
        <v>1.123</v>
      </c>
    </row>
    <row r="4609" spans="1:2" x14ac:dyDescent="0.25">
      <c r="A4609" s="630">
        <v>37873</v>
      </c>
      <c r="B4609" s="631">
        <v>1.1074999999999999</v>
      </c>
    </row>
    <row r="4610" spans="1:2" x14ac:dyDescent="0.25">
      <c r="A4610" s="630">
        <v>37872</v>
      </c>
      <c r="B4610" s="631">
        <v>1.1096999999999999</v>
      </c>
    </row>
    <row r="4611" spans="1:2" x14ac:dyDescent="0.25">
      <c r="A4611" s="630">
        <v>37871</v>
      </c>
      <c r="B4611" s="631">
        <v>1.1096999999999999</v>
      </c>
    </row>
    <row r="4612" spans="1:2" x14ac:dyDescent="0.25">
      <c r="A4612" s="630">
        <v>37870</v>
      </c>
      <c r="B4612" s="631">
        <v>1.1104000000000001</v>
      </c>
    </row>
    <row r="4613" spans="1:2" x14ac:dyDescent="0.25">
      <c r="A4613" s="630">
        <v>37869</v>
      </c>
      <c r="B4613" s="631">
        <v>1.0939000000000001</v>
      </c>
    </row>
    <row r="4614" spans="1:2" x14ac:dyDescent="0.25">
      <c r="A4614" s="630">
        <v>37868</v>
      </c>
      <c r="B4614" s="631">
        <v>1.0839000000000001</v>
      </c>
    </row>
    <row r="4615" spans="1:2" x14ac:dyDescent="0.25">
      <c r="A4615" s="630">
        <v>37867</v>
      </c>
      <c r="B4615" s="631">
        <v>1.0814999999999999</v>
      </c>
    </row>
    <row r="4616" spans="1:2" x14ac:dyDescent="0.25">
      <c r="A4616" s="630">
        <v>37866</v>
      </c>
      <c r="B4616" s="631">
        <v>1.0966</v>
      </c>
    </row>
    <row r="4617" spans="1:2" x14ac:dyDescent="0.25">
      <c r="A4617" s="630">
        <v>37865</v>
      </c>
      <c r="B4617" s="631">
        <v>1.0985</v>
      </c>
    </row>
    <row r="4618" spans="1:2" x14ac:dyDescent="0.25">
      <c r="A4618" s="630">
        <v>37864</v>
      </c>
      <c r="B4618" s="631">
        <v>1.0981000000000001</v>
      </c>
    </row>
    <row r="4619" spans="1:2" x14ac:dyDescent="0.25">
      <c r="A4619" s="630">
        <v>37863</v>
      </c>
      <c r="B4619" s="631">
        <v>1.0987</v>
      </c>
    </row>
    <row r="4620" spans="1:2" x14ac:dyDescent="0.25">
      <c r="A4620" s="630">
        <v>37862</v>
      </c>
      <c r="B4620" s="631">
        <v>1.087</v>
      </c>
    </row>
    <row r="4621" spans="1:2" x14ac:dyDescent="0.25">
      <c r="A4621" s="630">
        <v>37861</v>
      </c>
      <c r="B4621" s="631">
        <v>1.0875999999999999</v>
      </c>
    </row>
    <row r="4622" spans="1:2" x14ac:dyDescent="0.25">
      <c r="A4622" s="630">
        <v>37860</v>
      </c>
      <c r="B4622" s="631">
        <v>1.087</v>
      </c>
    </row>
    <row r="4623" spans="1:2" x14ac:dyDescent="0.25">
      <c r="A4623" s="630">
        <v>37859</v>
      </c>
      <c r="B4623" s="631">
        <v>1.0871</v>
      </c>
    </row>
    <row r="4624" spans="1:2" x14ac:dyDescent="0.25">
      <c r="A4624" s="630">
        <v>37858</v>
      </c>
      <c r="B4624" s="631">
        <v>1.0867</v>
      </c>
    </row>
    <row r="4625" spans="1:2" x14ac:dyDescent="0.25">
      <c r="A4625" s="630">
        <v>37857</v>
      </c>
      <c r="B4625" s="631">
        <v>1.0873999999999999</v>
      </c>
    </row>
    <row r="4626" spans="1:2" x14ac:dyDescent="0.25">
      <c r="A4626" s="630">
        <v>37856</v>
      </c>
      <c r="B4626" s="631">
        <v>1.0889</v>
      </c>
    </row>
    <row r="4627" spans="1:2" x14ac:dyDescent="0.25">
      <c r="A4627" s="630">
        <v>37855</v>
      </c>
      <c r="B4627" s="631">
        <v>1.0919000000000001</v>
      </c>
    </row>
    <row r="4628" spans="1:2" x14ac:dyDescent="0.25">
      <c r="A4628" s="630">
        <v>37854</v>
      </c>
      <c r="B4628" s="631">
        <v>1.1114999999999999</v>
      </c>
    </row>
    <row r="4629" spans="1:2" x14ac:dyDescent="0.25">
      <c r="A4629" s="630">
        <v>37853</v>
      </c>
      <c r="B4629" s="631">
        <v>1.1137999999999999</v>
      </c>
    </row>
    <row r="4630" spans="1:2" x14ac:dyDescent="0.25">
      <c r="A4630" s="630">
        <v>37852</v>
      </c>
      <c r="B4630" s="631">
        <v>1.1144000000000001</v>
      </c>
    </row>
    <row r="4631" spans="1:2" x14ac:dyDescent="0.25">
      <c r="A4631" s="630">
        <v>37851</v>
      </c>
      <c r="B4631" s="631">
        <v>1.1232</v>
      </c>
    </row>
    <row r="4632" spans="1:2" x14ac:dyDescent="0.25">
      <c r="A4632" s="630">
        <v>37850</v>
      </c>
      <c r="B4632" s="631">
        <v>1.1253</v>
      </c>
    </row>
    <row r="4633" spans="1:2" x14ac:dyDescent="0.25">
      <c r="A4633" s="630">
        <v>37849</v>
      </c>
      <c r="B4633" s="631">
        <v>1.1264000000000001</v>
      </c>
    </row>
    <row r="4634" spans="1:2" x14ac:dyDescent="0.25">
      <c r="A4634" s="630">
        <v>37848</v>
      </c>
      <c r="B4634" s="631">
        <v>1.1262000000000001</v>
      </c>
    </row>
    <row r="4635" spans="1:2" x14ac:dyDescent="0.25">
      <c r="A4635" s="630">
        <v>37847</v>
      </c>
      <c r="B4635" s="631">
        <v>1.1321000000000001</v>
      </c>
    </row>
    <row r="4636" spans="1:2" x14ac:dyDescent="0.25">
      <c r="A4636" s="630">
        <v>37846</v>
      </c>
      <c r="B4636" s="631">
        <v>1.1283000000000001</v>
      </c>
    </row>
    <row r="4637" spans="1:2" x14ac:dyDescent="0.25">
      <c r="A4637" s="630">
        <v>37845</v>
      </c>
      <c r="B4637" s="631">
        <v>1.1356999999999999</v>
      </c>
    </row>
    <row r="4638" spans="1:2" x14ac:dyDescent="0.25">
      <c r="A4638" s="630">
        <v>37844</v>
      </c>
      <c r="B4638" s="631">
        <v>1.1298999999999999</v>
      </c>
    </row>
    <row r="4639" spans="1:2" x14ac:dyDescent="0.25">
      <c r="A4639" s="630">
        <v>37843</v>
      </c>
      <c r="B4639" s="631">
        <v>1.1297999999999999</v>
      </c>
    </row>
    <row r="4640" spans="1:2" x14ac:dyDescent="0.25">
      <c r="A4640" s="630">
        <v>37842</v>
      </c>
      <c r="B4640" s="631">
        <v>1.1306</v>
      </c>
    </row>
    <row r="4641" spans="1:2" x14ac:dyDescent="0.25">
      <c r="A4641" s="630">
        <v>37841</v>
      </c>
      <c r="B4641" s="631">
        <v>1.1372</v>
      </c>
    </row>
    <row r="4642" spans="1:2" x14ac:dyDescent="0.25">
      <c r="A4642" s="630">
        <v>37840</v>
      </c>
      <c r="B4642" s="631">
        <v>1.1332</v>
      </c>
    </row>
    <row r="4643" spans="1:2" x14ac:dyDescent="0.25">
      <c r="A4643" s="630">
        <v>37839</v>
      </c>
      <c r="B4643" s="631">
        <v>1.1386000000000001</v>
      </c>
    </row>
    <row r="4644" spans="1:2" x14ac:dyDescent="0.25">
      <c r="A4644" s="630">
        <v>37838</v>
      </c>
      <c r="B4644" s="631">
        <v>1.1356999999999999</v>
      </c>
    </row>
    <row r="4645" spans="1:2" x14ac:dyDescent="0.25">
      <c r="A4645" s="630">
        <v>37837</v>
      </c>
      <c r="B4645" s="631">
        <v>1.1274999999999999</v>
      </c>
    </row>
    <row r="4646" spans="1:2" x14ac:dyDescent="0.25">
      <c r="A4646" s="630">
        <v>37836</v>
      </c>
      <c r="B4646" s="631">
        <v>1.1276999999999999</v>
      </c>
    </row>
    <row r="4647" spans="1:2" x14ac:dyDescent="0.25">
      <c r="A4647" s="630">
        <v>37835</v>
      </c>
      <c r="B4647" s="631">
        <v>1.1274</v>
      </c>
    </row>
    <row r="4648" spans="1:2" x14ac:dyDescent="0.25">
      <c r="A4648" s="630">
        <v>37834</v>
      </c>
      <c r="B4648" s="631">
        <v>1.1231</v>
      </c>
    </row>
    <row r="4649" spans="1:2" x14ac:dyDescent="0.25">
      <c r="A4649" s="630">
        <v>37833</v>
      </c>
      <c r="B4649" s="631">
        <v>1.1342000000000001</v>
      </c>
    </row>
    <row r="4650" spans="1:2" x14ac:dyDescent="0.25">
      <c r="A4650" s="630">
        <v>37832</v>
      </c>
      <c r="B4650" s="631">
        <v>1.1438999999999999</v>
      </c>
    </row>
    <row r="4651" spans="1:2" x14ac:dyDescent="0.25">
      <c r="A4651" s="630">
        <v>37831</v>
      </c>
      <c r="B4651" s="631">
        <v>1.1492</v>
      </c>
    </row>
    <row r="4652" spans="1:2" x14ac:dyDescent="0.25">
      <c r="A4652" s="630">
        <v>37830</v>
      </c>
      <c r="B4652" s="631">
        <v>1.1496</v>
      </c>
    </row>
    <row r="4653" spans="1:2" x14ac:dyDescent="0.25">
      <c r="A4653" s="630">
        <v>37829</v>
      </c>
      <c r="B4653" s="631">
        <v>1.1513</v>
      </c>
    </row>
    <row r="4654" spans="1:2" x14ac:dyDescent="0.25">
      <c r="A4654" s="630">
        <v>37828</v>
      </c>
      <c r="B4654" s="631">
        <v>1.1511</v>
      </c>
    </row>
    <row r="4655" spans="1:2" x14ac:dyDescent="0.25">
      <c r="A4655" s="630">
        <v>37827</v>
      </c>
      <c r="B4655" s="631">
        <v>1.1475</v>
      </c>
    </row>
    <row r="4656" spans="1:2" x14ac:dyDescent="0.25">
      <c r="A4656" s="630">
        <v>37826</v>
      </c>
      <c r="B4656" s="631">
        <v>1.1485000000000001</v>
      </c>
    </row>
    <row r="4657" spans="1:2" x14ac:dyDescent="0.25">
      <c r="A4657" s="630">
        <v>37825</v>
      </c>
      <c r="B4657" s="631">
        <v>1.1324000000000001</v>
      </c>
    </row>
    <row r="4658" spans="1:2" x14ac:dyDescent="0.25">
      <c r="A4658" s="630">
        <v>37824</v>
      </c>
      <c r="B4658" s="631">
        <v>1.1351</v>
      </c>
    </row>
    <row r="4659" spans="1:2" x14ac:dyDescent="0.25">
      <c r="A4659" s="630">
        <v>37823</v>
      </c>
      <c r="B4659" s="631">
        <v>1.1262000000000001</v>
      </c>
    </row>
    <row r="4660" spans="1:2" x14ac:dyDescent="0.25">
      <c r="A4660" s="630">
        <v>37822</v>
      </c>
      <c r="B4660" s="631">
        <v>1.1269</v>
      </c>
    </row>
    <row r="4661" spans="1:2" x14ac:dyDescent="0.25">
      <c r="A4661" s="630">
        <v>37821</v>
      </c>
      <c r="B4661" s="631">
        <v>1.1271</v>
      </c>
    </row>
    <row r="4662" spans="1:2" x14ac:dyDescent="0.25">
      <c r="A4662" s="630">
        <v>37820</v>
      </c>
      <c r="B4662" s="631">
        <v>1.1202000000000001</v>
      </c>
    </row>
    <row r="4663" spans="1:2" x14ac:dyDescent="0.25">
      <c r="A4663" s="630">
        <v>37819</v>
      </c>
      <c r="B4663" s="631">
        <v>1.1213</v>
      </c>
    </row>
    <row r="4664" spans="1:2" x14ac:dyDescent="0.25">
      <c r="A4664" s="630">
        <v>37818</v>
      </c>
      <c r="B4664" s="631">
        <v>1.1173999999999999</v>
      </c>
    </row>
    <row r="4665" spans="1:2" x14ac:dyDescent="0.25">
      <c r="A4665" s="630">
        <v>37817</v>
      </c>
      <c r="B4665" s="631">
        <v>1.1271</v>
      </c>
    </row>
    <row r="4666" spans="1:2" x14ac:dyDescent="0.25">
      <c r="A4666" s="630">
        <v>37816</v>
      </c>
      <c r="B4666" s="631">
        <v>1.1294999999999999</v>
      </c>
    </row>
    <row r="4667" spans="1:2" x14ac:dyDescent="0.25">
      <c r="A4667" s="630">
        <v>37815</v>
      </c>
      <c r="B4667" s="631">
        <v>1.1266</v>
      </c>
    </row>
    <row r="4668" spans="1:2" x14ac:dyDescent="0.25">
      <c r="A4668" s="630">
        <v>37814</v>
      </c>
      <c r="B4668" s="631">
        <v>1.1294</v>
      </c>
    </row>
    <row r="4669" spans="1:2" x14ac:dyDescent="0.25">
      <c r="A4669" s="630">
        <v>37813</v>
      </c>
      <c r="B4669" s="631">
        <v>1.1376999999999999</v>
      </c>
    </row>
    <row r="4670" spans="1:2" x14ac:dyDescent="0.25">
      <c r="A4670" s="630">
        <v>37812</v>
      </c>
      <c r="B4670" s="631">
        <v>1.1345000000000001</v>
      </c>
    </row>
    <row r="4671" spans="1:2" x14ac:dyDescent="0.25">
      <c r="A4671" s="630">
        <v>37811</v>
      </c>
      <c r="B4671" s="631">
        <v>1.1316999999999999</v>
      </c>
    </row>
    <row r="4672" spans="1:2" x14ac:dyDescent="0.25">
      <c r="A4672" s="630">
        <v>37810</v>
      </c>
      <c r="B4672" s="631">
        <v>1.1316999999999999</v>
      </c>
    </row>
    <row r="4673" spans="1:2" x14ac:dyDescent="0.25">
      <c r="A4673" s="630">
        <v>37809</v>
      </c>
      <c r="B4673" s="631">
        <v>1.1479999999999999</v>
      </c>
    </row>
    <row r="4674" spans="1:2" x14ac:dyDescent="0.25">
      <c r="A4674" s="630">
        <v>37808</v>
      </c>
      <c r="B4674" s="631">
        <v>1.1473</v>
      </c>
    </row>
    <row r="4675" spans="1:2" x14ac:dyDescent="0.25">
      <c r="A4675" s="630">
        <v>37807</v>
      </c>
      <c r="B4675" s="631">
        <v>1.1489</v>
      </c>
    </row>
    <row r="4676" spans="1:2" x14ac:dyDescent="0.25">
      <c r="A4676" s="630">
        <v>37806</v>
      </c>
      <c r="B4676" s="631">
        <v>1.1494</v>
      </c>
    </row>
    <row r="4677" spans="1:2" x14ac:dyDescent="0.25">
      <c r="A4677" s="630">
        <v>37805</v>
      </c>
      <c r="B4677" s="631">
        <v>1.1539999999999999</v>
      </c>
    </row>
    <row r="4678" spans="1:2" x14ac:dyDescent="0.25">
      <c r="A4678" s="630">
        <v>37804</v>
      </c>
      <c r="B4678" s="631">
        <v>1.1558999999999999</v>
      </c>
    </row>
    <row r="4679" spans="1:2" x14ac:dyDescent="0.25">
      <c r="A4679" s="630">
        <v>37803</v>
      </c>
      <c r="B4679" s="631">
        <v>1.1503000000000001</v>
      </c>
    </row>
    <row r="4680" spans="1:2" x14ac:dyDescent="0.25">
      <c r="A4680" s="630">
        <v>37802</v>
      </c>
      <c r="B4680" s="631">
        <v>1.1434</v>
      </c>
    </row>
    <row r="4681" spans="1:2" x14ac:dyDescent="0.25">
      <c r="A4681" s="630">
        <v>37801</v>
      </c>
      <c r="B4681" s="631">
        <v>1.1423000000000001</v>
      </c>
    </row>
    <row r="4682" spans="1:2" x14ac:dyDescent="0.25">
      <c r="A4682" s="630">
        <v>37800</v>
      </c>
      <c r="B4682" s="631">
        <v>1.1431</v>
      </c>
    </row>
    <row r="4683" spans="1:2" x14ac:dyDescent="0.25">
      <c r="A4683" s="630">
        <v>37799</v>
      </c>
      <c r="B4683" s="631">
        <v>1.1423000000000001</v>
      </c>
    </row>
    <row r="4684" spans="1:2" x14ac:dyDescent="0.25">
      <c r="A4684" s="630">
        <v>37798</v>
      </c>
      <c r="B4684" s="631">
        <v>1.1539999999999999</v>
      </c>
    </row>
    <row r="4685" spans="1:2" x14ac:dyDescent="0.25">
      <c r="A4685" s="630">
        <v>37797</v>
      </c>
      <c r="B4685" s="631">
        <v>1.1508</v>
      </c>
    </row>
    <row r="4686" spans="1:2" x14ac:dyDescent="0.25">
      <c r="A4686" s="630">
        <v>37796</v>
      </c>
      <c r="B4686" s="631">
        <v>1.1553</v>
      </c>
    </row>
    <row r="4687" spans="1:2" x14ac:dyDescent="0.25">
      <c r="A4687" s="630">
        <v>37795</v>
      </c>
      <c r="B4687" s="631">
        <v>1.1577</v>
      </c>
    </row>
    <row r="4688" spans="1:2" x14ac:dyDescent="0.25">
      <c r="A4688" s="630">
        <v>37794</v>
      </c>
      <c r="B4688" s="631">
        <v>1.161</v>
      </c>
    </row>
    <row r="4689" spans="1:2" x14ac:dyDescent="0.25">
      <c r="A4689" s="630">
        <v>37793</v>
      </c>
      <c r="B4689" s="631">
        <v>1.1599999999999999</v>
      </c>
    </row>
    <row r="4690" spans="1:2" x14ac:dyDescent="0.25">
      <c r="A4690" s="630">
        <v>37792</v>
      </c>
      <c r="B4690" s="631">
        <v>1.1724000000000001</v>
      </c>
    </row>
    <row r="4691" spans="1:2" x14ac:dyDescent="0.25">
      <c r="A4691" s="630">
        <v>37791</v>
      </c>
      <c r="B4691" s="631">
        <v>1.1688000000000001</v>
      </c>
    </row>
    <row r="4692" spans="1:2" x14ac:dyDescent="0.25">
      <c r="A4692" s="630">
        <v>37790</v>
      </c>
      <c r="B4692" s="631">
        <v>1.1780999999999999</v>
      </c>
    </row>
    <row r="4693" spans="1:2" x14ac:dyDescent="0.25">
      <c r="A4693" s="630">
        <v>37789</v>
      </c>
      <c r="B4693" s="631">
        <v>1.1822999999999999</v>
      </c>
    </row>
    <row r="4694" spans="1:2" x14ac:dyDescent="0.25">
      <c r="A4694" s="630">
        <v>37788</v>
      </c>
      <c r="B4694" s="631">
        <v>1.1875</v>
      </c>
    </row>
    <row r="4695" spans="1:2" x14ac:dyDescent="0.25">
      <c r="A4695" s="630">
        <v>37787</v>
      </c>
      <c r="B4695" s="631">
        <v>1.1868000000000001</v>
      </c>
    </row>
    <row r="4696" spans="1:2" x14ac:dyDescent="0.25">
      <c r="A4696" s="630">
        <v>37786</v>
      </c>
      <c r="B4696" s="631">
        <v>1.1859999999999999</v>
      </c>
    </row>
    <row r="4697" spans="1:2" x14ac:dyDescent="0.25">
      <c r="A4697" s="630">
        <v>37785</v>
      </c>
      <c r="B4697" s="631">
        <v>1.177</v>
      </c>
    </row>
    <row r="4698" spans="1:2" x14ac:dyDescent="0.25">
      <c r="A4698" s="630">
        <v>37784</v>
      </c>
      <c r="B4698" s="631">
        <v>1.1755</v>
      </c>
    </row>
    <row r="4699" spans="1:2" x14ac:dyDescent="0.25">
      <c r="A4699" s="630">
        <v>37783</v>
      </c>
      <c r="B4699" s="631">
        <v>1.1671</v>
      </c>
    </row>
    <row r="4700" spans="1:2" x14ac:dyDescent="0.25">
      <c r="A4700" s="630">
        <v>37782</v>
      </c>
      <c r="B4700" s="631">
        <v>1.1711</v>
      </c>
    </row>
    <row r="4701" spans="1:2" x14ac:dyDescent="0.25">
      <c r="A4701" s="630">
        <v>37781</v>
      </c>
      <c r="B4701" s="631">
        <v>1.1698</v>
      </c>
    </row>
    <row r="4702" spans="1:2" x14ac:dyDescent="0.25">
      <c r="A4702" s="630">
        <v>37780</v>
      </c>
      <c r="B4702" s="631">
        <v>1.1696</v>
      </c>
    </row>
    <row r="4703" spans="1:2" x14ac:dyDescent="0.25">
      <c r="A4703" s="630">
        <v>37779</v>
      </c>
      <c r="B4703" s="631">
        <v>1.1697</v>
      </c>
    </row>
    <row r="4704" spans="1:2" x14ac:dyDescent="0.25">
      <c r="A4704" s="630">
        <v>37778</v>
      </c>
      <c r="B4704" s="631">
        <v>1.1832</v>
      </c>
    </row>
    <row r="4705" spans="1:2" x14ac:dyDescent="0.25">
      <c r="A4705" s="630">
        <v>37777</v>
      </c>
      <c r="B4705" s="631">
        <v>1.1638999999999999</v>
      </c>
    </row>
    <row r="4706" spans="1:2" x14ac:dyDescent="0.25">
      <c r="A4706" s="630">
        <v>37776</v>
      </c>
      <c r="B4706" s="631">
        <v>1.1732</v>
      </c>
    </row>
    <row r="4707" spans="1:2" x14ac:dyDescent="0.25">
      <c r="A4707" s="630">
        <v>37775</v>
      </c>
      <c r="B4707" s="631">
        <v>1.1751</v>
      </c>
    </row>
    <row r="4708" spans="1:2" x14ac:dyDescent="0.25">
      <c r="A4708" s="630">
        <v>37774</v>
      </c>
      <c r="B4708" s="631">
        <v>1.1712</v>
      </c>
    </row>
    <row r="4709" spans="1:2" x14ac:dyDescent="0.25">
      <c r="A4709" s="630">
        <v>37773</v>
      </c>
      <c r="B4709" s="631">
        <v>1.1771</v>
      </c>
    </row>
    <row r="4710" spans="1:2" x14ac:dyDescent="0.25">
      <c r="A4710" s="630">
        <v>37772</v>
      </c>
      <c r="B4710" s="631">
        <v>1.1778999999999999</v>
      </c>
    </row>
    <row r="4711" spans="1:2" x14ac:dyDescent="0.25">
      <c r="A4711" s="630">
        <v>37771</v>
      </c>
      <c r="B4711" s="631">
        <v>1.1904999999999999</v>
      </c>
    </row>
    <row r="4712" spans="1:2" x14ac:dyDescent="0.25">
      <c r="A4712" s="630">
        <v>37770</v>
      </c>
      <c r="B4712" s="631">
        <v>1.1765000000000001</v>
      </c>
    </row>
    <row r="4713" spans="1:2" x14ac:dyDescent="0.25">
      <c r="A4713" s="630">
        <v>37769</v>
      </c>
      <c r="B4713" s="631">
        <v>1.1811</v>
      </c>
    </row>
    <row r="4714" spans="1:2" x14ac:dyDescent="0.25">
      <c r="A4714" s="630">
        <v>37768</v>
      </c>
      <c r="B4714" s="631">
        <v>1.1871</v>
      </c>
    </row>
    <row r="4715" spans="1:2" x14ac:dyDescent="0.25">
      <c r="A4715" s="630">
        <v>37767</v>
      </c>
      <c r="B4715" s="631">
        <v>1.1827000000000001</v>
      </c>
    </row>
    <row r="4716" spans="1:2" x14ac:dyDescent="0.25">
      <c r="A4716" s="630">
        <v>37766</v>
      </c>
      <c r="B4716" s="631">
        <v>1.1839999999999999</v>
      </c>
    </row>
    <row r="4717" spans="1:2" x14ac:dyDescent="0.25">
      <c r="A4717" s="630">
        <v>37765</v>
      </c>
      <c r="B4717" s="631">
        <v>1.1831</v>
      </c>
    </row>
    <row r="4718" spans="1:2" x14ac:dyDescent="0.25">
      <c r="A4718" s="630">
        <v>37764</v>
      </c>
      <c r="B4718" s="631">
        <v>1.1698999999999999</v>
      </c>
    </row>
    <row r="4719" spans="1:2" x14ac:dyDescent="0.25">
      <c r="A4719" s="630">
        <v>37763</v>
      </c>
      <c r="B4719" s="631">
        <v>1.1635</v>
      </c>
    </row>
    <row r="4720" spans="1:2" x14ac:dyDescent="0.25">
      <c r="A4720" s="630">
        <v>37762</v>
      </c>
      <c r="B4720" s="631">
        <v>1.1706000000000001</v>
      </c>
    </row>
    <row r="4721" spans="1:2" x14ac:dyDescent="0.25">
      <c r="A4721" s="630">
        <v>37761</v>
      </c>
      <c r="B4721" s="631">
        <v>1.1648000000000001</v>
      </c>
    </row>
    <row r="4722" spans="1:2" x14ac:dyDescent="0.25">
      <c r="A4722" s="630">
        <v>37760</v>
      </c>
      <c r="B4722" s="631">
        <v>1.1583000000000001</v>
      </c>
    </row>
    <row r="4723" spans="1:2" x14ac:dyDescent="0.25">
      <c r="A4723" s="630">
        <v>37759</v>
      </c>
      <c r="B4723" s="631">
        <v>1.1592</v>
      </c>
    </row>
    <row r="4724" spans="1:2" x14ac:dyDescent="0.25">
      <c r="A4724" s="630">
        <v>37758</v>
      </c>
      <c r="B4724" s="631">
        <v>1.1577999999999999</v>
      </c>
    </row>
    <row r="4725" spans="1:2" x14ac:dyDescent="0.25">
      <c r="A4725" s="630">
        <v>37757</v>
      </c>
      <c r="B4725" s="631">
        <v>1.1380999999999999</v>
      </c>
    </row>
    <row r="4726" spans="1:2" x14ac:dyDescent="0.25">
      <c r="A4726" s="630">
        <v>37756</v>
      </c>
      <c r="B4726" s="631">
        <v>1.1489</v>
      </c>
    </row>
    <row r="4727" spans="1:2" x14ac:dyDescent="0.25">
      <c r="A4727" s="630">
        <v>37755</v>
      </c>
      <c r="B4727" s="631">
        <v>1.1527000000000001</v>
      </c>
    </row>
    <row r="4728" spans="1:2" x14ac:dyDescent="0.25">
      <c r="A4728" s="630">
        <v>37754</v>
      </c>
      <c r="B4728" s="631">
        <v>1.1556999999999999</v>
      </c>
    </row>
    <row r="4729" spans="1:2" x14ac:dyDescent="0.25">
      <c r="A4729" s="630">
        <v>37753</v>
      </c>
      <c r="B4729" s="631">
        <v>1.1529</v>
      </c>
    </row>
    <row r="4730" spans="1:2" x14ac:dyDescent="0.25">
      <c r="A4730" s="630">
        <v>37752</v>
      </c>
      <c r="B4730" s="631">
        <v>1.1496999999999999</v>
      </c>
    </row>
    <row r="4731" spans="1:2" x14ac:dyDescent="0.25">
      <c r="A4731" s="630">
        <v>37751</v>
      </c>
      <c r="B4731" s="631">
        <v>1.1485000000000001</v>
      </c>
    </row>
    <row r="4732" spans="1:2" x14ac:dyDescent="0.25">
      <c r="A4732" s="630">
        <v>37750</v>
      </c>
      <c r="B4732" s="631">
        <v>1.1496</v>
      </c>
    </row>
    <row r="4733" spans="1:2" x14ac:dyDescent="0.25">
      <c r="A4733" s="630">
        <v>37749</v>
      </c>
      <c r="B4733" s="631">
        <v>1.1355</v>
      </c>
    </row>
    <row r="4734" spans="1:2" x14ac:dyDescent="0.25">
      <c r="A4734" s="630">
        <v>37748</v>
      </c>
      <c r="B4734" s="631">
        <v>1.1426000000000001</v>
      </c>
    </row>
    <row r="4735" spans="1:2" x14ac:dyDescent="0.25">
      <c r="A4735" s="630">
        <v>37747</v>
      </c>
      <c r="B4735" s="631">
        <v>1.1288</v>
      </c>
    </row>
    <row r="4736" spans="1:2" x14ac:dyDescent="0.25">
      <c r="A4736" s="630">
        <v>37746</v>
      </c>
      <c r="B4736" s="631">
        <v>1.1232</v>
      </c>
    </row>
    <row r="4737" spans="1:2" x14ac:dyDescent="0.25">
      <c r="A4737" s="630">
        <v>37745</v>
      </c>
      <c r="B4737" s="631">
        <v>1.1226</v>
      </c>
    </row>
    <row r="4738" spans="1:2" x14ac:dyDescent="0.25">
      <c r="A4738" s="630">
        <v>37744</v>
      </c>
      <c r="B4738" s="631">
        <v>1.1227</v>
      </c>
    </row>
    <row r="4739" spans="1:2" x14ac:dyDescent="0.25">
      <c r="A4739" s="630">
        <v>37743</v>
      </c>
      <c r="B4739" s="631">
        <v>1.1234999999999999</v>
      </c>
    </row>
    <row r="4740" spans="1:2" x14ac:dyDescent="0.25">
      <c r="A4740" s="630">
        <v>37742</v>
      </c>
      <c r="B4740" s="631">
        <v>1.1171</v>
      </c>
    </row>
    <row r="4741" spans="1:2" x14ac:dyDescent="0.25">
      <c r="A4741" s="630">
        <v>37741</v>
      </c>
      <c r="B4741" s="631">
        <v>1.1082000000000001</v>
      </c>
    </row>
    <row r="4742" spans="1:2" x14ac:dyDescent="0.25">
      <c r="A4742" s="630">
        <v>37740</v>
      </c>
      <c r="B4742" s="631">
        <v>1.0983000000000001</v>
      </c>
    </row>
    <row r="4743" spans="1:2" x14ac:dyDescent="0.25">
      <c r="A4743" s="630">
        <v>37739</v>
      </c>
      <c r="B4743" s="631">
        <v>1.1033999999999999</v>
      </c>
    </row>
    <row r="4744" spans="1:2" x14ac:dyDescent="0.25">
      <c r="A4744" s="630">
        <v>37738</v>
      </c>
      <c r="B4744" s="631">
        <v>1.1034999999999999</v>
      </c>
    </row>
    <row r="4745" spans="1:2" x14ac:dyDescent="0.25">
      <c r="A4745" s="630">
        <v>37737</v>
      </c>
      <c r="B4745" s="631">
        <v>1.1033999999999999</v>
      </c>
    </row>
    <row r="4746" spans="1:2" x14ac:dyDescent="0.25">
      <c r="A4746" s="630">
        <v>37736</v>
      </c>
      <c r="B4746" s="631">
        <v>1.103</v>
      </c>
    </row>
    <row r="4747" spans="1:2" x14ac:dyDescent="0.25">
      <c r="A4747" s="630">
        <v>37735</v>
      </c>
      <c r="B4747" s="631">
        <v>1.0972999999999999</v>
      </c>
    </row>
    <row r="4748" spans="1:2" x14ac:dyDescent="0.25">
      <c r="A4748" s="630">
        <v>37734</v>
      </c>
      <c r="B4748" s="631">
        <v>1.0966</v>
      </c>
    </row>
    <row r="4749" spans="1:2" x14ac:dyDescent="0.25">
      <c r="A4749" s="630">
        <v>37733</v>
      </c>
      <c r="B4749" s="631">
        <v>1.0869</v>
      </c>
    </row>
    <row r="4750" spans="1:2" x14ac:dyDescent="0.25">
      <c r="A4750" s="630">
        <v>37732</v>
      </c>
      <c r="B4750" s="631">
        <v>1.0885</v>
      </c>
    </row>
    <row r="4751" spans="1:2" x14ac:dyDescent="0.25">
      <c r="A4751" s="630">
        <v>37731</v>
      </c>
      <c r="B4751" s="631">
        <v>1.0871</v>
      </c>
    </row>
    <row r="4752" spans="1:2" x14ac:dyDescent="0.25">
      <c r="A4752" s="630">
        <v>37730</v>
      </c>
      <c r="B4752" s="631">
        <v>1.0878000000000001</v>
      </c>
    </row>
    <row r="4753" spans="1:2" x14ac:dyDescent="0.25">
      <c r="A4753" s="630">
        <v>37729</v>
      </c>
      <c r="B4753" s="631">
        <v>1.0873999999999999</v>
      </c>
    </row>
    <row r="4754" spans="1:2" x14ac:dyDescent="0.25">
      <c r="A4754" s="630">
        <v>37728</v>
      </c>
      <c r="B4754" s="631">
        <v>1.0911999999999999</v>
      </c>
    </row>
    <row r="4755" spans="1:2" x14ac:dyDescent="0.25">
      <c r="A4755" s="630">
        <v>37727</v>
      </c>
      <c r="B4755" s="631">
        <v>1.0795999999999999</v>
      </c>
    </row>
    <row r="4756" spans="1:2" x14ac:dyDescent="0.25">
      <c r="A4756" s="630">
        <v>37726</v>
      </c>
      <c r="B4756" s="631">
        <v>1.0745</v>
      </c>
    </row>
    <row r="4757" spans="1:2" x14ac:dyDescent="0.25">
      <c r="A4757" s="630">
        <v>37725</v>
      </c>
      <c r="B4757" s="631">
        <v>1.0742</v>
      </c>
    </row>
    <row r="4758" spans="1:2" x14ac:dyDescent="0.25">
      <c r="A4758" s="630">
        <v>37724</v>
      </c>
      <c r="B4758" s="631">
        <v>1.0749</v>
      </c>
    </row>
    <row r="4759" spans="1:2" x14ac:dyDescent="0.25">
      <c r="A4759" s="630">
        <v>37723</v>
      </c>
      <c r="B4759" s="631">
        <v>1.0752999999999999</v>
      </c>
    </row>
    <row r="4760" spans="1:2" x14ac:dyDescent="0.25">
      <c r="A4760" s="630">
        <v>37722</v>
      </c>
      <c r="B4760" s="631">
        <v>1.0786</v>
      </c>
    </row>
    <row r="4761" spans="1:2" x14ac:dyDescent="0.25">
      <c r="A4761" s="630">
        <v>37721</v>
      </c>
      <c r="B4761" s="631">
        <v>1.077</v>
      </c>
    </row>
    <row r="4762" spans="1:2" x14ac:dyDescent="0.25">
      <c r="A4762" s="630">
        <v>37720</v>
      </c>
      <c r="B4762" s="631">
        <v>1.0706</v>
      </c>
    </row>
    <row r="4763" spans="1:2" x14ac:dyDescent="0.25">
      <c r="A4763" s="630">
        <v>37719</v>
      </c>
      <c r="B4763" s="631">
        <v>1.0692999999999999</v>
      </c>
    </row>
    <row r="4764" spans="1:2" x14ac:dyDescent="0.25">
      <c r="A4764" s="630">
        <v>37718</v>
      </c>
      <c r="B4764" s="631">
        <v>1.0732999999999999</v>
      </c>
    </row>
    <row r="4765" spans="1:2" x14ac:dyDescent="0.25">
      <c r="A4765" s="630">
        <v>37717</v>
      </c>
      <c r="B4765" s="631">
        <v>1.0736000000000001</v>
      </c>
    </row>
    <row r="4766" spans="1:2" x14ac:dyDescent="0.25">
      <c r="A4766" s="630">
        <v>37716</v>
      </c>
      <c r="B4766" s="631">
        <v>1.0730999999999999</v>
      </c>
    </row>
    <row r="4767" spans="1:2" x14ac:dyDescent="0.25">
      <c r="A4767" s="630">
        <v>37715</v>
      </c>
      <c r="B4767" s="631">
        <v>1.0752999999999999</v>
      </c>
    </row>
    <row r="4768" spans="1:2" x14ac:dyDescent="0.25">
      <c r="A4768" s="630">
        <v>37714</v>
      </c>
      <c r="B4768" s="631">
        <v>1.0764</v>
      </c>
    </row>
    <row r="4769" spans="1:2" x14ac:dyDescent="0.25">
      <c r="A4769" s="630">
        <v>37713</v>
      </c>
      <c r="B4769" s="631">
        <v>1.0907</v>
      </c>
    </row>
    <row r="4770" spans="1:2" x14ac:dyDescent="0.25">
      <c r="A4770" s="630">
        <v>37712</v>
      </c>
      <c r="B4770" s="631">
        <v>1.0925</v>
      </c>
    </row>
    <row r="4771" spans="1:2" x14ac:dyDescent="0.25">
      <c r="A4771" s="630">
        <v>37711</v>
      </c>
      <c r="B4771" s="631">
        <v>1.0794999999999999</v>
      </c>
    </row>
    <row r="4772" spans="1:2" x14ac:dyDescent="0.25">
      <c r="A4772" s="630">
        <v>37710</v>
      </c>
      <c r="B4772" s="631">
        <v>1.0774999999999999</v>
      </c>
    </row>
    <row r="4773" spans="1:2" x14ac:dyDescent="0.25">
      <c r="A4773" s="630">
        <v>37709</v>
      </c>
      <c r="B4773" s="631">
        <v>1.0779000000000001</v>
      </c>
    </row>
    <row r="4774" spans="1:2" x14ac:dyDescent="0.25">
      <c r="A4774" s="630">
        <v>37708</v>
      </c>
      <c r="B4774" s="631">
        <v>1.0694999999999999</v>
      </c>
    </row>
    <row r="4775" spans="1:2" x14ac:dyDescent="0.25">
      <c r="A4775" s="630">
        <v>37707</v>
      </c>
      <c r="B4775" s="631">
        <v>1.0685</v>
      </c>
    </row>
    <row r="4776" spans="1:2" x14ac:dyDescent="0.25">
      <c r="A4776" s="630">
        <v>37706</v>
      </c>
      <c r="B4776" s="631">
        <v>1.0652999999999999</v>
      </c>
    </row>
    <row r="4777" spans="1:2" x14ac:dyDescent="0.25">
      <c r="A4777" s="630">
        <v>37705</v>
      </c>
      <c r="B4777" s="631">
        <v>1.0629999999999999</v>
      </c>
    </row>
    <row r="4778" spans="1:2" x14ac:dyDescent="0.25">
      <c r="A4778" s="630">
        <v>37704</v>
      </c>
      <c r="B4778" s="631">
        <v>1.0585</v>
      </c>
    </row>
    <row r="4779" spans="1:2" x14ac:dyDescent="0.25">
      <c r="A4779" s="630">
        <v>37703</v>
      </c>
      <c r="B4779" s="631">
        <v>1.0526</v>
      </c>
    </row>
    <row r="4780" spans="1:2" x14ac:dyDescent="0.25">
      <c r="A4780" s="630">
        <v>37702</v>
      </c>
      <c r="B4780" s="631">
        <v>1.0524</v>
      </c>
    </row>
    <row r="4781" spans="1:2" x14ac:dyDescent="0.25">
      <c r="A4781" s="630">
        <v>37701</v>
      </c>
      <c r="B4781" s="631">
        <v>1.0617000000000001</v>
      </c>
    </row>
    <row r="4782" spans="1:2" x14ac:dyDescent="0.25">
      <c r="A4782" s="630">
        <v>37700</v>
      </c>
      <c r="B4782" s="631">
        <v>1.0558000000000001</v>
      </c>
    </row>
    <row r="4783" spans="1:2" x14ac:dyDescent="0.25">
      <c r="A4783" s="630">
        <v>37699</v>
      </c>
      <c r="B4783" s="631">
        <v>1.0630999999999999</v>
      </c>
    </row>
    <row r="4784" spans="1:2" x14ac:dyDescent="0.25">
      <c r="A4784" s="630">
        <v>37698</v>
      </c>
      <c r="B4784" s="631">
        <v>1.0636000000000001</v>
      </c>
    </row>
    <row r="4785" spans="1:2" x14ac:dyDescent="0.25">
      <c r="A4785" s="630">
        <v>37697</v>
      </c>
      <c r="B4785" s="631">
        <v>1.0763</v>
      </c>
    </row>
    <row r="4786" spans="1:2" x14ac:dyDescent="0.25">
      <c r="A4786" s="630">
        <v>37696</v>
      </c>
      <c r="B4786" s="631">
        <v>1.0747</v>
      </c>
    </row>
    <row r="4787" spans="1:2" x14ac:dyDescent="0.25">
      <c r="A4787" s="630">
        <v>37695</v>
      </c>
      <c r="B4787" s="631">
        <v>1.0739000000000001</v>
      </c>
    </row>
    <row r="4788" spans="1:2" x14ac:dyDescent="0.25">
      <c r="A4788" s="630">
        <v>37694</v>
      </c>
      <c r="B4788" s="631">
        <v>1.0806</v>
      </c>
    </row>
    <row r="4789" spans="1:2" x14ac:dyDescent="0.25">
      <c r="A4789" s="630">
        <v>37693</v>
      </c>
      <c r="B4789" s="631">
        <v>1.1003000000000001</v>
      </c>
    </row>
    <row r="4790" spans="1:2" x14ac:dyDescent="0.25">
      <c r="A4790" s="630">
        <v>37692</v>
      </c>
      <c r="B4790" s="631">
        <v>1.1035999999999999</v>
      </c>
    </row>
    <row r="4791" spans="1:2" x14ac:dyDescent="0.25">
      <c r="A4791" s="630">
        <v>37691</v>
      </c>
      <c r="B4791" s="631">
        <v>1.1055999999999999</v>
      </c>
    </row>
    <row r="4792" spans="1:2" x14ac:dyDescent="0.25">
      <c r="A4792" s="630">
        <v>37690</v>
      </c>
      <c r="B4792" s="631">
        <v>1.1005</v>
      </c>
    </row>
    <row r="4793" spans="1:2" x14ac:dyDescent="0.25">
      <c r="A4793" s="630">
        <v>37689</v>
      </c>
      <c r="B4793" s="631">
        <v>1.0996999999999999</v>
      </c>
    </row>
    <row r="4794" spans="1:2" x14ac:dyDescent="0.25">
      <c r="A4794" s="630">
        <v>37688</v>
      </c>
      <c r="B4794" s="631">
        <v>1.1004</v>
      </c>
    </row>
    <row r="4795" spans="1:2" x14ac:dyDescent="0.25">
      <c r="A4795" s="630">
        <v>37687</v>
      </c>
      <c r="B4795" s="631">
        <v>1.0972</v>
      </c>
    </row>
    <row r="4796" spans="1:2" x14ac:dyDescent="0.25">
      <c r="A4796" s="630">
        <v>37686</v>
      </c>
      <c r="B4796" s="631">
        <v>1.0959000000000001</v>
      </c>
    </row>
    <row r="4797" spans="1:2" x14ac:dyDescent="0.25">
      <c r="A4797" s="630">
        <v>37685</v>
      </c>
      <c r="B4797" s="631">
        <v>1.0885</v>
      </c>
    </row>
    <row r="4798" spans="1:2" x14ac:dyDescent="0.25">
      <c r="A4798" s="630">
        <v>37684</v>
      </c>
      <c r="B4798" s="631">
        <v>1.0893999999999999</v>
      </c>
    </row>
    <row r="4799" spans="1:2" x14ac:dyDescent="0.25">
      <c r="A4799" s="630">
        <v>37683</v>
      </c>
      <c r="B4799" s="631">
        <v>1.0782</v>
      </c>
    </row>
    <row r="4800" spans="1:2" x14ac:dyDescent="0.25">
      <c r="A4800" s="630">
        <v>37682</v>
      </c>
      <c r="B4800" s="631">
        <v>1.0799000000000001</v>
      </c>
    </row>
    <row r="4801" spans="1:2" x14ac:dyDescent="0.25">
      <c r="A4801" s="630">
        <v>37681</v>
      </c>
      <c r="B4801" s="631">
        <v>1.0798000000000001</v>
      </c>
    </row>
    <row r="4802" spans="1:2" x14ac:dyDescent="0.25">
      <c r="A4802" s="630">
        <v>37680</v>
      </c>
      <c r="B4802" s="631">
        <v>1.0757000000000001</v>
      </c>
    </row>
    <row r="4803" spans="1:2" x14ac:dyDescent="0.25">
      <c r="A4803" s="630">
        <v>37679</v>
      </c>
      <c r="B4803" s="631">
        <v>1.0784</v>
      </c>
    </row>
    <row r="4804" spans="1:2" x14ac:dyDescent="0.25">
      <c r="A4804" s="630">
        <v>37678</v>
      </c>
      <c r="B4804" s="631">
        <v>1.0763</v>
      </c>
    </row>
    <row r="4805" spans="1:2" x14ac:dyDescent="0.25">
      <c r="A4805" s="630">
        <v>37677</v>
      </c>
      <c r="B4805" s="631">
        <v>1.0795999999999999</v>
      </c>
    </row>
    <row r="4806" spans="1:2" x14ac:dyDescent="0.25">
      <c r="A4806" s="630">
        <v>37676</v>
      </c>
      <c r="B4806" s="631">
        <v>1.0733999999999999</v>
      </c>
    </row>
    <row r="4807" spans="1:2" x14ac:dyDescent="0.25">
      <c r="A4807" s="630">
        <v>37675</v>
      </c>
      <c r="B4807" s="631">
        <v>1.0763</v>
      </c>
    </row>
    <row r="4808" spans="1:2" x14ac:dyDescent="0.25">
      <c r="A4808" s="630">
        <v>37674</v>
      </c>
      <c r="B4808" s="631">
        <v>1.0760000000000001</v>
      </c>
    </row>
    <row r="4809" spans="1:2" x14ac:dyDescent="0.25">
      <c r="A4809" s="630">
        <v>37673</v>
      </c>
      <c r="B4809" s="631">
        <v>1.0815999999999999</v>
      </c>
    </row>
    <row r="4810" spans="1:2" x14ac:dyDescent="0.25">
      <c r="A4810" s="630">
        <v>37672</v>
      </c>
      <c r="B4810" s="631">
        <v>1.0746</v>
      </c>
    </row>
    <row r="4811" spans="1:2" x14ac:dyDescent="0.25">
      <c r="A4811" s="630">
        <v>37671</v>
      </c>
      <c r="B4811" s="631">
        <v>1.069</v>
      </c>
    </row>
    <row r="4812" spans="1:2" x14ac:dyDescent="0.25">
      <c r="A4812" s="630">
        <v>37670</v>
      </c>
      <c r="B4812" s="631">
        <v>1.0731999999999999</v>
      </c>
    </row>
    <row r="4813" spans="1:2" x14ac:dyDescent="0.25">
      <c r="A4813" s="630">
        <v>37669</v>
      </c>
      <c r="B4813" s="631">
        <v>1.0761000000000001</v>
      </c>
    </row>
    <row r="4814" spans="1:2" x14ac:dyDescent="0.25">
      <c r="A4814" s="630">
        <v>37668</v>
      </c>
      <c r="B4814" s="631">
        <v>1.079</v>
      </c>
    </row>
    <row r="4815" spans="1:2" x14ac:dyDescent="0.25">
      <c r="A4815" s="630">
        <v>37667</v>
      </c>
      <c r="B4815" s="631">
        <v>1.0792999999999999</v>
      </c>
    </row>
    <row r="4816" spans="1:2" x14ac:dyDescent="0.25">
      <c r="A4816" s="630">
        <v>37666</v>
      </c>
      <c r="B4816" s="631">
        <v>1.0832999999999999</v>
      </c>
    </row>
    <row r="4817" spans="1:2" x14ac:dyDescent="0.25">
      <c r="A4817" s="630">
        <v>37665</v>
      </c>
      <c r="B4817" s="631">
        <v>1.0714999999999999</v>
      </c>
    </row>
    <row r="4818" spans="1:2" x14ac:dyDescent="0.25">
      <c r="A4818" s="630">
        <v>37664</v>
      </c>
      <c r="B4818" s="631">
        <v>1.073</v>
      </c>
    </row>
    <row r="4819" spans="1:2" x14ac:dyDescent="0.25">
      <c r="A4819" s="630">
        <v>37663</v>
      </c>
      <c r="B4819" s="631">
        <v>1.0736000000000001</v>
      </c>
    </row>
    <row r="4820" spans="1:2" x14ac:dyDescent="0.25">
      <c r="A4820" s="630">
        <v>37662</v>
      </c>
      <c r="B4820" s="631">
        <v>1.0808</v>
      </c>
    </row>
    <row r="4821" spans="1:2" x14ac:dyDescent="0.25">
      <c r="A4821" s="630">
        <v>37661</v>
      </c>
      <c r="B4821" s="631">
        <v>1.0820000000000001</v>
      </c>
    </row>
    <row r="4822" spans="1:2" x14ac:dyDescent="0.25">
      <c r="A4822" s="630">
        <v>37660</v>
      </c>
      <c r="B4822" s="631">
        <v>1.0826</v>
      </c>
    </row>
    <row r="4823" spans="1:2" x14ac:dyDescent="0.25">
      <c r="A4823" s="630">
        <v>37659</v>
      </c>
      <c r="B4823" s="631">
        <v>1.0833999999999999</v>
      </c>
    </row>
    <row r="4824" spans="1:2" x14ac:dyDescent="0.25">
      <c r="A4824" s="630">
        <v>37658</v>
      </c>
      <c r="B4824" s="631">
        <v>1.0792999999999999</v>
      </c>
    </row>
    <row r="4825" spans="1:2" x14ac:dyDescent="0.25">
      <c r="A4825" s="630">
        <v>37657</v>
      </c>
      <c r="B4825" s="631">
        <v>1.0882000000000001</v>
      </c>
    </row>
    <row r="4826" spans="1:2" x14ac:dyDescent="0.25">
      <c r="A4826" s="630">
        <v>37656</v>
      </c>
      <c r="B4826" s="631">
        <v>1.0779000000000001</v>
      </c>
    </row>
    <row r="4827" spans="1:2" x14ac:dyDescent="0.25">
      <c r="A4827" s="630">
        <v>37655</v>
      </c>
      <c r="B4827" s="631">
        <v>1.0787</v>
      </c>
    </row>
    <row r="4828" spans="1:2" x14ac:dyDescent="0.25">
      <c r="A4828" s="630">
        <v>37654</v>
      </c>
      <c r="B4828" s="631">
        <v>1.0767</v>
      </c>
    </row>
    <row r="4829" spans="1:2" x14ac:dyDescent="0.25">
      <c r="A4829" s="630">
        <v>37653</v>
      </c>
      <c r="B4829" s="631">
        <v>1.0764</v>
      </c>
    </row>
    <row r="4830" spans="1:2" x14ac:dyDescent="0.25">
      <c r="A4830" s="630">
        <v>37652</v>
      </c>
      <c r="B4830" s="631">
        <v>1.0812999999999999</v>
      </c>
    </row>
    <row r="4831" spans="1:2" x14ac:dyDescent="0.25">
      <c r="A4831" s="630">
        <v>37651</v>
      </c>
      <c r="B4831" s="631">
        <v>1.0831999999999999</v>
      </c>
    </row>
    <row r="4832" spans="1:2" x14ac:dyDescent="0.25">
      <c r="A4832" s="630">
        <v>37650</v>
      </c>
      <c r="B4832" s="631">
        <v>1.0818000000000001</v>
      </c>
    </row>
    <row r="4833" spans="1:2" x14ac:dyDescent="0.25">
      <c r="A4833" s="630">
        <v>37649</v>
      </c>
      <c r="B4833" s="631">
        <v>1.0854999999999999</v>
      </c>
    </row>
    <row r="4834" spans="1:2" x14ac:dyDescent="0.25">
      <c r="A4834" s="630">
        <v>37648</v>
      </c>
      <c r="B4834" s="631">
        <v>1.0842000000000001</v>
      </c>
    </row>
    <row r="4835" spans="1:2" x14ac:dyDescent="0.25">
      <c r="A4835" s="630">
        <v>37647</v>
      </c>
      <c r="B4835" s="631">
        <v>1.0843</v>
      </c>
    </row>
    <row r="4836" spans="1:2" x14ac:dyDescent="0.25">
      <c r="A4836" s="630">
        <v>37646</v>
      </c>
      <c r="B4836" s="631">
        <v>1.0828</v>
      </c>
    </row>
    <row r="4837" spans="1:2" x14ac:dyDescent="0.25">
      <c r="A4837" s="630">
        <v>37645</v>
      </c>
      <c r="B4837" s="631">
        <v>1.0749</v>
      </c>
    </row>
    <row r="4838" spans="1:2" x14ac:dyDescent="0.25">
      <c r="A4838" s="630">
        <v>37644</v>
      </c>
      <c r="B4838" s="631">
        <v>1.073</v>
      </c>
    </row>
    <row r="4839" spans="1:2" x14ac:dyDescent="0.25">
      <c r="A4839" s="630">
        <v>37643</v>
      </c>
      <c r="B4839" s="631">
        <v>1.0722</v>
      </c>
    </row>
    <row r="4840" spans="1:2" x14ac:dyDescent="0.25">
      <c r="A4840" s="630">
        <v>37642</v>
      </c>
      <c r="B4840" s="631">
        <v>1.0678000000000001</v>
      </c>
    </row>
    <row r="4841" spans="1:2" x14ac:dyDescent="0.25">
      <c r="A4841" s="630">
        <v>37641</v>
      </c>
      <c r="B4841" s="631">
        <v>1.0654999999999999</v>
      </c>
    </row>
    <row r="4842" spans="1:2" x14ac:dyDescent="0.25">
      <c r="A4842" s="630">
        <v>37640</v>
      </c>
      <c r="B4842" s="631">
        <v>1.0670999999999999</v>
      </c>
    </row>
    <row r="4843" spans="1:2" x14ac:dyDescent="0.25">
      <c r="A4843" s="630">
        <v>37639</v>
      </c>
      <c r="B4843" s="631">
        <v>1.0668</v>
      </c>
    </row>
    <row r="4844" spans="1:2" x14ac:dyDescent="0.25">
      <c r="A4844" s="630">
        <v>37638</v>
      </c>
      <c r="B4844" s="631">
        <v>1.0616000000000001</v>
      </c>
    </row>
    <row r="4845" spans="1:2" x14ac:dyDescent="0.25">
      <c r="A4845" s="630">
        <v>37637</v>
      </c>
      <c r="B4845" s="631">
        <v>1.0549999999999999</v>
      </c>
    </row>
    <row r="4846" spans="1:2" x14ac:dyDescent="0.25">
      <c r="A4846" s="630">
        <v>37636</v>
      </c>
      <c r="B4846" s="631">
        <v>1.0549999999999999</v>
      </c>
    </row>
    <row r="4847" spans="1:2" x14ac:dyDescent="0.25">
      <c r="A4847" s="630">
        <v>37635</v>
      </c>
      <c r="B4847" s="631">
        <v>1.0544</v>
      </c>
    </row>
    <row r="4848" spans="1:2" x14ac:dyDescent="0.25">
      <c r="A4848" s="630">
        <v>37634</v>
      </c>
      <c r="B4848" s="631">
        <v>1.0577000000000001</v>
      </c>
    </row>
    <row r="4849" spans="1:2" x14ac:dyDescent="0.25">
      <c r="A4849" s="630">
        <v>37633</v>
      </c>
      <c r="B4849" s="631">
        <v>1.0564</v>
      </c>
    </row>
    <row r="4850" spans="1:2" x14ac:dyDescent="0.25">
      <c r="A4850" s="630">
        <v>37632</v>
      </c>
      <c r="B4850" s="631">
        <v>1.0564</v>
      </c>
    </row>
    <row r="4851" spans="1:2" x14ac:dyDescent="0.25">
      <c r="A4851" s="630">
        <v>37631</v>
      </c>
      <c r="B4851" s="631">
        <v>1.0486</v>
      </c>
    </row>
    <row r="4852" spans="1:2" x14ac:dyDescent="0.25">
      <c r="A4852" s="630">
        <v>37630</v>
      </c>
      <c r="B4852" s="631">
        <v>1.0490999999999999</v>
      </c>
    </row>
    <row r="4853" spans="1:2" x14ac:dyDescent="0.25">
      <c r="A4853" s="630">
        <v>37629</v>
      </c>
      <c r="B4853" s="631">
        <v>1.0416000000000001</v>
      </c>
    </row>
    <row r="4854" spans="1:2" x14ac:dyDescent="0.25">
      <c r="A4854" s="630">
        <v>37628</v>
      </c>
      <c r="B4854" s="631">
        <v>1.0467</v>
      </c>
    </row>
    <row r="4855" spans="1:2" x14ac:dyDescent="0.25">
      <c r="A4855" s="630">
        <v>37627</v>
      </c>
      <c r="B4855" s="631">
        <v>1.0422</v>
      </c>
    </row>
    <row r="4856" spans="1:2" x14ac:dyDescent="0.25">
      <c r="A4856" s="630">
        <v>37626</v>
      </c>
      <c r="B4856" s="631">
        <v>1.0432999999999999</v>
      </c>
    </row>
    <row r="4857" spans="1:2" x14ac:dyDescent="0.25">
      <c r="A4857" s="630">
        <v>37625</v>
      </c>
      <c r="B4857" s="631">
        <v>1.0415000000000001</v>
      </c>
    </row>
    <row r="4858" spans="1:2" x14ac:dyDescent="0.25">
      <c r="A4858" s="630">
        <v>37624</v>
      </c>
      <c r="B4858" s="631">
        <v>1.0359</v>
      </c>
    </row>
    <row r="4859" spans="1:2" x14ac:dyDescent="0.25">
      <c r="A4859" s="630">
        <v>37623</v>
      </c>
      <c r="B4859" s="631">
        <v>1.0489999999999999</v>
      </c>
    </row>
    <row r="4860" spans="1:2" x14ac:dyDescent="0.25">
      <c r="A4860" s="630">
        <v>37622</v>
      </c>
      <c r="B4860" s="631">
        <v>1.0498000000000001</v>
      </c>
    </row>
    <row r="4861" spans="1:2" x14ac:dyDescent="0.25">
      <c r="A4861" s="630">
        <v>37621</v>
      </c>
      <c r="B4861" s="631">
        <v>1.0481</v>
      </c>
    </row>
    <row r="4862" spans="1:2" x14ac:dyDescent="0.25">
      <c r="A4862" s="630">
        <v>37620</v>
      </c>
      <c r="B4862" s="631">
        <v>1.0424</v>
      </c>
    </row>
    <row r="4863" spans="1:2" x14ac:dyDescent="0.25">
      <c r="A4863" s="630">
        <v>37619</v>
      </c>
      <c r="B4863" s="631">
        <v>1.044</v>
      </c>
    </row>
    <row r="4864" spans="1:2" x14ac:dyDescent="0.25">
      <c r="A4864" s="630">
        <v>37618</v>
      </c>
      <c r="B4864" s="631">
        <v>1.0436000000000001</v>
      </c>
    </row>
    <row r="4865" spans="1:2" x14ac:dyDescent="0.25">
      <c r="A4865" s="630">
        <v>37617</v>
      </c>
      <c r="B4865" s="631">
        <v>1.0373000000000001</v>
      </c>
    </row>
    <row r="4866" spans="1:2" x14ac:dyDescent="0.25">
      <c r="A4866" s="630">
        <v>37616</v>
      </c>
      <c r="B4866" s="631">
        <v>1.0319</v>
      </c>
    </row>
    <row r="4867" spans="1:2" x14ac:dyDescent="0.25">
      <c r="A4867" s="630">
        <v>37615</v>
      </c>
      <c r="B4867" s="631">
        <v>1.0297000000000001</v>
      </c>
    </row>
    <row r="4868" spans="1:2" x14ac:dyDescent="0.25">
      <c r="A4868" s="630">
        <v>37614</v>
      </c>
      <c r="B4868" s="631">
        <v>1.0262</v>
      </c>
    </row>
    <row r="4869" spans="1:2" x14ac:dyDescent="0.25">
      <c r="A4869" s="630">
        <v>37613</v>
      </c>
      <c r="B4869" s="631">
        <v>1.0274000000000001</v>
      </c>
    </row>
    <row r="4870" spans="1:2" x14ac:dyDescent="0.25">
      <c r="A4870" s="630">
        <v>37612</v>
      </c>
      <c r="B4870" s="631">
        <v>1.0266999999999999</v>
      </c>
    </row>
    <row r="4871" spans="1:2" x14ac:dyDescent="0.25">
      <c r="A4871" s="630">
        <v>37611</v>
      </c>
      <c r="B4871" s="631">
        <v>1.0266999999999999</v>
      </c>
    </row>
    <row r="4872" spans="1:2" x14ac:dyDescent="0.25">
      <c r="A4872" s="630">
        <v>37610</v>
      </c>
      <c r="B4872" s="631">
        <v>1.0271999999999999</v>
      </c>
    </row>
    <row r="4873" spans="1:2" x14ac:dyDescent="0.25">
      <c r="A4873" s="630">
        <v>37609</v>
      </c>
      <c r="B4873" s="631">
        <v>1.0263</v>
      </c>
    </row>
    <row r="4874" spans="1:2" x14ac:dyDescent="0.25">
      <c r="A4874" s="630">
        <v>37608</v>
      </c>
      <c r="B4874" s="631">
        <v>1.0283</v>
      </c>
    </row>
    <row r="4875" spans="1:2" x14ac:dyDescent="0.25">
      <c r="A4875" s="630">
        <v>37607</v>
      </c>
      <c r="B4875" s="631">
        <v>1.0226</v>
      </c>
    </row>
    <row r="4876" spans="1:2" x14ac:dyDescent="0.25">
      <c r="A4876" s="630">
        <v>37606</v>
      </c>
      <c r="B4876" s="631">
        <v>1.0235000000000001</v>
      </c>
    </row>
    <row r="4877" spans="1:2" x14ac:dyDescent="0.25">
      <c r="A4877" s="630">
        <v>37605</v>
      </c>
      <c r="B4877" s="631">
        <v>1.0230999999999999</v>
      </c>
    </row>
    <row r="4878" spans="1:2" x14ac:dyDescent="0.25">
      <c r="A4878" s="630">
        <v>37604</v>
      </c>
      <c r="B4878" s="631">
        <v>1.0227999999999999</v>
      </c>
    </row>
    <row r="4879" spans="1:2" x14ac:dyDescent="0.25">
      <c r="A4879" s="630">
        <v>37603</v>
      </c>
      <c r="B4879" s="631">
        <v>1.0183</v>
      </c>
    </row>
    <row r="4880" spans="1:2" x14ac:dyDescent="0.25">
      <c r="A4880" s="630">
        <v>37602</v>
      </c>
      <c r="B4880" s="631">
        <v>1.0081</v>
      </c>
    </row>
    <row r="4881" spans="1:2" x14ac:dyDescent="0.25">
      <c r="A4881" s="630">
        <v>37601</v>
      </c>
      <c r="B4881" s="631">
        <v>1.008</v>
      </c>
    </row>
    <row r="4882" spans="1:2" x14ac:dyDescent="0.25">
      <c r="A4882" s="630">
        <v>37600</v>
      </c>
      <c r="B4882" s="631">
        <v>1.0105</v>
      </c>
    </row>
    <row r="4883" spans="1:2" x14ac:dyDescent="0.25">
      <c r="A4883" s="630">
        <v>37599</v>
      </c>
      <c r="B4883" s="631">
        <v>1.0108999999999999</v>
      </c>
    </row>
    <row r="4884" spans="1:2" x14ac:dyDescent="0.25">
      <c r="A4884" s="630">
        <v>37598</v>
      </c>
      <c r="B4884" s="631">
        <v>1.0086999999999999</v>
      </c>
    </row>
    <row r="4885" spans="1:2" x14ac:dyDescent="0.25">
      <c r="A4885" s="630">
        <v>37597</v>
      </c>
      <c r="B4885" s="631">
        <v>1.0097</v>
      </c>
    </row>
    <row r="4886" spans="1:2" x14ac:dyDescent="0.25">
      <c r="A4886" s="630">
        <v>37596</v>
      </c>
      <c r="B4886" s="631">
        <v>1.0005999999999999</v>
      </c>
    </row>
    <row r="4887" spans="1:2" x14ac:dyDescent="0.25">
      <c r="A4887" s="630">
        <v>37595</v>
      </c>
      <c r="B4887" s="631">
        <v>1.0001</v>
      </c>
    </row>
    <row r="4888" spans="1:2" x14ac:dyDescent="0.25">
      <c r="A4888" s="630">
        <v>37594</v>
      </c>
      <c r="B4888" s="631">
        <v>0.99650000000000005</v>
      </c>
    </row>
    <row r="4889" spans="1:2" x14ac:dyDescent="0.25">
      <c r="A4889" s="630">
        <v>37593</v>
      </c>
      <c r="B4889" s="631">
        <v>0.99650000000000005</v>
      </c>
    </row>
    <row r="4890" spans="1:2" x14ac:dyDescent="0.25">
      <c r="A4890" s="630">
        <v>37592</v>
      </c>
      <c r="B4890" s="631">
        <v>0.99439999999999995</v>
      </c>
    </row>
    <row r="4891" spans="1:2" x14ac:dyDescent="0.25">
      <c r="A4891" s="630">
        <v>37591</v>
      </c>
      <c r="B4891" s="631">
        <v>0.99380000000000002</v>
      </c>
    </row>
    <row r="4892" spans="1:2" x14ac:dyDescent="0.25">
      <c r="A4892" s="630">
        <v>37590</v>
      </c>
      <c r="B4892" s="631">
        <v>0.99419999999999997</v>
      </c>
    </row>
    <row r="4893" spans="1:2" x14ac:dyDescent="0.25">
      <c r="A4893" s="630">
        <v>37589</v>
      </c>
      <c r="B4893" s="631">
        <v>0.99429999999999996</v>
      </c>
    </row>
    <row r="4894" spans="1:2" x14ac:dyDescent="0.25">
      <c r="A4894" s="630">
        <v>37588</v>
      </c>
      <c r="B4894" s="631">
        <v>0.99029999999999996</v>
      </c>
    </row>
    <row r="4895" spans="1:2" x14ac:dyDescent="0.25">
      <c r="A4895" s="630">
        <v>37587</v>
      </c>
      <c r="B4895" s="631">
        <v>0.99339999999999995</v>
      </c>
    </row>
    <row r="4896" spans="1:2" x14ac:dyDescent="0.25">
      <c r="A4896" s="630">
        <v>37586</v>
      </c>
      <c r="B4896" s="631">
        <v>0.9909</v>
      </c>
    </row>
    <row r="4897" spans="1:2" x14ac:dyDescent="0.25">
      <c r="A4897" s="630">
        <v>37585</v>
      </c>
      <c r="B4897" s="631">
        <v>0.99660000000000004</v>
      </c>
    </row>
    <row r="4898" spans="1:2" x14ac:dyDescent="0.25">
      <c r="A4898" s="630">
        <v>37584</v>
      </c>
      <c r="B4898" s="631">
        <v>0.99639999999999995</v>
      </c>
    </row>
    <row r="4899" spans="1:2" x14ac:dyDescent="0.25">
      <c r="A4899" s="630">
        <v>37583</v>
      </c>
      <c r="B4899" s="631">
        <v>0.997</v>
      </c>
    </row>
    <row r="4900" spans="1:2" x14ac:dyDescent="0.25">
      <c r="A4900" s="630">
        <v>37582</v>
      </c>
      <c r="B4900" s="631">
        <v>1.0013000000000001</v>
      </c>
    </row>
    <row r="4901" spans="1:2" x14ac:dyDescent="0.25">
      <c r="A4901" s="630">
        <v>37581</v>
      </c>
      <c r="B4901" s="631">
        <v>1.0012000000000001</v>
      </c>
    </row>
    <row r="4902" spans="1:2" x14ac:dyDescent="0.25">
      <c r="A4902" s="630">
        <v>37580</v>
      </c>
      <c r="B4902" s="631">
        <v>1.0033000000000001</v>
      </c>
    </row>
    <row r="4903" spans="1:2" x14ac:dyDescent="0.25">
      <c r="A4903" s="630">
        <v>37579</v>
      </c>
      <c r="B4903" s="631">
        <v>1.0078</v>
      </c>
    </row>
    <row r="4904" spans="1:2" x14ac:dyDescent="0.25">
      <c r="A4904" s="630">
        <v>37578</v>
      </c>
      <c r="B4904" s="631">
        <v>1.0091000000000001</v>
      </c>
    </row>
    <row r="4905" spans="1:2" x14ac:dyDescent="0.25">
      <c r="A4905" s="630">
        <v>37577</v>
      </c>
      <c r="B4905" s="631">
        <v>1.0095000000000001</v>
      </c>
    </row>
    <row r="4906" spans="1:2" x14ac:dyDescent="0.25">
      <c r="A4906" s="630">
        <v>37576</v>
      </c>
      <c r="B4906" s="631">
        <v>1.0089999999999999</v>
      </c>
    </row>
    <row r="4907" spans="1:2" x14ac:dyDescent="0.25">
      <c r="A4907" s="630">
        <v>37575</v>
      </c>
      <c r="B4907" s="631">
        <v>1.0042</v>
      </c>
    </row>
    <row r="4908" spans="1:2" x14ac:dyDescent="0.25">
      <c r="A4908" s="630">
        <v>37574</v>
      </c>
      <c r="B4908" s="631">
        <v>1.0065999999999999</v>
      </c>
    </row>
    <row r="4909" spans="1:2" x14ac:dyDescent="0.25">
      <c r="A4909" s="630">
        <v>37573</v>
      </c>
      <c r="B4909" s="631">
        <v>1.0124</v>
      </c>
    </row>
    <row r="4910" spans="1:2" x14ac:dyDescent="0.25">
      <c r="A4910" s="630">
        <v>37572</v>
      </c>
      <c r="B4910" s="631">
        <v>1.0102</v>
      </c>
    </row>
    <row r="4911" spans="1:2" x14ac:dyDescent="0.25">
      <c r="A4911" s="630">
        <v>37571</v>
      </c>
      <c r="B4911" s="631">
        <v>1.0125</v>
      </c>
    </row>
    <row r="4912" spans="1:2" x14ac:dyDescent="0.25">
      <c r="A4912" s="630">
        <v>37570</v>
      </c>
      <c r="B4912" s="631">
        <v>1.0156000000000001</v>
      </c>
    </row>
    <row r="4913" spans="1:2" x14ac:dyDescent="0.25">
      <c r="A4913" s="630">
        <v>37569</v>
      </c>
      <c r="B4913" s="631">
        <v>1.0127999999999999</v>
      </c>
    </row>
    <row r="4914" spans="1:2" x14ac:dyDescent="0.25">
      <c r="A4914" s="630">
        <v>37568</v>
      </c>
      <c r="B4914" s="631">
        <v>1.0092000000000001</v>
      </c>
    </row>
    <row r="4915" spans="1:2" x14ac:dyDescent="0.25">
      <c r="A4915" s="630">
        <v>37567</v>
      </c>
      <c r="B4915" s="631">
        <v>1.0027999999999999</v>
      </c>
    </row>
    <row r="4916" spans="1:2" x14ac:dyDescent="0.25">
      <c r="A4916" s="630">
        <v>37566</v>
      </c>
      <c r="B4916" s="631">
        <v>1.0001</v>
      </c>
    </row>
    <row r="4917" spans="1:2" x14ac:dyDescent="0.25">
      <c r="A4917" s="630">
        <v>37565</v>
      </c>
      <c r="B4917" s="631">
        <v>0.99739999999999995</v>
      </c>
    </row>
    <row r="4918" spans="1:2" x14ac:dyDescent="0.25">
      <c r="A4918" s="630">
        <v>37564</v>
      </c>
      <c r="B4918" s="631">
        <v>0.99690000000000001</v>
      </c>
    </row>
    <row r="4919" spans="1:2" x14ac:dyDescent="0.25">
      <c r="A4919" s="630">
        <v>37563</v>
      </c>
      <c r="B4919" s="631">
        <v>0.99629999999999996</v>
      </c>
    </row>
    <row r="4920" spans="1:2" x14ac:dyDescent="0.25">
      <c r="A4920" s="630">
        <v>37562</v>
      </c>
      <c r="B4920" s="631">
        <v>0.99660000000000004</v>
      </c>
    </row>
    <row r="4921" spans="1:2" x14ac:dyDescent="0.25">
      <c r="A4921" s="630">
        <v>37561</v>
      </c>
      <c r="B4921" s="631">
        <v>0.98970000000000002</v>
      </c>
    </row>
    <row r="4922" spans="1:2" x14ac:dyDescent="0.25">
      <c r="A4922" s="630">
        <v>37560</v>
      </c>
      <c r="B4922" s="631">
        <v>0.98419999999999996</v>
      </c>
    </row>
    <row r="4923" spans="1:2" x14ac:dyDescent="0.25">
      <c r="A4923" s="630">
        <v>37559</v>
      </c>
      <c r="B4923" s="631">
        <v>0.98340000000000005</v>
      </c>
    </row>
    <row r="4924" spans="1:2" x14ac:dyDescent="0.25">
      <c r="A4924" s="630">
        <v>37558</v>
      </c>
      <c r="B4924" s="631">
        <v>0.98440000000000005</v>
      </c>
    </row>
    <row r="4925" spans="1:2" x14ac:dyDescent="0.25">
      <c r="A4925" s="630">
        <v>37557</v>
      </c>
      <c r="B4925" s="631">
        <v>0.97640000000000005</v>
      </c>
    </row>
    <row r="4926" spans="1:2" x14ac:dyDescent="0.25">
      <c r="A4926" s="630">
        <v>37556</v>
      </c>
      <c r="B4926" s="631">
        <v>0.97599999999999998</v>
      </c>
    </row>
    <row r="4927" spans="1:2" x14ac:dyDescent="0.25">
      <c r="A4927" s="630">
        <v>37555</v>
      </c>
      <c r="B4927" s="631">
        <v>0.9758</v>
      </c>
    </row>
    <row r="4928" spans="1:2" x14ac:dyDescent="0.25">
      <c r="A4928" s="630">
        <v>37554</v>
      </c>
      <c r="B4928" s="631">
        <v>0.97729999999999995</v>
      </c>
    </row>
    <row r="4929" spans="1:2" x14ac:dyDescent="0.25">
      <c r="A4929" s="630">
        <v>37553</v>
      </c>
      <c r="B4929" s="631">
        <v>0.97619999999999996</v>
      </c>
    </row>
    <row r="4930" spans="1:2" x14ac:dyDescent="0.25">
      <c r="A4930" s="630">
        <v>37552</v>
      </c>
      <c r="B4930" s="631">
        <v>0.97760000000000002</v>
      </c>
    </row>
    <row r="4931" spans="1:2" x14ac:dyDescent="0.25">
      <c r="A4931" s="630">
        <v>37551</v>
      </c>
      <c r="B4931" s="631">
        <v>0.97360000000000002</v>
      </c>
    </row>
    <row r="4932" spans="1:2" x14ac:dyDescent="0.25">
      <c r="A4932" s="630">
        <v>37550</v>
      </c>
      <c r="B4932" s="631">
        <v>0.97230000000000005</v>
      </c>
    </row>
    <row r="4933" spans="1:2" x14ac:dyDescent="0.25">
      <c r="A4933" s="630">
        <v>37549</v>
      </c>
      <c r="B4933" s="631">
        <v>0.97250000000000003</v>
      </c>
    </row>
    <row r="4934" spans="1:2" x14ac:dyDescent="0.25">
      <c r="A4934" s="630">
        <v>37548</v>
      </c>
      <c r="B4934" s="631">
        <v>0.97219999999999995</v>
      </c>
    </row>
    <row r="4935" spans="1:2" x14ac:dyDescent="0.25">
      <c r="A4935" s="630">
        <v>37547</v>
      </c>
      <c r="B4935" s="631">
        <v>0.9708</v>
      </c>
    </row>
    <row r="4936" spans="1:2" x14ac:dyDescent="0.25">
      <c r="A4936" s="630">
        <v>37546</v>
      </c>
      <c r="B4936" s="631">
        <v>0.98109999999999997</v>
      </c>
    </row>
    <row r="4937" spans="1:2" x14ac:dyDescent="0.25">
      <c r="A4937" s="630">
        <v>37545</v>
      </c>
      <c r="B4937" s="631">
        <v>0.98160000000000003</v>
      </c>
    </row>
    <row r="4938" spans="1:2" x14ac:dyDescent="0.25">
      <c r="A4938" s="630">
        <v>37544</v>
      </c>
      <c r="B4938" s="631">
        <v>0.9869</v>
      </c>
    </row>
    <row r="4939" spans="1:2" x14ac:dyDescent="0.25">
      <c r="A4939" s="630">
        <v>37543</v>
      </c>
      <c r="B4939" s="631">
        <v>0.98729999999999996</v>
      </c>
    </row>
    <row r="4940" spans="1:2" x14ac:dyDescent="0.25">
      <c r="A4940" s="630">
        <v>37542</v>
      </c>
      <c r="B4940" s="631">
        <v>0.98699999999999999</v>
      </c>
    </row>
    <row r="4941" spans="1:2" x14ac:dyDescent="0.25">
      <c r="A4941" s="630">
        <v>37541</v>
      </c>
      <c r="B4941" s="631">
        <v>0.98699999999999999</v>
      </c>
    </row>
    <row r="4942" spans="1:2" x14ac:dyDescent="0.25">
      <c r="A4942" s="630">
        <v>37540</v>
      </c>
      <c r="B4942" s="631">
        <v>0.98609999999999998</v>
      </c>
    </row>
    <row r="4943" spans="1:2" x14ac:dyDescent="0.25">
      <c r="A4943" s="630">
        <v>37539</v>
      </c>
      <c r="B4943" s="631">
        <v>0.98960000000000004</v>
      </c>
    </row>
    <row r="4944" spans="1:2" x14ac:dyDescent="0.25">
      <c r="A4944" s="630">
        <v>37538</v>
      </c>
      <c r="B4944" s="631">
        <v>0.97860000000000003</v>
      </c>
    </row>
    <row r="4945" spans="1:2" x14ac:dyDescent="0.25">
      <c r="A4945" s="630">
        <v>37537</v>
      </c>
      <c r="B4945" s="631">
        <v>0.98319999999999996</v>
      </c>
    </row>
    <row r="4946" spans="1:2" x14ac:dyDescent="0.25">
      <c r="A4946" s="630">
        <v>37536</v>
      </c>
      <c r="B4946" s="631">
        <v>0.97960000000000003</v>
      </c>
    </row>
    <row r="4947" spans="1:2" x14ac:dyDescent="0.25">
      <c r="A4947" s="630">
        <v>37535</v>
      </c>
      <c r="B4947" s="631">
        <v>0.9788</v>
      </c>
    </row>
    <row r="4948" spans="1:2" x14ac:dyDescent="0.25">
      <c r="A4948" s="630">
        <v>37534</v>
      </c>
      <c r="B4948" s="631">
        <v>0.97919999999999996</v>
      </c>
    </row>
    <row r="4949" spans="1:2" x14ac:dyDescent="0.25">
      <c r="A4949" s="630">
        <v>37533</v>
      </c>
      <c r="B4949" s="631">
        <v>0.98760000000000003</v>
      </c>
    </row>
    <row r="4950" spans="1:2" x14ac:dyDescent="0.25">
      <c r="A4950" s="630">
        <v>37532</v>
      </c>
      <c r="B4950" s="631">
        <v>0.98670000000000002</v>
      </c>
    </row>
    <row r="4951" spans="1:2" x14ac:dyDescent="0.25">
      <c r="A4951" s="630">
        <v>37531</v>
      </c>
      <c r="B4951" s="631">
        <v>0.98270000000000002</v>
      </c>
    </row>
    <row r="4952" spans="1:2" x14ac:dyDescent="0.25">
      <c r="A4952" s="630">
        <v>37530</v>
      </c>
      <c r="B4952" s="631">
        <v>0.98729999999999996</v>
      </c>
    </row>
    <row r="4953" spans="1:2" x14ac:dyDescent="0.25">
      <c r="A4953" s="630">
        <v>37529</v>
      </c>
      <c r="B4953" s="631">
        <v>0.98099999999999998</v>
      </c>
    </row>
    <row r="4954" spans="1:2" x14ac:dyDescent="0.25">
      <c r="A4954" s="630">
        <v>37528</v>
      </c>
      <c r="B4954" s="631">
        <v>0.97370000000000001</v>
      </c>
    </row>
    <row r="4955" spans="1:2" x14ac:dyDescent="0.25">
      <c r="A4955" s="630">
        <v>37527</v>
      </c>
      <c r="B4955" s="631">
        <v>0.98040000000000005</v>
      </c>
    </row>
    <row r="4956" spans="1:2" x14ac:dyDescent="0.25">
      <c r="A4956" s="630">
        <v>37526</v>
      </c>
      <c r="B4956" s="631">
        <v>0.97619999999999996</v>
      </c>
    </row>
    <row r="4957" spans="1:2" x14ac:dyDescent="0.25">
      <c r="A4957" s="630">
        <v>37525</v>
      </c>
      <c r="B4957" s="631">
        <v>0.97609999999999997</v>
      </c>
    </row>
    <row r="4958" spans="1:2" x14ac:dyDescent="0.25">
      <c r="A4958" s="630">
        <v>37524</v>
      </c>
      <c r="B4958" s="631">
        <v>0.98119999999999996</v>
      </c>
    </row>
    <row r="4959" spans="1:2" x14ac:dyDescent="0.25">
      <c r="A4959" s="630">
        <v>37523</v>
      </c>
      <c r="B4959" s="631">
        <v>0.97789999999999999</v>
      </c>
    </row>
    <row r="4960" spans="1:2" x14ac:dyDescent="0.25">
      <c r="A4960" s="630">
        <v>37522</v>
      </c>
      <c r="B4960" s="631">
        <v>0.98089999999999999</v>
      </c>
    </row>
    <row r="4961" spans="1:2" x14ac:dyDescent="0.25">
      <c r="A4961" s="630">
        <v>37521</v>
      </c>
      <c r="B4961" s="631">
        <v>0.98209999999999997</v>
      </c>
    </row>
    <row r="4962" spans="1:2" x14ac:dyDescent="0.25">
      <c r="A4962" s="630">
        <v>37520</v>
      </c>
      <c r="B4962" s="631">
        <v>0.98209999999999997</v>
      </c>
    </row>
    <row r="4963" spans="1:2" x14ac:dyDescent="0.25">
      <c r="A4963" s="630">
        <v>37519</v>
      </c>
      <c r="B4963" s="631">
        <v>0.98650000000000004</v>
      </c>
    </row>
    <row r="4964" spans="1:2" x14ac:dyDescent="0.25">
      <c r="A4964" s="630">
        <v>37518</v>
      </c>
      <c r="B4964" s="631">
        <v>0.97750000000000004</v>
      </c>
    </row>
    <row r="4965" spans="1:2" x14ac:dyDescent="0.25">
      <c r="A4965" s="630">
        <v>37517</v>
      </c>
      <c r="B4965" s="631">
        <v>0.97460000000000002</v>
      </c>
    </row>
    <row r="4966" spans="1:2" x14ac:dyDescent="0.25">
      <c r="A4966" s="630">
        <v>37516</v>
      </c>
      <c r="B4966" s="631">
        <v>0.96899999999999997</v>
      </c>
    </row>
    <row r="4967" spans="1:2" x14ac:dyDescent="0.25">
      <c r="A4967" s="630">
        <v>37515</v>
      </c>
      <c r="B4967" s="631">
        <v>0.97070000000000001</v>
      </c>
    </row>
    <row r="4968" spans="1:2" x14ac:dyDescent="0.25">
      <c r="A4968" s="630">
        <v>37514</v>
      </c>
      <c r="B4968" s="631">
        <v>0.96660000000000001</v>
      </c>
    </row>
    <row r="4969" spans="1:2" x14ac:dyDescent="0.25">
      <c r="A4969" s="630">
        <v>37513</v>
      </c>
      <c r="B4969" s="631">
        <v>0.97150000000000003</v>
      </c>
    </row>
    <row r="4970" spans="1:2" x14ac:dyDescent="0.25">
      <c r="A4970" s="630">
        <v>37512</v>
      </c>
      <c r="B4970" s="631">
        <v>0.98170000000000002</v>
      </c>
    </row>
    <row r="4971" spans="1:2" x14ac:dyDescent="0.25">
      <c r="A4971" s="630">
        <v>37511</v>
      </c>
      <c r="B4971" s="631">
        <v>0.97589999999999999</v>
      </c>
    </row>
    <row r="4972" spans="1:2" x14ac:dyDescent="0.25">
      <c r="A4972" s="630">
        <v>37510</v>
      </c>
      <c r="B4972" s="631">
        <v>0.97540000000000004</v>
      </c>
    </row>
    <row r="4973" spans="1:2" x14ac:dyDescent="0.25">
      <c r="A4973" s="630">
        <v>37509</v>
      </c>
      <c r="B4973" s="631">
        <v>0.97940000000000005</v>
      </c>
    </row>
    <row r="4974" spans="1:2" x14ac:dyDescent="0.25">
      <c r="A4974" s="630">
        <v>37508</v>
      </c>
      <c r="B4974" s="631">
        <v>0.98150000000000004</v>
      </c>
    </row>
    <row r="4975" spans="1:2" x14ac:dyDescent="0.25">
      <c r="A4975" s="630">
        <v>37507</v>
      </c>
      <c r="B4975" s="631">
        <v>0.98150000000000004</v>
      </c>
    </row>
    <row r="4976" spans="1:2" x14ac:dyDescent="0.25">
      <c r="A4976" s="630">
        <v>37506</v>
      </c>
      <c r="B4976" s="631">
        <v>0.98170000000000002</v>
      </c>
    </row>
    <row r="4977" spans="1:2" x14ac:dyDescent="0.25">
      <c r="A4977" s="630">
        <v>37505</v>
      </c>
      <c r="B4977" s="631">
        <v>0.99150000000000005</v>
      </c>
    </row>
    <row r="4978" spans="1:2" x14ac:dyDescent="0.25">
      <c r="A4978" s="630">
        <v>37504</v>
      </c>
      <c r="B4978" s="631">
        <v>0.99270000000000003</v>
      </c>
    </row>
    <row r="4979" spans="1:2" x14ac:dyDescent="0.25">
      <c r="A4979" s="630">
        <v>37503</v>
      </c>
      <c r="B4979" s="631">
        <v>0.99670000000000003</v>
      </c>
    </row>
    <row r="4980" spans="1:2" x14ac:dyDescent="0.25">
      <c r="A4980" s="630">
        <v>37502</v>
      </c>
      <c r="B4980" s="631">
        <v>0.98340000000000005</v>
      </c>
    </row>
    <row r="4981" spans="1:2" x14ac:dyDescent="0.25">
      <c r="A4981" s="630">
        <v>37501</v>
      </c>
      <c r="B4981" s="631">
        <v>0.98219999999999996</v>
      </c>
    </row>
    <row r="4982" spans="1:2" x14ac:dyDescent="0.25">
      <c r="A4982" s="630">
        <v>37500</v>
      </c>
      <c r="B4982" s="631">
        <v>0.98029999999999995</v>
      </c>
    </row>
    <row r="4983" spans="1:2" x14ac:dyDescent="0.25">
      <c r="A4983" s="630">
        <v>37499</v>
      </c>
      <c r="B4983" s="631">
        <v>0.98180000000000001</v>
      </c>
    </row>
    <row r="4984" spans="1:2" x14ac:dyDescent="0.25">
      <c r="A4984" s="630">
        <v>37498</v>
      </c>
      <c r="B4984" s="631">
        <v>0.98470000000000002</v>
      </c>
    </row>
    <row r="4985" spans="1:2" x14ac:dyDescent="0.25">
      <c r="A4985" s="630">
        <v>37497</v>
      </c>
      <c r="B4985" s="631">
        <v>0.97909999999999997</v>
      </c>
    </row>
    <row r="4986" spans="1:2" x14ac:dyDescent="0.25">
      <c r="A4986" s="630">
        <v>37496</v>
      </c>
      <c r="B4986" s="631">
        <v>0.98319999999999996</v>
      </c>
    </row>
    <row r="4987" spans="1:2" x14ac:dyDescent="0.25">
      <c r="A4987" s="630">
        <v>37495</v>
      </c>
      <c r="B4987" s="631">
        <v>0.97170000000000001</v>
      </c>
    </row>
    <row r="4988" spans="1:2" x14ac:dyDescent="0.25">
      <c r="A4988" s="630">
        <v>37494</v>
      </c>
      <c r="B4988" s="631">
        <v>0.97250000000000003</v>
      </c>
    </row>
    <row r="4989" spans="1:2" x14ac:dyDescent="0.25">
      <c r="A4989" s="630">
        <v>37493</v>
      </c>
      <c r="B4989" s="631">
        <v>0.9728</v>
      </c>
    </row>
    <row r="4990" spans="1:2" x14ac:dyDescent="0.25">
      <c r="A4990" s="630">
        <v>37492</v>
      </c>
      <c r="B4990" s="631">
        <v>0.9728</v>
      </c>
    </row>
    <row r="4991" spans="1:2" x14ac:dyDescent="0.25">
      <c r="A4991" s="630">
        <v>37491</v>
      </c>
      <c r="B4991" s="631">
        <v>0.96889999999999998</v>
      </c>
    </row>
    <row r="4992" spans="1:2" x14ac:dyDescent="0.25">
      <c r="A4992" s="630">
        <v>37490</v>
      </c>
      <c r="B4992" s="631">
        <v>0.98050000000000004</v>
      </c>
    </row>
    <row r="4993" spans="1:2" x14ac:dyDescent="0.25">
      <c r="A4993" s="630">
        <v>37489</v>
      </c>
      <c r="B4993" s="631">
        <v>0.97899999999999998</v>
      </c>
    </row>
    <row r="4994" spans="1:2" x14ac:dyDescent="0.25">
      <c r="A4994" s="630">
        <v>37488</v>
      </c>
      <c r="B4994" s="631">
        <v>0.97619999999999996</v>
      </c>
    </row>
    <row r="4995" spans="1:2" x14ac:dyDescent="0.25">
      <c r="A4995" s="630">
        <v>37487</v>
      </c>
      <c r="B4995" s="631">
        <v>0.98380000000000001</v>
      </c>
    </row>
    <row r="4996" spans="1:2" x14ac:dyDescent="0.25">
      <c r="A4996" s="630">
        <v>37486</v>
      </c>
      <c r="B4996" s="631">
        <v>0.98319999999999996</v>
      </c>
    </row>
    <row r="4997" spans="1:2" x14ac:dyDescent="0.25">
      <c r="A4997" s="630">
        <v>37485</v>
      </c>
      <c r="B4997" s="631">
        <v>0.98499999999999999</v>
      </c>
    </row>
    <row r="4998" spans="1:2" x14ac:dyDescent="0.25">
      <c r="A4998" s="630">
        <v>37484</v>
      </c>
      <c r="B4998" s="631">
        <v>0.98180000000000001</v>
      </c>
    </row>
    <row r="4999" spans="1:2" x14ac:dyDescent="0.25">
      <c r="A4999" s="630">
        <v>37483</v>
      </c>
      <c r="B4999" s="631">
        <v>0.97940000000000005</v>
      </c>
    </row>
    <row r="5000" spans="1:2" x14ac:dyDescent="0.25">
      <c r="A5000" s="630">
        <v>37482</v>
      </c>
      <c r="B5000" s="631">
        <v>0.98370000000000002</v>
      </c>
    </row>
    <row r="5001" spans="1:2" x14ac:dyDescent="0.25">
      <c r="A5001" s="630">
        <v>37481</v>
      </c>
      <c r="B5001" s="631">
        <v>0.97840000000000005</v>
      </c>
    </row>
    <row r="5002" spans="1:2" x14ac:dyDescent="0.25">
      <c r="A5002" s="630">
        <v>37480</v>
      </c>
      <c r="B5002" s="631">
        <v>0.96960000000000002</v>
      </c>
    </row>
    <row r="5003" spans="1:2" x14ac:dyDescent="0.25">
      <c r="A5003" s="630">
        <v>37479</v>
      </c>
      <c r="B5003" s="631">
        <v>0.97</v>
      </c>
    </row>
    <row r="5004" spans="1:2" x14ac:dyDescent="0.25">
      <c r="A5004" s="630">
        <v>37478</v>
      </c>
      <c r="B5004" s="631">
        <v>0.97019999999999995</v>
      </c>
    </row>
    <row r="5005" spans="1:2" x14ac:dyDescent="0.25">
      <c r="A5005" s="630">
        <v>37477</v>
      </c>
      <c r="B5005" s="631">
        <v>0.96709999999999996</v>
      </c>
    </row>
    <row r="5006" spans="1:2" x14ac:dyDescent="0.25">
      <c r="A5006" s="630">
        <v>37476</v>
      </c>
      <c r="B5006" s="631">
        <v>0.97450000000000003</v>
      </c>
    </row>
    <row r="5007" spans="1:2" x14ac:dyDescent="0.25">
      <c r="A5007" s="630">
        <v>37475</v>
      </c>
      <c r="B5007" s="631">
        <v>0.96589999999999998</v>
      </c>
    </row>
    <row r="5008" spans="1:2" x14ac:dyDescent="0.25">
      <c r="A5008" s="630">
        <v>37474</v>
      </c>
      <c r="B5008" s="631">
        <v>0.98</v>
      </c>
    </row>
    <row r="5009" spans="1:2" x14ac:dyDescent="0.25">
      <c r="A5009" s="630">
        <v>37473</v>
      </c>
      <c r="B5009" s="631">
        <v>0.98660000000000003</v>
      </c>
    </row>
    <row r="5010" spans="1:2" x14ac:dyDescent="0.25">
      <c r="A5010" s="630">
        <v>37472</v>
      </c>
      <c r="B5010" s="631">
        <v>0.98709999999999998</v>
      </c>
    </row>
    <row r="5011" spans="1:2" x14ac:dyDescent="0.25">
      <c r="A5011" s="630">
        <v>37471</v>
      </c>
      <c r="B5011" s="631">
        <v>0.98650000000000004</v>
      </c>
    </row>
    <row r="5012" spans="1:2" x14ac:dyDescent="0.25">
      <c r="A5012" s="630">
        <v>37470</v>
      </c>
      <c r="B5012" s="631">
        <v>0.98440000000000005</v>
      </c>
    </row>
    <row r="5013" spans="1:2" x14ac:dyDescent="0.25">
      <c r="A5013" s="630">
        <v>37469</v>
      </c>
      <c r="B5013" s="631">
        <v>0.97709999999999997</v>
      </c>
    </row>
    <row r="5014" spans="1:2" x14ac:dyDescent="0.25">
      <c r="A5014" s="630">
        <v>37468</v>
      </c>
      <c r="B5014" s="631">
        <v>0.98329999999999995</v>
      </c>
    </row>
    <row r="5015" spans="1:2" x14ac:dyDescent="0.25">
      <c r="A5015" s="630">
        <v>37467</v>
      </c>
      <c r="B5015" s="631">
        <v>0.98060000000000003</v>
      </c>
    </row>
    <row r="5016" spans="1:2" x14ac:dyDescent="0.25">
      <c r="A5016" s="630">
        <v>37466</v>
      </c>
      <c r="B5016" s="631">
        <v>0.98629999999999995</v>
      </c>
    </row>
    <row r="5017" spans="1:2" x14ac:dyDescent="0.25">
      <c r="A5017" s="630">
        <v>37465</v>
      </c>
      <c r="B5017" s="631">
        <v>0.98540000000000005</v>
      </c>
    </row>
    <row r="5018" spans="1:2" x14ac:dyDescent="0.25">
      <c r="A5018" s="630">
        <v>37464</v>
      </c>
      <c r="B5018" s="631">
        <v>0.9869</v>
      </c>
    </row>
    <row r="5019" spans="1:2" x14ac:dyDescent="0.25">
      <c r="A5019" s="630">
        <v>37463</v>
      </c>
      <c r="B5019" s="631">
        <v>1.0043</v>
      </c>
    </row>
    <row r="5020" spans="1:2" x14ac:dyDescent="0.25">
      <c r="A5020" s="630">
        <v>37462</v>
      </c>
      <c r="B5020" s="631">
        <v>0.995</v>
      </c>
    </row>
    <row r="5021" spans="1:2" x14ac:dyDescent="0.25">
      <c r="A5021" s="630">
        <v>37461</v>
      </c>
      <c r="B5021" s="631">
        <v>0.98870000000000002</v>
      </c>
    </row>
    <row r="5022" spans="1:2" x14ac:dyDescent="0.25">
      <c r="A5022" s="630">
        <v>37460</v>
      </c>
      <c r="B5022" s="631">
        <v>1.0085999999999999</v>
      </c>
    </row>
    <row r="5023" spans="1:2" x14ac:dyDescent="0.25">
      <c r="A5023" s="630">
        <v>37459</v>
      </c>
      <c r="B5023" s="631">
        <v>1.0121</v>
      </c>
    </row>
    <row r="5024" spans="1:2" x14ac:dyDescent="0.25">
      <c r="A5024" s="630">
        <v>37458</v>
      </c>
      <c r="B5024" s="631">
        <v>1.0123</v>
      </c>
    </row>
    <row r="5025" spans="1:2" x14ac:dyDescent="0.25">
      <c r="A5025" s="630">
        <v>37457</v>
      </c>
      <c r="B5025" s="631">
        <v>1.0118</v>
      </c>
    </row>
    <row r="5026" spans="1:2" x14ac:dyDescent="0.25">
      <c r="A5026" s="630">
        <v>37456</v>
      </c>
      <c r="B5026" s="631">
        <v>1.0112000000000001</v>
      </c>
    </row>
    <row r="5027" spans="1:2" x14ac:dyDescent="0.25">
      <c r="A5027" s="630">
        <v>37455</v>
      </c>
      <c r="B5027" s="631">
        <v>1.0068999999999999</v>
      </c>
    </row>
    <row r="5028" spans="1:2" x14ac:dyDescent="0.25">
      <c r="A5028" s="630">
        <v>37454</v>
      </c>
      <c r="B5028" s="631">
        <v>1.0117</v>
      </c>
    </row>
    <row r="5029" spans="1:2" x14ac:dyDescent="0.25">
      <c r="A5029" s="630">
        <v>37453</v>
      </c>
      <c r="B5029" s="631">
        <v>1.0034000000000001</v>
      </c>
    </row>
    <row r="5030" spans="1:2" x14ac:dyDescent="0.25">
      <c r="A5030" s="630">
        <v>37452</v>
      </c>
      <c r="B5030" s="631">
        <v>0.99160000000000004</v>
      </c>
    </row>
    <row r="5031" spans="1:2" x14ac:dyDescent="0.25">
      <c r="A5031" s="630">
        <v>37451</v>
      </c>
      <c r="B5031" s="631">
        <v>0.99129999999999996</v>
      </c>
    </row>
    <row r="5032" spans="1:2" x14ac:dyDescent="0.25">
      <c r="A5032" s="630">
        <v>37450</v>
      </c>
      <c r="B5032" s="631">
        <v>0.99060000000000004</v>
      </c>
    </row>
    <row r="5033" spans="1:2" x14ac:dyDescent="0.25">
      <c r="A5033" s="630">
        <v>37449</v>
      </c>
      <c r="B5033" s="631">
        <v>0.98880000000000001</v>
      </c>
    </row>
    <row r="5034" spans="1:2" x14ac:dyDescent="0.25">
      <c r="A5034" s="630">
        <v>37448</v>
      </c>
      <c r="B5034" s="631">
        <v>0.98819999999999997</v>
      </c>
    </row>
    <row r="5035" spans="1:2" x14ac:dyDescent="0.25">
      <c r="A5035" s="630">
        <v>37447</v>
      </c>
      <c r="B5035" s="631">
        <v>0.99350000000000005</v>
      </c>
    </row>
    <row r="5036" spans="1:2" x14ac:dyDescent="0.25">
      <c r="A5036" s="630">
        <v>37446</v>
      </c>
      <c r="B5036" s="631">
        <v>0.99050000000000005</v>
      </c>
    </row>
    <row r="5037" spans="1:2" x14ac:dyDescent="0.25">
      <c r="A5037" s="630">
        <v>37445</v>
      </c>
      <c r="B5037" s="631">
        <v>0.97450000000000003</v>
      </c>
    </row>
    <row r="5038" spans="1:2" x14ac:dyDescent="0.25">
      <c r="A5038" s="630">
        <v>37444</v>
      </c>
      <c r="B5038" s="631">
        <v>0.97340000000000004</v>
      </c>
    </row>
    <row r="5039" spans="1:2" x14ac:dyDescent="0.25">
      <c r="A5039" s="630">
        <v>37443</v>
      </c>
      <c r="B5039" s="631">
        <v>0.97340000000000004</v>
      </c>
    </row>
    <row r="5040" spans="1:2" x14ac:dyDescent="0.25">
      <c r="A5040" s="630">
        <v>37442</v>
      </c>
      <c r="B5040" s="631">
        <v>0.97899999999999998</v>
      </c>
    </row>
    <row r="5041" spans="1:2" x14ac:dyDescent="0.25">
      <c r="A5041" s="630">
        <v>37441</v>
      </c>
      <c r="B5041" s="631">
        <v>0.98040000000000005</v>
      </c>
    </row>
    <row r="5042" spans="1:2" x14ac:dyDescent="0.25">
      <c r="A5042" s="630">
        <v>37440</v>
      </c>
      <c r="B5042" s="631">
        <v>0.98629999999999995</v>
      </c>
    </row>
    <row r="5043" spans="1:2" x14ac:dyDescent="0.25">
      <c r="A5043" s="630">
        <v>37439</v>
      </c>
      <c r="B5043" s="631">
        <v>0.99099999999999999</v>
      </c>
    </row>
    <row r="5044" spans="1:2" x14ac:dyDescent="0.25">
      <c r="A5044" s="630">
        <v>37438</v>
      </c>
      <c r="B5044" s="631">
        <v>0.99129999999999996</v>
      </c>
    </row>
    <row r="5045" spans="1:2" x14ac:dyDescent="0.25">
      <c r="A5045" s="630">
        <v>37437</v>
      </c>
      <c r="B5045" s="631">
        <v>0.99109999999999998</v>
      </c>
    </row>
    <row r="5046" spans="1:2" x14ac:dyDescent="0.25">
      <c r="A5046" s="630">
        <v>37436</v>
      </c>
      <c r="B5046" s="631">
        <v>0.99170000000000003</v>
      </c>
    </row>
    <row r="5047" spans="1:2" x14ac:dyDescent="0.25">
      <c r="A5047" s="630">
        <v>37435</v>
      </c>
      <c r="B5047" s="631">
        <v>0.98819999999999997</v>
      </c>
    </row>
    <row r="5048" spans="1:2" x14ac:dyDescent="0.25">
      <c r="A5048" s="630">
        <v>37434</v>
      </c>
      <c r="B5048" s="631">
        <v>0.98040000000000005</v>
      </c>
    </row>
    <row r="5049" spans="1:2" x14ac:dyDescent="0.25">
      <c r="A5049" s="630">
        <v>37433</v>
      </c>
      <c r="B5049" s="631">
        <v>0.97909999999999997</v>
      </c>
    </row>
    <row r="5050" spans="1:2" x14ac:dyDescent="0.25">
      <c r="A5050" s="630">
        <v>37432</v>
      </c>
      <c r="B5050" s="631">
        <v>0.97009999999999996</v>
      </c>
    </row>
    <row r="5051" spans="1:2" x14ac:dyDescent="0.25">
      <c r="A5051" s="630">
        <v>37431</v>
      </c>
      <c r="B5051" s="631">
        <v>0.96909999999999996</v>
      </c>
    </row>
    <row r="5052" spans="1:2" x14ac:dyDescent="0.25">
      <c r="A5052" s="630">
        <v>37430</v>
      </c>
      <c r="B5052" s="631">
        <v>0.97109999999999996</v>
      </c>
    </row>
    <row r="5053" spans="1:2" x14ac:dyDescent="0.25">
      <c r="A5053" s="630">
        <v>37429</v>
      </c>
      <c r="B5053" s="631">
        <v>0.97099999999999997</v>
      </c>
    </row>
    <row r="5054" spans="1:2" x14ac:dyDescent="0.25">
      <c r="A5054" s="630">
        <v>37428</v>
      </c>
      <c r="B5054" s="631">
        <v>0.96460000000000001</v>
      </c>
    </row>
    <row r="5055" spans="1:2" x14ac:dyDescent="0.25">
      <c r="A5055" s="630">
        <v>37427</v>
      </c>
      <c r="B5055" s="631">
        <v>0.95730000000000004</v>
      </c>
    </row>
    <row r="5056" spans="1:2" x14ac:dyDescent="0.25">
      <c r="A5056" s="630">
        <v>37426</v>
      </c>
      <c r="B5056" s="631">
        <v>0.95179999999999998</v>
      </c>
    </row>
    <row r="5057" spans="1:2" x14ac:dyDescent="0.25">
      <c r="A5057" s="630">
        <v>37425</v>
      </c>
      <c r="B5057" s="631">
        <v>0.94430000000000003</v>
      </c>
    </row>
    <row r="5058" spans="1:2" x14ac:dyDescent="0.25">
      <c r="A5058" s="630">
        <v>37424</v>
      </c>
      <c r="B5058" s="631">
        <v>0.94489999999999996</v>
      </c>
    </row>
    <row r="5059" spans="1:2" x14ac:dyDescent="0.25">
      <c r="A5059" s="630">
        <v>37423</v>
      </c>
      <c r="B5059" s="631">
        <v>0.94540000000000002</v>
      </c>
    </row>
    <row r="5060" spans="1:2" x14ac:dyDescent="0.25">
      <c r="A5060" s="630">
        <v>37422</v>
      </c>
      <c r="B5060" s="631">
        <v>0.94540000000000002</v>
      </c>
    </row>
    <row r="5061" spans="1:2" x14ac:dyDescent="0.25">
      <c r="A5061" s="630">
        <v>37421</v>
      </c>
      <c r="B5061" s="631">
        <v>0.94330000000000003</v>
      </c>
    </row>
    <row r="5062" spans="1:2" x14ac:dyDescent="0.25">
      <c r="A5062" s="630">
        <v>37420</v>
      </c>
      <c r="B5062" s="631">
        <v>0.94359999999999999</v>
      </c>
    </row>
    <row r="5063" spans="1:2" x14ac:dyDescent="0.25">
      <c r="A5063" s="630">
        <v>37419</v>
      </c>
      <c r="B5063" s="631">
        <v>0.94830000000000003</v>
      </c>
    </row>
    <row r="5064" spans="1:2" x14ac:dyDescent="0.25">
      <c r="A5064" s="630">
        <v>37418</v>
      </c>
      <c r="B5064" s="631">
        <v>0.94450000000000001</v>
      </c>
    </row>
    <row r="5065" spans="1:2" x14ac:dyDescent="0.25">
      <c r="A5065" s="630">
        <v>37417</v>
      </c>
      <c r="B5065" s="631">
        <v>0.94299999999999995</v>
      </c>
    </row>
    <row r="5066" spans="1:2" x14ac:dyDescent="0.25">
      <c r="A5066" s="630">
        <v>37416</v>
      </c>
      <c r="B5066" s="631">
        <v>0.94320000000000004</v>
      </c>
    </row>
    <row r="5067" spans="1:2" x14ac:dyDescent="0.25">
      <c r="A5067" s="630">
        <v>37415</v>
      </c>
      <c r="B5067" s="631">
        <v>0.94379999999999997</v>
      </c>
    </row>
    <row r="5068" spans="1:2" x14ac:dyDescent="0.25">
      <c r="A5068" s="630">
        <v>37414</v>
      </c>
      <c r="B5068" s="631">
        <v>0.9476</v>
      </c>
    </row>
    <row r="5069" spans="1:2" x14ac:dyDescent="0.25">
      <c r="A5069" s="630">
        <v>37413</v>
      </c>
      <c r="B5069" s="631">
        <v>0.93920000000000003</v>
      </c>
    </row>
    <row r="5070" spans="1:2" x14ac:dyDescent="0.25">
      <c r="A5070" s="630">
        <v>37412</v>
      </c>
      <c r="B5070" s="631">
        <v>0.93899999999999995</v>
      </c>
    </row>
    <row r="5071" spans="1:2" x14ac:dyDescent="0.25">
      <c r="A5071" s="630">
        <v>37411</v>
      </c>
      <c r="B5071" s="631">
        <v>0.94099999999999995</v>
      </c>
    </row>
    <row r="5072" spans="1:2" x14ac:dyDescent="0.25">
      <c r="A5072" s="630">
        <v>37410</v>
      </c>
      <c r="B5072" s="631">
        <v>0.93269999999999997</v>
      </c>
    </row>
    <row r="5073" spans="1:2" x14ac:dyDescent="0.25">
      <c r="A5073" s="630">
        <v>37409</v>
      </c>
      <c r="B5073" s="631">
        <v>0.93200000000000005</v>
      </c>
    </row>
    <row r="5074" spans="1:2" x14ac:dyDescent="0.25">
      <c r="A5074" s="630">
        <v>37408</v>
      </c>
      <c r="B5074" s="631">
        <v>0.93379999999999996</v>
      </c>
    </row>
    <row r="5075" spans="1:2" x14ac:dyDescent="0.25">
      <c r="A5075" s="630">
        <v>37407</v>
      </c>
      <c r="B5075" s="631">
        <v>0.93679999999999997</v>
      </c>
    </row>
    <row r="5076" spans="1:2" x14ac:dyDescent="0.25">
      <c r="A5076" s="630">
        <v>37406</v>
      </c>
      <c r="B5076" s="631">
        <v>0.93540000000000001</v>
      </c>
    </row>
    <row r="5077" spans="1:2" x14ac:dyDescent="0.25">
      <c r="A5077" s="630">
        <v>37405</v>
      </c>
      <c r="B5077" s="631">
        <v>0.92869999999999997</v>
      </c>
    </row>
    <row r="5078" spans="1:2" x14ac:dyDescent="0.25">
      <c r="A5078" s="630">
        <v>37404</v>
      </c>
      <c r="B5078" s="631">
        <v>0.92049999999999998</v>
      </c>
    </row>
    <row r="5079" spans="1:2" x14ac:dyDescent="0.25">
      <c r="A5079" s="630">
        <v>37403</v>
      </c>
      <c r="B5079" s="631">
        <v>0.91949999999999998</v>
      </c>
    </row>
    <row r="5080" spans="1:2" x14ac:dyDescent="0.25">
      <c r="A5080" s="630">
        <v>37402</v>
      </c>
      <c r="B5080" s="631">
        <v>0.92020000000000002</v>
      </c>
    </row>
    <row r="5081" spans="1:2" x14ac:dyDescent="0.25">
      <c r="A5081" s="630">
        <v>37401</v>
      </c>
      <c r="B5081" s="631">
        <v>0.92049999999999998</v>
      </c>
    </row>
    <row r="5082" spans="1:2" x14ac:dyDescent="0.25">
      <c r="A5082" s="630">
        <v>37400</v>
      </c>
      <c r="B5082" s="631">
        <v>0.92130000000000001</v>
      </c>
    </row>
    <row r="5083" spans="1:2" x14ac:dyDescent="0.25">
      <c r="A5083" s="630">
        <v>37399</v>
      </c>
      <c r="B5083" s="631">
        <v>0.92549999999999999</v>
      </c>
    </row>
    <row r="5084" spans="1:2" x14ac:dyDescent="0.25">
      <c r="A5084" s="630">
        <v>37398</v>
      </c>
      <c r="B5084" s="631">
        <v>0.91969999999999996</v>
      </c>
    </row>
    <row r="5085" spans="1:2" x14ac:dyDescent="0.25">
      <c r="A5085" s="630">
        <v>37397</v>
      </c>
      <c r="B5085" s="631">
        <v>0.92079999999999995</v>
      </c>
    </row>
    <row r="5086" spans="1:2" x14ac:dyDescent="0.25">
      <c r="A5086" s="630">
        <v>37396</v>
      </c>
      <c r="B5086" s="631">
        <v>0.92</v>
      </c>
    </row>
    <row r="5087" spans="1:2" x14ac:dyDescent="0.25">
      <c r="A5087" s="630">
        <v>37395</v>
      </c>
      <c r="B5087" s="631">
        <v>0.92079999999999995</v>
      </c>
    </row>
    <row r="5088" spans="1:2" x14ac:dyDescent="0.25">
      <c r="A5088" s="630">
        <v>37394</v>
      </c>
      <c r="B5088" s="631">
        <v>0.92079999999999995</v>
      </c>
    </row>
    <row r="5089" spans="1:2" x14ac:dyDescent="0.25">
      <c r="A5089" s="630">
        <v>37393</v>
      </c>
      <c r="B5089" s="631">
        <v>0.91180000000000005</v>
      </c>
    </row>
    <row r="5090" spans="1:2" x14ac:dyDescent="0.25">
      <c r="A5090" s="630">
        <v>37392</v>
      </c>
      <c r="B5090" s="631">
        <v>0.91249999999999998</v>
      </c>
    </row>
    <row r="5091" spans="1:2" x14ac:dyDescent="0.25">
      <c r="A5091" s="630">
        <v>37391</v>
      </c>
      <c r="B5091" s="631">
        <v>0.90249999999999997</v>
      </c>
    </row>
    <row r="5092" spans="1:2" x14ac:dyDescent="0.25">
      <c r="A5092" s="630">
        <v>37390</v>
      </c>
      <c r="B5092" s="631">
        <v>0.91120000000000001</v>
      </c>
    </row>
    <row r="5093" spans="1:2" x14ac:dyDescent="0.25">
      <c r="A5093" s="630">
        <v>37389</v>
      </c>
      <c r="B5093" s="631">
        <v>0.91339999999999999</v>
      </c>
    </row>
    <row r="5094" spans="1:2" x14ac:dyDescent="0.25">
      <c r="A5094" s="630">
        <v>37388</v>
      </c>
      <c r="B5094" s="631">
        <v>0.91379999999999995</v>
      </c>
    </row>
    <row r="5095" spans="1:2" x14ac:dyDescent="0.25">
      <c r="A5095" s="630">
        <v>37387</v>
      </c>
      <c r="B5095" s="631">
        <v>0.91379999999999995</v>
      </c>
    </row>
    <row r="5096" spans="1:2" x14ac:dyDescent="0.25">
      <c r="A5096" s="630">
        <v>37386</v>
      </c>
      <c r="B5096" s="631">
        <v>0.90910000000000002</v>
      </c>
    </row>
    <row r="5097" spans="1:2" x14ac:dyDescent="0.25">
      <c r="A5097" s="630">
        <v>37385</v>
      </c>
      <c r="B5097" s="631">
        <v>0.9042</v>
      </c>
    </row>
    <row r="5098" spans="1:2" x14ac:dyDescent="0.25">
      <c r="A5098" s="630">
        <v>37384</v>
      </c>
      <c r="B5098" s="631">
        <v>0.9153</v>
      </c>
    </row>
    <row r="5099" spans="1:2" x14ac:dyDescent="0.25">
      <c r="A5099" s="630">
        <v>37383</v>
      </c>
      <c r="B5099" s="631">
        <v>0.91810000000000003</v>
      </c>
    </row>
    <row r="5100" spans="1:2" x14ac:dyDescent="0.25">
      <c r="A5100" s="630">
        <v>37382</v>
      </c>
      <c r="B5100" s="631">
        <v>0.91720000000000002</v>
      </c>
    </row>
    <row r="5101" spans="1:2" x14ac:dyDescent="0.25">
      <c r="A5101" s="630">
        <v>37381</v>
      </c>
      <c r="B5101" s="631">
        <v>0.91749999999999998</v>
      </c>
    </row>
    <row r="5102" spans="1:2" x14ac:dyDescent="0.25">
      <c r="A5102" s="630">
        <v>37380</v>
      </c>
      <c r="B5102" s="631">
        <v>0.91720000000000002</v>
      </c>
    </row>
    <row r="5103" spans="1:2" x14ac:dyDescent="0.25">
      <c r="A5103" s="630">
        <v>37379</v>
      </c>
      <c r="B5103" s="631">
        <v>0.90300000000000002</v>
      </c>
    </row>
    <row r="5104" spans="1:2" x14ac:dyDescent="0.25">
      <c r="A5104" s="630">
        <v>37378</v>
      </c>
      <c r="B5104" s="631">
        <v>0.90590000000000004</v>
      </c>
    </row>
    <row r="5105" spans="1:2" x14ac:dyDescent="0.25">
      <c r="A5105" s="630">
        <v>37377</v>
      </c>
      <c r="B5105" s="631">
        <v>0.9</v>
      </c>
    </row>
    <row r="5106" spans="1:2" x14ac:dyDescent="0.25">
      <c r="A5106" s="630">
        <v>37376</v>
      </c>
      <c r="B5106" s="631">
        <v>0.90359999999999996</v>
      </c>
    </row>
    <row r="5107" spans="1:2" x14ac:dyDescent="0.25">
      <c r="A5107" s="630">
        <v>37375</v>
      </c>
      <c r="B5107" s="631">
        <v>0.90139999999999998</v>
      </c>
    </row>
    <row r="5108" spans="1:2" x14ac:dyDescent="0.25">
      <c r="A5108" s="630">
        <v>37374</v>
      </c>
      <c r="B5108" s="631">
        <v>0.90169999999999995</v>
      </c>
    </row>
    <row r="5109" spans="1:2" x14ac:dyDescent="0.25">
      <c r="A5109" s="630">
        <v>37373</v>
      </c>
      <c r="B5109" s="631">
        <v>0.90200000000000002</v>
      </c>
    </row>
    <row r="5110" spans="1:2" x14ac:dyDescent="0.25">
      <c r="A5110" s="630">
        <v>37372</v>
      </c>
      <c r="B5110" s="631">
        <v>0.89759999999999995</v>
      </c>
    </row>
    <row r="5111" spans="1:2" x14ac:dyDescent="0.25">
      <c r="A5111" s="630">
        <v>37371</v>
      </c>
      <c r="B5111" s="631">
        <v>0.89300000000000002</v>
      </c>
    </row>
    <row r="5112" spans="1:2" x14ac:dyDescent="0.25">
      <c r="A5112" s="630">
        <v>37370</v>
      </c>
      <c r="B5112" s="631">
        <v>0.88849999999999996</v>
      </c>
    </row>
    <row r="5113" spans="1:2" x14ac:dyDescent="0.25">
      <c r="A5113" s="630">
        <v>37369</v>
      </c>
      <c r="B5113" s="631">
        <v>0.88919999999999999</v>
      </c>
    </row>
    <row r="5114" spans="1:2" x14ac:dyDescent="0.25">
      <c r="A5114" s="630">
        <v>37368</v>
      </c>
      <c r="B5114" s="631">
        <v>0.89029999999999998</v>
      </c>
    </row>
    <row r="5115" spans="1:2" x14ac:dyDescent="0.25">
      <c r="A5115" s="630">
        <v>37367</v>
      </c>
      <c r="B5115" s="631">
        <v>0.89170000000000005</v>
      </c>
    </row>
    <row r="5116" spans="1:2" x14ac:dyDescent="0.25">
      <c r="A5116" s="630">
        <v>37366</v>
      </c>
      <c r="B5116" s="631">
        <v>0.89200000000000002</v>
      </c>
    </row>
    <row r="5117" spans="1:2" x14ac:dyDescent="0.25">
      <c r="A5117" s="630">
        <v>37365</v>
      </c>
      <c r="B5117" s="631">
        <v>0.89070000000000005</v>
      </c>
    </row>
    <row r="5118" spans="1:2" x14ac:dyDescent="0.25">
      <c r="A5118" s="630">
        <v>37364</v>
      </c>
      <c r="B5118" s="631">
        <v>0.89049999999999996</v>
      </c>
    </row>
    <row r="5119" spans="1:2" x14ac:dyDescent="0.25">
      <c r="A5119" s="630">
        <v>37363</v>
      </c>
      <c r="B5119" s="631">
        <v>0.88290000000000002</v>
      </c>
    </row>
    <row r="5120" spans="1:2" x14ac:dyDescent="0.25">
      <c r="A5120" s="630">
        <v>37362</v>
      </c>
      <c r="B5120" s="631">
        <v>0.87929999999999997</v>
      </c>
    </row>
    <row r="5121" spans="1:2" x14ac:dyDescent="0.25">
      <c r="A5121" s="630">
        <v>37361</v>
      </c>
      <c r="B5121" s="631">
        <v>0.87909999999999999</v>
      </c>
    </row>
    <row r="5122" spans="1:2" x14ac:dyDescent="0.25">
      <c r="A5122" s="630">
        <v>37360</v>
      </c>
      <c r="B5122" s="631">
        <v>0.87909999999999999</v>
      </c>
    </row>
    <row r="5123" spans="1:2" x14ac:dyDescent="0.25">
      <c r="A5123" s="630">
        <v>37359</v>
      </c>
      <c r="B5123" s="631">
        <v>0.87890000000000001</v>
      </c>
    </row>
    <row r="5124" spans="1:2" x14ac:dyDescent="0.25">
      <c r="A5124" s="630">
        <v>37358</v>
      </c>
      <c r="B5124" s="631">
        <v>0.88270000000000004</v>
      </c>
    </row>
    <row r="5125" spans="1:2" x14ac:dyDescent="0.25">
      <c r="A5125" s="630">
        <v>37357</v>
      </c>
      <c r="B5125" s="631">
        <v>0.88019999999999998</v>
      </c>
    </row>
    <row r="5126" spans="1:2" x14ac:dyDescent="0.25">
      <c r="A5126" s="630">
        <v>37356</v>
      </c>
      <c r="B5126" s="631">
        <v>0.88070000000000004</v>
      </c>
    </row>
    <row r="5127" spans="1:2" x14ac:dyDescent="0.25">
      <c r="A5127" s="630">
        <v>37355</v>
      </c>
      <c r="B5127" s="631">
        <v>0.87460000000000004</v>
      </c>
    </row>
    <row r="5128" spans="1:2" x14ac:dyDescent="0.25">
      <c r="A5128" s="630">
        <v>37354</v>
      </c>
      <c r="B5128" s="631">
        <v>0.87919999999999998</v>
      </c>
    </row>
    <row r="5129" spans="1:2" x14ac:dyDescent="0.25">
      <c r="A5129" s="630">
        <v>37353</v>
      </c>
      <c r="B5129" s="631">
        <v>0.87870000000000004</v>
      </c>
    </row>
    <row r="5130" spans="1:2" x14ac:dyDescent="0.25">
      <c r="A5130" s="630">
        <v>37352</v>
      </c>
      <c r="B5130" s="631">
        <v>0.879</v>
      </c>
    </row>
    <row r="5131" spans="1:2" x14ac:dyDescent="0.25">
      <c r="A5131" s="630">
        <v>37351</v>
      </c>
      <c r="B5131" s="631">
        <v>0.87739999999999996</v>
      </c>
    </row>
    <row r="5132" spans="1:2" x14ac:dyDescent="0.25">
      <c r="A5132" s="630">
        <v>37350</v>
      </c>
      <c r="B5132" s="631">
        <v>0.88080000000000003</v>
      </c>
    </row>
    <row r="5133" spans="1:2" x14ac:dyDescent="0.25">
      <c r="A5133" s="630">
        <v>37349</v>
      </c>
      <c r="B5133" s="631">
        <v>0.87890000000000001</v>
      </c>
    </row>
    <row r="5134" spans="1:2" x14ac:dyDescent="0.25">
      <c r="A5134" s="630">
        <v>37348</v>
      </c>
      <c r="B5134" s="631">
        <v>0.88029999999999997</v>
      </c>
    </row>
    <row r="5135" spans="1:2" x14ac:dyDescent="0.25">
      <c r="A5135" s="630">
        <v>37347</v>
      </c>
      <c r="B5135" s="631">
        <v>0.87150000000000005</v>
      </c>
    </row>
    <row r="5136" spans="1:2" x14ac:dyDescent="0.25">
      <c r="A5136" s="630">
        <v>37346</v>
      </c>
      <c r="B5136" s="631">
        <v>0.87</v>
      </c>
    </row>
    <row r="5137" spans="1:2" x14ac:dyDescent="0.25">
      <c r="A5137" s="630">
        <v>37345</v>
      </c>
      <c r="B5137" s="631">
        <v>0.87150000000000005</v>
      </c>
    </row>
    <row r="5138" spans="1:2" x14ac:dyDescent="0.25">
      <c r="A5138" s="630">
        <v>37344</v>
      </c>
      <c r="B5138" s="631">
        <v>0.87060000000000004</v>
      </c>
    </row>
    <row r="5139" spans="1:2" x14ac:dyDescent="0.25">
      <c r="A5139" s="630">
        <v>37343</v>
      </c>
      <c r="B5139" s="631">
        <v>0.87280000000000002</v>
      </c>
    </row>
    <row r="5140" spans="1:2" x14ac:dyDescent="0.25">
      <c r="A5140" s="630">
        <v>37342</v>
      </c>
      <c r="B5140" s="631">
        <v>0.87709999999999999</v>
      </c>
    </row>
    <row r="5141" spans="1:2" x14ac:dyDescent="0.25">
      <c r="A5141" s="630">
        <v>37341</v>
      </c>
      <c r="B5141" s="631">
        <v>0.87749999999999995</v>
      </c>
    </row>
    <row r="5142" spans="1:2" x14ac:dyDescent="0.25">
      <c r="A5142" s="630">
        <v>37340</v>
      </c>
      <c r="B5142" s="631">
        <v>0.87670000000000003</v>
      </c>
    </row>
    <row r="5143" spans="1:2" x14ac:dyDescent="0.25">
      <c r="A5143" s="630">
        <v>37339</v>
      </c>
      <c r="B5143" s="631">
        <v>0.87729999999999997</v>
      </c>
    </row>
    <row r="5144" spans="1:2" x14ac:dyDescent="0.25">
      <c r="A5144" s="630">
        <v>37338</v>
      </c>
      <c r="B5144" s="631">
        <v>0.87690000000000001</v>
      </c>
    </row>
    <row r="5145" spans="1:2" x14ac:dyDescent="0.25">
      <c r="A5145" s="630">
        <v>37337</v>
      </c>
      <c r="B5145" s="631">
        <v>0.88200000000000001</v>
      </c>
    </row>
    <row r="5146" spans="1:2" x14ac:dyDescent="0.25">
      <c r="A5146" s="630">
        <v>37336</v>
      </c>
      <c r="B5146" s="631">
        <v>0.88500000000000001</v>
      </c>
    </row>
    <row r="5147" spans="1:2" x14ac:dyDescent="0.25">
      <c r="A5147" s="630">
        <v>37335</v>
      </c>
      <c r="B5147" s="631">
        <v>0.88170000000000004</v>
      </c>
    </row>
    <row r="5148" spans="1:2" x14ac:dyDescent="0.25">
      <c r="A5148" s="630">
        <v>37334</v>
      </c>
      <c r="B5148" s="631">
        <v>0.88249999999999995</v>
      </c>
    </row>
    <row r="5149" spans="1:2" x14ac:dyDescent="0.25">
      <c r="A5149" s="630">
        <v>37333</v>
      </c>
      <c r="B5149" s="631">
        <v>0.88170000000000004</v>
      </c>
    </row>
    <row r="5150" spans="1:2" x14ac:dyDescent="0.25">
      <c r="A5150" s="630">
        <v>37332</v>
      </c>
      <c r="B5150" s="631">
        <v>0.88229999999999997</v>
      </c>
    </row>
    <row r="5151" spans="1:2" x14ac:dyDescent="0.25">
      <c r="A5151" s="630">
        <v>37331</v>
      </c>
      <c r="B5151" s="631">
        <v>0.88219999999999998</v>
      </c>
    </row>
    <row r="5152" spans="1:2" x14ac:dyDescent="0.25">
      <c r="A5152" s="630">
        <v>37330</v>
      </c>
      <c r="B5152" s="631">
        <v>0.88239999999999996</v>
      </c>
    </row>
    <row r="5153" spans="1:2" x14ac:dyDescent="0.25">
      <c r="A5153" s="630">
        <v>37329</v>
      </c>
      <c r="B5153" s="631">
        <v>0.87539999999999996</v>
      </c>
    </row>
    <row r="5154" spans="1:2" x14ac:dyDescent="0.25">
      <c r="A5154" s="630">
        <v>37328</v>
      </c>
      <c r="B5154" s="631">
        <v>0.87519999999999998</v>
      </c>
    </row>
    <row r="5155" spans="1:2" x14ac:dyDescent="0.25">
      <c r="A5155" s="630">
        <v>37327</v>
      </c>
      <c r="B5155" s="631">
        <v>0.87519999999999998</v>
      </c>
    </row>
    <row r="5156" spans="1:2" x14ac:dyDescent="0.25">
      <c r="A5156" s="630">
        <v>37326</v>
      </c>
      <c r="B5156" s="631">
        <v>0.87439999999999996</v>
      </c>
    </row>
    <row r="5157" spans="1:2" x14ac:dyDescent="0.25">
      <c r="A5157" s="630">
        <v>37325</v>
      </c>
      <c r="B5157" s="631">
        <v>0.87470000000000003</v>
      </c>
    </row>
    <row r="5158" spans="1:2" x14ac:dyDescent="0.25">
      <c r="A5158" s="630">
        <v>37324</v>
      </c>
      <c r="B5158" s="631">
        <v>0.87409999999999999</v>
      </c>
    </row>
    <row r="5159" spans="1:2" x14ac:dyDescent="0.25">
      <c r="A5159" s="630">
        <v>37323</v>
      </c>
      <c r="B5159" s="631">
        <v>0.88229999999999997</v>
      </c>
    </row>
    <row r="5160" spans="1:2" x14ac:dyDescent="0.25">
      <c r="A5160" s="630">
        <v>37322</v>
      </c>
      <c r="B5160" s="631">
        <v>0.87670000000000003</v>
      </c>
    </row>
    <row r="5161" spans="1:2" x14ac:dyDescent="0.25">
      <c r="A5161" s="630">
        <v>37321</v>
      </c>
      <c r="B5161" s="631">
        <v>0.87180000000000002</v>
      </c>
    </row>
    <row r="5162" spans="1:2" x14ac:dyDescent="0.25">
      <c r="A5162" s="630">
        <v>37320</v>
      </c>
      <c r="B5162" s="631">
        <v>0.86929999999999996</v>
      </c>
    </row>
    <row r="5163" spans="1:2" x14ac:dyDescent="0.25">
      <c r="A5163" s="630">
        <v>37319</v>
      </c>
      <c r="B5163" s="631">
        <v>0.86519999999999997</v>
      </c>
    </row>
    <row r="5164" spans="1:2" x14ac:dyDescent="0.25">
      <c r="A5164" s="630">
        <v>37318</v>
      </c>
      <c r="B5164" s="631">
        <v>0.86519999999999997</v>
      </c>
    </row>
    <row r="5165" spans="1:2" x14ac:dyDescent="0.25">
      <c r="A5165" s="630">
        <v>37317</v>
      </c>
      <c r="B5165" s="631">
        <v>0.86470000000000002</v>
      </c>
    </row>
    <row r="5166" spans="1:2" x14ac:dyDescent="0.25">
      <c r="A5166" s="630">
        <v>37316</v>
      </c>
      <c r="B5166" s="631">
        <v>0.86880000000000002</v>
      </c>
    </row>
    <row r="5167" spans="1:2" x14ac:dyDescent="0.25">
      <c r="A5167" s="630">
        <v>37315</v>
      </c>
      <c r="B5167" s="631">
        <v>0.86550000000000005</v>
      </c>
    </row>
    <row r="5168" spans="1:2" x14ac:dyDescent="0.25">
      <c r="A5168" s="630">
        <v>37314</v>
      </c>
      <c r="B5168" s="631">
        <v>0.8639</v>
      </c>
    </row>
    <row r="5169" spans="1:2" x14ac:dyDescent="0.25">
      <c r="A5169" s="630">
        <v>37313</v>
      </c>
      <c r="B5169" s="631">
        <v>0.86890000000000001</v>
      </c>
    </row>
    <row r="5170" spans="1:2" x14ac:dyDescent="0.25">
      <c r="A5170" s="630">
        <v>37312</v>
      </c>
      <c r="B5170" s="631">
        <v>0.87560000000000004</v>
      </c>
    </row>
    <row r="5171" spans="1:2" x14ac:dyDescent="0.25">
      <c r="A5171" s="630">
        <v>37311</v>
      </c>
      <c r="B5171" s="631">
        <v>0.87539999999999996</v>
      </c>
    </row>
    <row r="5172" spans="1:2" x14ac:dyDescent="0.25">
      <c r="A5172" s="630">
        <v>37310</v>
      </c>
      <c r="B5172" s="631">
        <v>0.87549999999999994</v>
      </c>
    </row>
    <row r="5173" spans="1:2" x14ac:dyDescent="0.25">
      <c r="A5173" s="630">
        <v>37309</v>
      </c>
      <c r="B5173" s="631">
        <v>0.86960000000000004</v>
      </c>
    </row>
    <row r="5174" spans="1:2" x14ac:dyDescent="0.25">
      <c r="A5174" s="630">
        <v>37308</v>
      </c>
      <c r="B5174" s="631">
        <v>0.86950000000000005</v>
      </c>
    </row>
    <row r="5175" spans="1:2" x14ac:dyDescent="0.25">
      <c r="A5175" s="630">
        <v>37307</v>
      </c>
      <c r="B5175" s="631">
        <v>0.87619999999999998</v>
      </c>
    </row>
    <row r="5176" spans="1:2" x14ac:dyDescent="0.25">
      <c r="A5176" s="630">
        <v>37306</v>
      </c>
      <c r="B5176" s="631">
        <v>0.87070000000000003</v>
      </c>
    </row>
    <row r="5177" spans="1:2" x14ac:dyDescent="0.25">
      <c r="A5177" s="630">
        <v>37305</v>
      </c>
      <c r="B5177" s="631">
        <v>0.87309999999999999</v>
      </c>
    </row>
    <row r="5178" spans="1:2" x14ac:dyDescent="0.25">
      <c r="A5178" s="630">
        <v>37304</v>
      </c>
      <c r="B5178" s="631">
        <v>0.873</v>
      </c>
    </row>
    <row r="5179" spans="1:2" x14ac:dyDescent="0.25">
      <c r="A5179" s="630">
        <v>37303</v>
      </c>
      <c r="B5179" s="631">
        <v>0.87319999999999998</v>
      </c>
    </row>
    <row r="5180" spans="1:2" x14ac:dyDescent="0.25">
      <c r="A5180" s="630">
        <v>37302</v>
      </c>
      <c r="B5180" s="631">
        <v>0.87390000000000001</v>
      </c>
    </row>
    <row r="5181" spans="1:2" x14ac:dyDescent="0.25">
      <c r="A5181" s="630">
        <v>37301</v>
      </c>
      <c r="B5181" s="631">
        <v>0.871</v>
      </c>
    </row>
    <row r="5182" spans="1:2" x14ac:dyDescent="0.25">
      <c r="A5182" s="630">
        <v>37300</v>
      </c>
      <c r="B5182" s="631">
        <v>0.87619999999999998</v>
      </c>
    </row>
    <row r="5183" spans="1:2" x14ac:dyDescent="0.25">
      <c r="A5183" s="630">
        <v>37299</v>
      </c>
      <c r="B5183" s="631">
        <v>0.87560000000000004</v>
      </c>
    </row>
    <row r="5184" spans="1:2" x14ac:dyDescent="0.25">
      <c r="A5184" s="630">
        <v>37298</v>
      </c>
      <c r="B5184" s="631">
        <v>0.87250000000000005</v>
      </c>
    </row>
    <row r="5185" spans="1:2" x14ac:dyDescent="0.25">
      <c r="A5185" s="630">
        <v>37297</v>
      </c>
      <c r="B5185" s="631">
        <v>0.87260000000000004</v>
      </c>
    </row>
    <row r="5186" spans="1:2" x14ac:dyDescent="0.25">
      <c r="A5186" s="630">
        <v>37296</v>
      </c>
      <c r="B5186" s="631">
        <v>0.87260000000000004</v>
      </c>
    </row>
    <row r="5187" spans="1:2" x14ac:dyDescent="0.25">
      <c r="A5187" s="630">
        <v>37295</v>
      </c>
      <c r="B5187" s="631">
        <v>0.87119999999999997</v>
      </c>
    </row>
    <row r="5188" spans="1:2" x14ac:dyDescent="0.25">
      <c r="A5188" s="630">
        <v>37294</v>
      </c>
      <c r="B5188" s="631">
        <v>0.86739999999999995</v>
      </c>
    </row>
    <row r="5189" spans="1:2" x14ac:dyDescent="0.25">
      <c r="A5189" s="630">
        <v>37293</v>
      </c>
      <c r="B5189" s="631">
        <v>0.86750000000000005</v>
      </c>
    </row>
    <row r="5190" spans="1:2" x14ac:dyDescent="0.25">
      <c r="A5190" s="630">
        <v>37292</v>
      </c>
      <c r="B5190" s="631">
        <v>0.87070000000000003</v>
      </c>
    </row>
    <row r="5191" spans="1:2" x14ac:dyDescent="0.25">
      <c r="A5191" s="630">
        <v>37291</v>
      </c>
      <c r="B5191" s="631">
        <v>0.86070000000000002</v>
      </c>
    </row>
    <row r="5192" spans="1:2" x14ac:dyDescent="0.25">
      <c r="A5192" s="630">
        <v>37290</v>
      </c>
      <c r="B5192" s="631">
        <v>0.86170000000000002</v>
      </c>
    </row>
    <row r="5193" spans="1:2" x14ac:dyDescent="0.25">
      <c r="A5193" s="630">
        <v>37289</v>
      </c>
      <c r="B5193" s="631">
        <v>0.86150000000000004</v>
      </c>
    </row>
    <row r="5194" spans="1:2" x14ac:dyDescent="0.25">
      <c r="A5194" s="630">
        <v>37288</v>
      </c>
      <c r="B5194" s="631">
        <v>0.85799999999999998</v>
      </c>
    </row>
    <row r="5195" spans="1:2" x14ac:dyDescent="0.25">
      <c r="A5195" s="630">
        <v>37287</v>
      </c>
      <c r="B5195" s="631">
        <v>0.86119999999999997</v>
      </c>
    </row>
    <row r="5196" spans="1:2" x14ac:dyDescent="0.25">
      <c r="A5196" s="630">
        <v>37286</v>
      </c>
      <c r="B5196" s="631">
        <v>0.86480000000000001</v>
      </c>
    </row>
    <row r="5197" spans="1:2" x14ac:dyDescent="0.25">
      <c r="A5197" s="630">
        <v>37285</v>
      </c>
      <c r="B5197" s="631">
        <v>0.86250000000000004</v>
      </c>
    </row>
    <row r="5198" spans="1:2" x14ac:dyDescent="0.25">
      <c r="A5198" s="630">
        <v>37284</v>
      </c>
      <c r="B5198" s="631">
        <v>0.8649</v>
      </c>
    </row>
    <row r="5199" spans="1:2" x14ac:dyDescent="0.25">
      <c r="A5199" s="630">
        <v>37283</v>
      </c>
      <c r="B5199" s="631">
        <v>0.86329999999999996</v>
      </c>
    </row>
    <row r="5200" spans="1:2" x14ac:dyDescent="0.25">
      <c r="A5200" s="630">
        <v>37282</v>
      </c>
      <c r="B5200" s="631">
        <v>0.86580000000000001</v>
      </c>
    </row>
    <row r="5201" spans="1:2" x14ac:dyDescent="0.25">
      <c r="A5201" s="630">
        <v>37281</v>
      </c>
      <c r="B5201" s="631">
        <v>0.87719999999999998</v>
      </c>
    </row>
    <row r="5202" spans="1:2" x14ac:dyDescent="0.25">
      <c r="A5202" s="630">
        <v>37280</v>
      </c>
      <c r="B5202" s="631">
        <v>0.87790000000000001</v>
      </c>
    </row>
    <row r="5203" spans="1:2" x14ac:dyDescent="0.25">
      <c r="A5203" s="630">
        <v>37279</v>
      </c>
      <c r="B5203" s="631">
        <v>0.88619999999999999</v>
      </c>
    </row>
    <row r="5204" spans="1:2" x14ac:dyDescent="0.25">
      <c r="A5204" s="630">
        <v>37278</v>
      </c>
      <c r="B5204" s="631">
        <v>0.88329999999999997</v>
      </c>
    </row>
    <row r="5205" spans="1:2" x14ac:dyDescent="0.25">
      <c r="A5205" s="630">
        <v>37277</v>
      </c>
      <c r="B5205" s="631">
        <v>0.88390000000000002</v>
      </c>
    </row>
    <row r="5206" spans="1:2" x14ac:dyDescent="0.25">
      <c r="A5206" s="630">
        <v>37276</v>
      </c>
      <c r="B5206" s="631">
        <v>0.8841</v>
      </c>
    </row>
    <row r="5207" spans="1:2" x14ac:dyDescent="0.25">
      <c r="A5207" s="630">
        <v>37275</v>
      </c>
      <c r="B5207" s="631">
        <v>0.88370000000000004</v>
      </c>
    </row>
    <row r="5208" spans="1:2" x14ac:dyDescent="0.25">
      <c r="A5208" s="630">
        <v>37274</v>
      </c>
      <c r="B5208" s="631">
        <v>0.88070000000000004</v>
      </c>
    </row>
    <row r="5209" spans="1:2" x14ac:dyDescent="0.25">
      <c r="A5209" s="630">
        <v>37273</v>
      </c>
      <c r="B5209" s="631">
        <v>0.88319999999999999</v>
      </c>
    </row>
    <row r="5210" spans="1:2" x14ac:dyDescent="0.25">
      <c r="A5210" s="630">
        <v>37272</v>
      </c>
      <c r="B5210" s="631">
        <v>0.88300000000000001</v>
      </c>
    </row>
    <row r="5211" spans="1:2" x14ac:dyDescent="0.25">
      <c r="A5211" s="630">
        <v>37271</v>
      </c>
      <c r="B5211" s="631">
        <v>0.89410000000000001</v>
      </c>
    </row>
    <row r="5212" spans="1:2" x14ac:dyDescent="0.25">
      <c r="A5212" s="630">
        <v>37270</v>
      </c>
      <c r="B5212" s="631">
        <v>0.89300000000000002</v>
      </c>
    </row>
    <row r="5213" spans="1:2" x14ac:dyDescent="0.25">
      <c r="A5213" s="630">
        <v>37269</v>
      </c>
      <c r="B5213" s="631">
        <v>0.89190000000000003</v>
      </c>
    </row>
    <row r="5214" spans="1:2" x14ac:dyDescent="0.25">
      <c r="A5214" s="630">
        <v>37268</v>
      </c>
      <c r="B5214" s="631">
        <v>0.8921</v>
      </c>
    </row>
    <row r="5215" spans="1:2" x14ac:dyDescent="0.25">
      <c r="A5215" s="630">
        <v>37267</v>
      </c>
      <c r="B5215" s="631">
        <v>0.89090000000000003</v>
      </c>
    </row>
    <row r="5216" spans="1:2" x14ac:dyDescent="0.25">
      <c r="A5216" s="630">
        <v>37266</v>
      </c>
      <c r="B5216" s="631">
        <v>0.89129999999999998</v>
      </c>
    </row>
    <row r="5217" spans="1:2" x14ac:dyDescent="0.25">
      <c r="A5217" s="630">
        <v>37265</v>
      </c>
      <c r="B5217" s="631">
        <v>0.89280000000000004</v>
      </c>
    </row>
    <row r="5218" spans="1:2" x14ac:dyDescent="0.25">
      <c r="A5218" s="630">
        <v>37264</v>
      </c>
      <c r="B5218" s="631">
        <v>0.89329999999999998</v>
      </c>
    </row>
    <row r="5219" spans="1:2" x14ac:dyDescent="0.25">
      <c r="A5219" s="630">
        <v>37263</v>
      </c>
      <c r="B5219" s="631">
        <v>0.89590000000000003</v>
      </c>
    </row>
    <row r="5220" spans="1:2" x14ac:dyDescent="0.25">
      <c r="A5220" s="630">
        <v>37262</v>
      </c>
      <c r="B5220" s="631">
        <v>0.89470000000000005</v>
      </c>
    </row>
    <row r="5221" spans="1:2" x14ac:dyDescent="0.25">
      <c r="A5221" s="630">
        <v>37261</v>
      </c>
      <c r="B5221" s="631">
        <v>0.89449999999999996</v>
      </c>
    </row>
    <row r="5222" spans="1:2" x14ac:dyDescent="0.25">
      <c r="A5222" s="630">
        <v>37260</v>
      </c>
      <c r="B5222" s="631">
        <v>0.89939999999999998</v>
      </c>
    </row>
    <row r="5223" spans="1:2" x14ac:dyDescent="0.25">
      <c r="A5223" s="630">
        <v>37259</v>
      </c>
      <c r="B5223" s="631">
        <v>0.9032</v>
      </c>
    </row>
    <row r="5224" spans="1:2" x14ac:dyDescent="0.25">
      <c r="A5224" s="630">
        <v>37258</v>
      </c>
      <c r="B5224" s="631">
        <v>0.8891</v>
      </c>
    </row>
    <row r="5225" spans="1:2" x14ac:dyDescent="0.25">
      <c r="A5225" s="630">
        <v>37257</v>
      </c>
      <c r="B5225" s="631">
        <v>0.89139999999999997</v>
      </c>
    </row>
    <row r="5226" spans="1:2" x14ac:dyDescent="0.25">
      <c r="A5226" s="630">
        <v>37256</v>
      </c>
      <c r="B5226" s="631">
        <v>0.88580000000000003</v>
      </c>
    </row>
    <row r="5227" spans="1:2" x14ac:dyDescent="0.25">
      <c r="A5227" s="630">
        <v>37255</v>
      </c>
      <c r="B5227" s="631">
        <v>0.88580000000000003</v>
      </c>
    </row>
    <row r="5228" spans="1:2" x14ac:dyDescent="0.25">
      <c r="A5228" s="630">
        <v>37254</v>
      </c>
      <c r="B5228" s="631">
        <v>0.88580000000000003</v>
      </c>
    </row>
    <row r="5229" spans="1:2" x14ac:dyDescent="0.25">
      <c r="A5229" s="630">
        <v>37253</v>
      </c>
      <c r="B5229" s="631">
        <v>0.88270000000000004</v>
      </c>
    </row>
    <row r="5230" spans="1:2" x14ac:dyDescent="0.25">
      <c r="A5230" s="630">
        <v>37252</v>
      </c>
      <c r="B5230" s="631">
        <v>0.87929999999999997</v>
      </c>
    </row>
    <row r="5231" spans="1:2" x14ac:dyDescent="0.25">
      <c r="A5231" s="630">
        <v>37251</v>
      </c>
      <c r="B5231" s="631">
        <v>0.879</v>
      </c>
    </row>
    <row r="5232" spans="1:2" x14ac:dyDescent="0.25">
      <c r="A5232" s="630">
        <v>37250</v>
      </c>
      <c r="B5232" s="631">
        <v>0.87790000000000001</v>
      </c>
    </row>
    <row r="5233" spans="1:2" x14ac:dyDescent="0.25">
      <c r="A5233" s="630">
        <v>37249</v>
      </c>
      <c r="B5233" s="631">
        <v>0.88729999999999998</v>
      </c>
    </row>
    <row r="5234" spans="1:2" x14ac:dyDescent="0.25">
      <c r="A5234" s="630">
        <v>37248</v>
      </c>
      <c r="B5234" s="631">
        <v>0.88649999999999995</v>
      </c>
    </row>
    <row r="5235" spans="1:2" x14ac:dyDescent="0.25">
      <c r="A5235" s="630">
        <v>37247</v>
      </c>
      <c r="B5235" s="631">
        <v>0.88759999999999994</v>
      </c>
    </row>
    <row r="5236" spans="1:2" x14ac:dyDescent="0.25">
      <c r="A5236" s="630">
        <v>37246</v>
      </c>
      <c r="B5236" s="631">
        <v>0.90029999999999999</v>
      </c>
    </row>
    <row r="5237" spans="1:2" x14ac:dyDescent="0.25">
      <c r="A5237" s="630">
        <v>37245</v>
      </c>
      <c r="B5237" s="631">
        <v>0.90049999999999997</v>
      </c>
    </row>
    <row r="5238" spans="1:2" x14ac:dyDescent="0.25">
      <c r="A5238" s="630">
        <v>37244</v>
      </c>
      <c r="B5238" s="631">
        <v>0.90229999999999999</v>
      </c>
    </row>
    <row r="5239" spans="1:2" x14ac:dyDescent="0.25">
      <c r="A5239" s="630">
        <v>37243</v>
      </c>
      <c r="B5239" s="631">
        <v>0.90210000000000001</v>
      </c>
    </row>
    <row r="5240" spans="1:2" x14ac:dyDescent="0.25">
      <c r="A5240" s="630">
        <v>37242</v>
      </c>
      <c r="B5240" s="631">
        <v>0.90280000000000005</v>
      </c>
    </row>
    <row r="5241" spans="1:2" x14ac:dyDescent="0.25">
      <c r="A5241" s="630">
        <v>37241</v>
      </c>
      <c r="B5241" s="631">
        <v>0.90280000000000005</v>
      </c>
    </row>
    <row r="5242" spans="1:2" x14ac:dyDescent="0.25">
      <c r="A5242" s="630">
        <v>37240</v>
      </c>
      <c r="B5242" s="631">
        <v>0.90400000000000003</v>
      </c>
    </row>
    <row r="5243" spans="1:2" x14ac:dyDescent="0.25">
      <c r="A5243" s="630">
        <v>37239</v>
      </c>
      <c r="B5243" s="631">
        <v>0.89270000000000005</v>
      </c>
    </row>
    <row r="5244" spans="1:2" x14ac:dyDescent="0.25">
      <c r="A5244" s="630">
        <v>37238</v>
      </c>
      <c r="B5244" s="631">
        <v>0.89780000000000004</v>
      </c>
    </row>
    <row r="5245" spans="1:2" x14ac:dyDescent="0.25">
      <c r="A5245" s="630">
        <v>37237</v>
      </c>
      <c r="B5245" s="631">
        <v>0.89229999999999998</v>
      </c>
    </row>
    <row r="5246" spans="1:2" x14ac:dyDescent="0.25">
      <c r="A5246" s="630">
        <v>37236</v>
      </c>
      <c r="B5246" s="631">
        <v>0.89059999999999995</v>
      </c>
    </row>
    <row r="5247" spans="1:2" x14ac:dyDescent="0.25">
      <c r="A5247" s="630">
        <v>37235</v>
      </c>
      <c r="B5247" s="631">
        <v>0.89080000000000004</v>
      </c>
    </row>
    <row r="5248" spans="1:2" x14ac:dyDescent="0.25">
      <c r="A5248" s="630">
        <v>37234</v>
      </c>
      <c r="B5248" s="631">
        <v>0.8901</v>
      </c>
    </row>
    <row r="5249" spans="1:2" x14ac:dyDescent="0.25">
      <c r="A5249" s="630">
        <v>37233</v>
      </c>
      <c r="B5249" s="631">
        <v>0.88900000000000001</v>
      </c>
    </row>
    <row r="5250" spans="1:2" x14ac:dyDescent="0.25">
      <c r="A5250" s="630">
        <v>37232</v>
      </c>
      <c r="B5250" s="631">
        <v>0.89459999999999995</v>
      </c>
    </row>
    <row r="5251" spans="1:2" x14ac:dyDescent="0.25">
      <c r="A5251" s="630">
        <v>37231</v>
      </c>
      <c r="B5251" s="631">
        <v>0.88849999999999996</v>
      </c>
    </row>
    <row r="5252" spans="1:2" x14ac:dyDescent="0.25">
      <c r="A5252" s="630">
        <v>37230</v>
      </c>
      <c r="B5252" s="631">
        <v>0.88980000000000004</v>
      </c>
    </row>
    <row r="5253" spans="1:2" x14ac:dyDescent="0.25">
      <c r="A5253" s="630">
        <v>37229</v>
      </c>
      <c r="B5253" s="631">
        <v>0.89159999999999995</v>
      </c>
    </row>
    <row r="5254" spans="1:2" x14ac:dyDescent="0.25">
      <c r="A5254" s="630">
        <v>37228</v>
      </c>
      <c r="B5254" s="631">
        <v>0.89570000000000005</v>
      </c>
    </row>
    <row r="5255" spans="1:2" x14ac:dyDescent="0.25">
      <c r="A5255" s="630">
        <v>37227</v>
      </c>
      <c r="B5255" s="631">
        <v>0.89629999999999999</v>
      </c>
    </row>
    <row r="5256" spans="1:2" x14ac:dyDescent="0.25">
      <c r="A5256" s="630">
        <v>37226</v>
      </c>
      <c r="B5256" s="631">
        <v>0.89590000000000003</v>
      </c>
    </row>
    <row r="5257" spans="1:2" x14ac:dyDescent="0.25">
      <c r="A5257" s="630">
        <v>37225</v>
      </c>
      <c r="B5257" s="631">
        <v>0.88800000000000001</v>
      </c>
    </row>
    <row r="5258" spans="1:2" x14ac:dyDescent="0.25">
      <c r="A5258" s="630">
        <v>37224</v>
      </c>
      <c r="B5258" s="631">
        <v>0.88819999999999999</v>
      </c>
    </row>
    <row r="5259" spans="1:2" x14ac:dyDescent="0.25">
      <c r="A5259" s="630">
        <v>37223</v>
      </c>
      <c r="B5259" s="631">
        <v>0.88329999999999997</v>
      </c>
    </row>
    <row r="5260" spans="1:2" x14ac:dyDescent="0.25">
      <c r="A5260" s="630">
        <v>37222</v>
      </c>
      <c r="B5260" s="631">
        <v>0.87980000000000003</v>
      </c>
    </row>
    <row r="5261" spans="1:2" x14ac:dyDescent="0.25">
      <c r="A5261" s="630">
        <v>37221</v>
      </c>
      <c r="B5261" s="631">
        <v>0.87780000000000002</v>
      </c>
    </row>
    <row r="5262" spans="1:2" x14ac:dyDescent="0.25">
      <c r="A5262" s="630">
        <v>37220</v>
      </c>
      <c r="B5262" s="631">
        <v>0.87780000000000002</v>
      </c>
    </row>
    <row r="5263" spans="1:2" x14ac:dyDescent="0.25">
      <c r="A5263" s="630">
        <v>37219</v>
      </c>
      <c r="B5263" s="631">
        <v>0.87790000000000001</v>
      </c>
    </row>
    <row r="5264" spans="1:2" x14ac:dyDescent="0.25">
      <c r="A5264" s="630">
        <v>37218</v>
      </c>
      <c r="B5264" s="631">
        <v>0.87780000000000002</v>
      </c>
    </row>
    <row r="5265" spans="1:2" x14ac:dyDescent="0.25">
      <c r="A5265" s="630">
        <v>37217</v>
      </c>
      <c r="B5265" s="631">
        <v>0.87919999999999998</v>
      </c>
    </row>
    <row r="5266" spans="1:2" x14ac:dyDescent="0.25">
      <c r="A5266" s="630">
        <v>37216</v>
      </c>
      <c r="B5266" s="631">
        <v>0.88270000000000004</v>
      </c>
    </row>
    <row r="5267" spans="1:2" x14ac:dyDescent="0.25">
      <c r="A5267" s="630">
        <v>37215</v>
      </c>
      <c r="B5267" s="631">
        <v>0.87809999999999999</v>
      </c>
    </row>
    <row r="5268" spans="1:2" x14ac:dyDescent="0.25">
      <c r="A5268" s="630">
        <v>37214</v>
      </c>
      <c r="B5268" s="631">
        <v>0.88429999999999997</v>
      </c>
    </row>
    <row r="5269" spans="1:2" x14ac:dyDescent="0.25">
      <c r="A5269" s="630">
        <v>37213</v>
      </c>
      <c r="B5269" s="631">
        <v>0.88419999999999999</v>
      </c>
    </row>
    <row r="5270" spans="1:2" x14ac:dyDescent="0.25">
      <c r="A5270" s="630">
        <v>37212</v>
      </c>
      <c r="B5270" s="631">
        <v>0.88400000000000001</v>
      </c>
    </row>
    <row r="5271" spans="1:2" x14ac:dyDescent="0.25">
      <c r="A5271" s="630">
        <v>37211</v>
      </c>
      <c r="B5271" s="631">
        <v>0.88190000000000002</v>
      </c>
    </row>
    <row r="5272" spans="1:2" x14ac:dyDescent="0.25">
      <c r="A5272" s="630">
        <v>37210</v>
      </c>
      <c r="B5272" s="631">
        <v>0.88290000000000002</v>
      </c>
    </row>
    <row r="5273" spans="1:2" x14ac:dyDescent="0.25">
      <c r="A5273" s="630">
        <v>37209</v>
      </c>
      <c r="B5273" s="631">
        <v>0.88029999999999997</v>
      </c>
    </row>
    <row r="5274" spans="1:2" x14ac:dyDescent="0.25">
      <c r="A5274" s="630">
        <v>37208</v>
      </c>
      <c r="B5274" s="631">
        <v>0.89429999999999998</v>
      </c>
    </row>
    <row r="5275" spans="1:2" x14ac:dyDescent="0.25">
      <c r="A5275" s="630">
        <v>37207</v>
      </c>
      <c r="B5275" s="631">
        <v>0.89439999999999997</v>
      </c>
    </row>
    <row r="5276" spans="1:2" x14ac:dyDescent="0.25">
      <c r="A5276" s="630">
        <v>37206</v>
      </c>
      <c r="B5276" s="631">
        <v>0.89400000000000002</v>
      </c>
    </row>
    <row r="5277" spans="1:2" x14ac:dyDescent="0.25">
      <c r="A5277" s="630">
        <v>37205</v>
      </c>
      <c r="B5277" s="631">
        <v>0.89459999999999995</v>
      </c>
    </row>
    <row r="5278" spans="1:2" x14ac:dyDescent="0.25">
      <c r="A5278" s="630">
        <v>37204</v>
      </c>
      <c r="B5278" s="631">
        <v>0.89280000000000004</v>
      </c>
    </row>
    <row r="5279" spans="1:2" x14ac:dyDescent="0.25">
      <c r="A5279" s="630">
        <v>37203</v>
      </c>
      <c r="B5279" s="631">
        <v>0.89739999999999998</v>
      </c>
    </row>
    <row r="5280" spans="1:2" x14ac:dyDescent="0.25">
      <c r="A5280" s="630">
        <v>37202</v>
      </c>
      <c r="B5280" s="631">
        <v>0.89510000000000001</v>
      </c>
    </row>
    <row r="5281" spans="1:2" x14ac:dyDescent="0.25">
      <c r="A5281" s="630">
        <v>37201</v>
      </c>
      <c r="B5281" s="631">
        <v>0.89770000000000005</v>
      </c>
    </row>
    <row r="5282" spans="1:2" x14ac:dyDescent="0.25">
      <c r="A5282" s="630">
        <v>37200</v>
      </c>
      <c r="B5282" s="631">
        <v>0.90249999999999997</v>
      </c>
    </row>
    <row r="5283" spans="1:2" x14ac:dyDescent="0.25">
      <c r="A5283" s="630">
        <v>37199</v>
      </c>
      <c r="B5283" s="631">
        <v>0.90239999999999998</v>
      </c>
    </row>
    <row r="5284" spans="1:2" x14ac:dyDescent="0.25">
      <c r="A5284" s="630">
        <v>37198</v>
      </c>
      <c r="B5284" s="631">
        <v>0.90290000000000004</v>
      </c>
    </row>
    <row r="5285" spans="1:2" x14ac:dyDescent="0.25">
      <c r="A5285" s="630">
        <v>37197</v>
      </c>
      <c r="B5285" s="631">
        <v>0.90239999999999998</v>
      </c>
    </row>
    <row r="5286" spans="1:2" x14ac:dyDescent="0.25">
      <c r="A5286" s="630">
        <v>37196</v>
      </c>
      <c r="B5286" s="631">
        <v>0.89980000000000004</v>
      </c>
    </row>
    <row r="5287" spans="1:2" x14ac:dyDescent="0.25">
      <c r="A5287" s="630">
        <v>37195</v>
      </c>
      <c r="B5287" s="631">
        <v>0.90449999999999997</v>
      </c>
    </row>
    <row r="5288" spans="1:2" x14ac:dyDescent="0.25">
      <c r="A5288" s="630">
        <v>37194</v>
      </c>
      <c r="B5288" s="631">
        <v>0.90429999999999999</v>
      </c>
    </row>
    <row r="5289" spans="1:2" x14ac:dyDescent="0.25">
      <c r="A5289" s="630">
        <v>37193</v>
      </c>
      <c r="B5289" s="631">
        <v>0.89229999999999998</v>
      </c>
    </row>
    <row r="5290" spans="1:2" x14ac:dyDescent="0.25">
      <c r="A5290" s="630">
        <v>37192</v>
      </c>
      <c r="B5290" s="631">
        <v>0.89300000000000002</v>
      </c>
    </row>
    <row r="5291" spans="1:2" x14ac:dyDescent="0.25">
      <c r="A5291" s="630">
        <v>37191</v>
      </c>
      <c r="B5291" s="631">
        <v>0.8921</v>
      </c>
    </row>
    <row r="5292" spans="1:2" x14ac:dyDescent="0.25">
      <c r="A5292" s="630">
        <v>37190</v>
      </c>
      <c r="B5292" s="631">
        <v>0.89290000000000003</v>
      </c>
    </row>
    <row r="5293" spans="1:2" x14ac:dyDescent="0.25">
      <c r="A5293" s="630">
        <v>37189</v>
      </c>
      <c r="B5293" s="631">
        <v>0.89319999999999999</v>
      </c>
    </row>
    <row r="5294" spans="1:2" x14ac:dyDescent="0.25">
      <c r="A5294" s="630">
        <v>37188</v>
      </c>
      <c r="B5294" s="631">
        <v>0.89080000000000004</v>
      </c>
    </row>
    <row r="5295" spans="1:2" x14ac:dyDescent="0.25">
      <c r="A5295" s="630">
        <v>37187</v>
      </c>
      <c r="B5295" s="631">
        <v>0.89159999999999995</v>
      </c>
    </row>
    <row r="5296" spans="1:2" x14ac:dyDescent="0.25">
      <c r="A5296" s="630">
        <v>37186</v>
      </c>
      <c r="B5296" s="631">
        <v>0.89900000000000002</v>
      </c>
    </row>
    <row r="5297" spans="1:2" x14ac:dyDescent="0.25">
      <c r="A5297" s="630">
        <v>37185</v>
      </c>
      <c r="B5297" s="631">
        <v>0.89849999999999997</v>
      </c>
    </row>
    <row r="5298" spans="1:2" x14ac:dyDescent="0.25">
      <c r="A5298" s="630">
        <v>37184</v>
      </c>
      <c r="B5298" s="631">
        <v>0.8982</v>
      </c>
    </row>
    <row r="5299" spans="1:2" x14ac:dyDescent="0.25">
      <c r="A5299" s="630">
        <v>37183</v>
      </c>
      <c r="B5299" s="631">
        <v>0.90439999999999998</v>
      </c>
    </row>
    <row r="5300" spans="1:2" x14ac:dyDescent="0.25">
      <c r="A5300" s="630">
        <v>37182</v>
      </c>
      <c r="B5300" s="631">
        <v>0.90349999999999997</v>
      </c>
    </row>
    <row r="5301" spans="1:2" x14ac:dyDescent="0.25">
      <c r="A5301" s="630">
        <v>37181</v>
      </c>
      <c r="B5301" s="631">
        <v>0.90839999999999999</v>
      </c>
    </row>
    <row r="5302" spans="1:2" x14ac:dyDescent="0.25">
      <c r="A5302" s="630">
        <v>37180</v>
      </c>
      <c r="B5302" s="631">
        <v>0.9083</v>
      </c>
    </row>
    <row r="5303" spans="1:2" x14ac:dyDescent="0.25">
      <c r="A5303" s="630">
        <v>37179</v>
      </c>
      <c r="B5303" s="631">
        <v>0.91069999999999995</v>
      </c>
    </row>
    <row r="5304" spans="1:2" x14ac:dyDescent="0.25">
      <c r="A5304" s="630">
        <v>37178</v>
      </c>
      <c r="B5304" s="631">
        <v>0.90949999999999998</v>
      </c>
    </row>
    <row r="5305" spans="1:2" x14ac:dyDescent="0.25">
      <c r="A5305" s="630">
        <v>37177</v>
      </c>
      <c r="B5305" s="631">
        <v>0.90969999999999995</v>
      </c>
    </row>
    <row r="5306" spans="1:2" x14ac:dyDescent="0.25">
      <c r="A5306" s="630">
        <v>37176</v>
      </c>
      <c r="B5306" s="631">
        <v>0.90249999999999997</v>
      </c>
    </row>
    <row r="5307" spans="1:2" x14ac:dyDescent="0.25">
      <c r="A5307" s="630">
        <v>37175</v>
      </c>
      <c r="B5307" s="631">
        <v>0.91059999999999997</v>
      </c>
    </row>
    <row r="5308" spans="1:2" x14ac:dyDescent="0.25">
      <c r="A5308" s="630">
        <v>37174</v>
      </c>
      <c r="B5308" s="631">
        <v>0.91369999999999996</v>
      </c>
    </row>
    <row r="5309" spans="1:2" x14ac:dyDescent="0.25">
      <c r="A5309" s="630">
        <v>37173</v>
      </c>
      <c r="B5309" s="631">
        <v>0.91990000000000005</v>
      </c>
    </row>
    <row r="5310" spans="1:2" x14ac:dyDescent="0.25">
      <c r="A5310" s="630">
        <v>37172</v>
      </c>
      <c r="B5310" s="631">
        <v>0.91839999999999999</v>
      </c>
    </row>
    <row r="5311" spans="1:2" x14ac:dyDescent="0.25">
      <c r="A5311" s="630">
        <v>37171</v>
      </c>
      <c r="B5311" s="631">
        <v>0.91700000000000004</v>
      </c>
    </row>
    <row r="5312" spans="1:2" x14ac:dyDescent="0.25">
      <c r="A5312" s="630">
        <v>37170</v>
      </c>
      <c r="B5312" s="631">
        <v>0.91839999999999999</v>
      </c>
    </row>
    <row r="5313" spans="1:2" x14ac:dyDescent="0.25">
      <c r="A5313" s="630">
        <v>37169</v>
      </c>
      <c r="B5313" s="631">
        <v>0.91720000000000002</v>
      </c>
    </row>
    <row r="5314" spans="1:2" x14ac:dyDescent="0.25">
      <c r="A5314" s="630">
        <v>37168</v>
      </c>
      <c r="B5314" s="631">
        <v>0.91379999999999995</v>
      </c>
    </row>
    <row r="5315" spans="1:2" x14ac:dyDescent="0.25">
      <c r="A5315" s="630">
        <v>37167</v>
      </c>
      <c r="B5315" s="631">
        <v>0.91900000000000004</v>
      </c>
    </row>
    <row r="5316" spans="1:2" x14ac:dyDescent="0.25">
      <c r="A5316" s="630">
        <v>37166</v>
      </c>
      <c r="B5316" s="631">
        <v>0.91669999999999996</v>
      </c>
    </row>
    <row r="5317" spans="1:2" x14ac:dyDescent="0.25">
      <c r="A5317" s="630">
        <v>37165</v>
      </c>
      <c r="B5317" s="631">
        <v>0.90959999999999996</v>
      </c>
    </row>
    <row r="5318" spans="1:2" x14ac:dyDescent="0.25">
      <c r="A5318" s="630">
        <v>37164</v>
      </c>
      <c r="B5318" s="631">
        <v>0.90959999999999996</v>
      </c>
    </row>
    <row r="5319" spans="1:2" x14ac:dyDescent="0.25">
      <c r="A5319" s="630">
        <v>37163</v>
      </c>
      <c r="B5319" s="631">
        <v>0.90959999999999996</v>
      </c>
    </row>
    <row r="5320" spans="1:2" x14ac:dyDescent="0.25">
      <c r="A5320" s="630">
        <v>37162</v>
      </c>
      <c r="B5320" s="631">
        <v>0.91749999999999998</v>
      </c>
    </row>
    <row r="5321" spans="1:2" x14ac:dyDescent="0.25">
      <c r="A5321" s="630">
        <v>37161</v>
      </c>
      <c r="B5321" s="631">
        <v>0.92349999999999999</v>
      </c>
    </row>
    <row r="5322" spans="1:2" x14ac:dyDescent="0.25">
      <c r="A5322" s="630">
        <v>37160</v>
      </c>
      <c r="B5322" s="631">
        <v>0.92269999999999996</v>
      </c>
    </row>
    <row r="5323" spans="1:2" x14ac:dyDescent="0.25">
      <c r="A5323" s="630">
        <v>37159</v>
      </c>
      <c r="B5323" s="631">
        <v>0.91579999999999995</v>
      </c>
    </row>
    <row r="5324" spans="1:2" x14ac:dyDescent="0.25">
      <c r="A5324" s="630">
        <v>37158</v>
      </c>
      <c r="B5324" s="631">
        <v>0.91339999999999999</v>
      </c>
    </row>
    <row r="5325" spans="1:2" x14ac:dyDescent="0.25">
      <c r="A5325" s="630">
        <v>37157</v>
      </c>
      <c r="B5325" s="631">
        <v>0.91339999999999999</v>
      </c>
    </row>
    <row r="5326" spans="1:2" x14ac:dyDescent="0.25">
      <c r="A5326" s="630">
        <v>37156</v>
      </c>
      <c r="B5326" s="631">
        <v>0.9133</v>
      </c>
    </row>
    <row r="5327" spans="1:2" x14ac:dyDescent="0.25">
      <c r="A5327" s="630">
        <v>37155</v>
      </c>
      <c r="B5327" s="631">
        <v>0.92720000000000002</v>
      </c>
    </row>
    <row r="5328" spans="1:2" x14ac:dyDescent="0.25">
      <c r="A5328" s="630">
        <v>37154</v>
      </c>
      <c r="B5328" s="631">
        <v>0.92749999999999999</v>
      </c>
    </row>
    <row r="5329" spans="1:2" x14ac:dyDescent="0.25">
      <c r="A5329" s="630">
        <v>37153</v>
      </c>
      <c r="B5329" s="631">
        <v>0.9274</v>
      </c>
    </row>
    <row r="5330" spans="1:2" x14ac:dyDescent="0.25">
      <c r="A5330" s="630">
        <v>37152</v>
      </c>
      <c r="B5330" s="631">
        <v>0.92469999999999997</v>
      </c>
    </row>
    <row r="5331" spans="1:2" x14ac:dyDescent="0.25">
      <c r="A5331" s="630">
        <v>37151</v>
      </c>
      <c r="B5331" s="631">
        <v>0.91910000000000003</v>
      </c>
    </row>
    <row r="5332" spans="1:2" x14ac:dyDescent="0.25">
      <c r="A5332" s="630">
        <v>37150</v>
      </c>
      <c r="B5332" s="631">
        <v>0.91910000000000003</v>
      </c>
    </row>
    <row r="5333" spans="1:2" x14ac:dyDescent="0.25">
      <c r="A5333" s="630">
        <v>37149</v>
      </c>
      <c r="B5333" s="631">
        <v>0.91910000000000003</v>
      </c>
    </row>
    <row r="5334" spans="1:2" x14ac:dyDescent="0.25">
      <c r="A5334" s="630">
        <v>37148</v>
      </c>
      <c r="B5334" s="631">
        <v>0.91049999999999998</v>
      </c>
    </row>
    <row r="5335" spans="1:2" x14ac:dyDescent="0.25">
      <c r="A5335" s="630">
        <v>37147</v>
      </c>
      <c r="B5335" s="631">
        <v>0.90639999999999998</v>
      </c>
    </row>
    <row r="5336" spans="1:2" x14ac:dyDescent="0.25">
      <c r="A5336" s="630">
        <v>37146</v>
      </c>
      <c r="B5336" s="631">
        <v>0.91449999999999998</v>
      </c>
    </row>
    <row r="5337" spans="1:2" x14ac:dyDescent="0.25">
      <c r="A5337" s="630">
        <v>37145</v>
      </c>
      <c r="B5337" s="631">
        <v>0.89900000000000002</v>
      </c>
    </row>
    <row r="5338" spans="1:2" x14ac:dyDescent="0.25">
      <c r="A5338" s="630">
        <v>37144</v>
      </c>
      <c r="B5338" s="631">
        <v>0.90629999999999999</v>
      </c>
    </row>
    <row r="5339" spans="1:2" x14ac:dyDescent="0.25">
      <c r="A5339" s="630">
        <v>37143</v>
      </c>
      <c r="B5339" s="631">
        <v>0.90739999999999998</v>
      </c>
    </row>
    <row r="5340" spans="1:2" x14ac:dyDescent="0.25">
      <c r="A5340" s="630">
        <v>37142</v>
      </c>
      <c r="B5340" s="631">
        <v>0.90739999999999998</v>
      </c>
    </row>
    <row r="5341" spans="1:2" x14ac:dyDescent="0.25">
      <c r="A5341" s="630">
        <v>37141</v>
      </c>
      <c r="B5341" s="631">
        <v>0.89559999999999995</v>
      </c>
    </row>
    <row r="5342" spans="1:2" x14ac:dyDescent="0.25">
      <c r="A5342" s="630">
        <v>37140</v>
      </c>
      <c r="B5342" s="631">
        <v>0.88580000000000003</v>
      </c>
    </row>
    <row r="5343" spans="1:2" x14ac:dyDescent="0.25">
      <c r="A5343" s="630">
        <v>37139</v>
      </c>
      <c r="B5343" s="631">
        <v>0.88839999999999997</v>
      </c>
    </row>
    <row r="5344" spans="1:2" x14ac:dyDescent="0.25">
      <c r="A5344" s="630">
        <v>37138</v>
      </c>
      <c r="B5344" s="631">
        <v>0.90759999999999996</v>
      </c>
    </row>
    <row r="5345" spans="1:2" x14ac:dyDescent="0.25">
      <c r="A5345" s="630">
        <v>37137</v>
      </c>
      <c r="B5345" s="631">
        <v>0.91039999999999999</v>
      </c>
    </row>
    <row r="5346" spans="1:2" x14ac:dyDescent="0.25">
      <c r="A5346" s="630">
        <v>37136</v>
      </c>
      <c r="B5346" s="631">
        <v>0.9123</v>
      </c>
    </row>
    <row r="5347" spans="1:2" x14ac:dyDescent="0.25">
      <c r="A5347" s="630">
        <v>37135</v>
      </c>
      <c r="B5347" s="631">
        <v>0.91110000000000002</v>
      </c>
    </row>
    <row r="5348" spans="1:2" x14ac:dyDescent="0.25">
      <c r="A5348" s="630">
        <v>37134</v>
      </c>
      <c r="B5348" s="631">
        <v>0.91639999999999999</v>
      </c>
    </row>
    <row r="5349" spans="1:2" x14ac:dyDescent="0.25">
      <c r="A5349" s="630">
        <v>37133</v>
      </c>
      <c r="B5349" s="631">
        <v>0.90980000000000005</v>
      </c>
    </row>
    <row r="5350" spans="1:2" x14ac:dyDescent="0.25">
      <c r="A5350" s="630">
        <v>37132</v>
      </c>
      <c r="B5350" s="631">
        <v>0.91120000000000001</v>
      </c>
    </row>
    <row r="5351" spans="1:2" x14ac:dyDescent="0.25">
      <c r="A5351" s="630">
        <v>37131</v>
      </c>
      <c r="B5351" s="631">
        <v>0.91159999999999997</v>
      </c>
    </row>
    <row r="5352" spans="1:2" x14ac:dyDescent="0.25">
      <c r="A5352" s="630">
        <v>37130</v>
      </c>
      <c r="B5352" s="631">
        <v>0.91390000000000005</v>
      </c>
    </row>
    <row r="5353" spans="1:2" x14ac:dyDescent="0.25">
      <c r="A5353" s="630">
        <v>37129</v>
      </c>
      <c r="B5353" s="631">
        <v>0.91390000000000005</v>
      </c>
    </row>
    <row r="5354" spans="1:2" x14ac:dyDescent="0.25">
      <c r="A5354" s="630">
        <v>37128</v>
      </c>
      <c r="B5354" s="631">
        <v>0.91310000000000002</v>
      </c>
    </row>
    <row r="5355" spans="1:2" x14ac:dyDescent="0.25">
      <c r="A5355" s="630">
        <v>37127</v>
      </c>
      <c r="B5355" s="631">
        <v>0.91449999999999998</v>
      </c>
    </row>
    <row r="5356" spans="1:2" x14ac:dyDescent="0.25">
      <c r="A5356" s="630">
        <v>37126</v>
      </c>
      <c r="B5356" s="631">
        <v>0.91449999999999998</v>
      </c>
    </row>
    <row r="5357" spans="1:2" x14ac:dyDescent="0.25">
      <c r="A5357" s="630">
        <v>37125</v>
      </c>
      <c r="B5357" s="631">
        <v>0.91669999999999996</v>
      </c>
    </row>
    <row r="5358" spans="1:2" x14ac:dyDescent="0.25">
      <c r="A5358" s="630">
        <v>37124</v>
      </c>
      <c r="B5358" s="631">
        <v>0.91379999999999995</v>
      </c>
    </row>
    <row r="5359" spans="1:2" x14ac:dyDescent="0.25">
      <c r="A5359" s="630">
        <v>37123</v>
      </c>
      <c r="B5359" s="631">
        <v>0.91610000000000003</v>
      </c>
    </row>
    <row r="5360" spans="1:2" x14ac:dyDescent="0.25">
      <c r="A5360" s="630">
        <v>37122</v>
      </c>
      <c r="B5360" s="631">
        <v>0.91610000000000003</v>
      </c>
    </row>
    <row r="5361" spans="1:2" x14ac:dyDescent="0.25">
      <c r="A5361" s="630">
        <v>37121</v>
      </c>
      <c r="B5361" s="631">
        <v>0.91769999999999996</v>
      </c>
    </row>
    <row r="5362" spans="1:2" x14ac:dyDescent="0.25">
      <c r="A5362" s="630">
        <v>37120</v>
      </c>
      <c r="B5362" s="631">
        <v>0.91249999999999998</v>
      </c>
    </row>
    <row r="5363" spans="1:2" x14ac:dyDescent="0.25">
      <c r="A5363" s="630">
        <v>37119</v>
      </c>
      <c r="B5363" s="631">
        <v>0.91279999999999994</v>
      </c>
    </row>
    <row r="5364" spans="1:2" x14ac:dyDescent="0.25">
      <c r="A5364" s="630">
        <v>37118</v>
      </c>
      <c r="B5364" s="631">
        <v>0.90290000000000004</v>
      </c>
    </row>
    <row r="5365" spans="1:2" x14ac:dyDescent="0.25">
      <c r="A5365" s="630">
        <v>37117</v>
      </c>
      <c r="B5365" s="631">
        <v>0.8972</v>
      </c>
    </row>
    <row r="5366" spans="1:2" x14ac:dyDescent="0.25">
      <c r="A5366" s="630">
        <v>37116</v>
      </c>
      <c r="B5366" s="631">
        <v>0.89349999999999996</v>
      </c>
    </row>
    <row r="5367" spans="1:2" x14ac:dyDescent="0.25">
      <c r="A5367" s="630">
        <v>37115</v>
      </c>
      <c r="B5367" s="631">
        <v>0.89419999999999999</v>
      </c>
    </row>
    <row r="5368" spans="1:2" x14ac:dyDescent="0.25">
      <c r="A5368" s="630">
        <v>37114</v>
      </c>
      <c r="B5368" s="631">
        <v>0.89359999999999995</v>
      </c>
    </row>
    <row r="5369" spans="1:2" x14ac:dyDescent="0.25">
      <c r="A5369" s="630">
        <v>37113</v>
      </c>
      <c r="B5369" s="631">
        <v>0.89170000000000005</v>
      </c>
    </row>
    <row r="5370" spans="1:2" x14ac:dyDescent="0.25">
      <c r="A5370" s="630">
        <v>37112</v>
      </c>
      <c r="B5370" s="631">
        <v>0.87990000000000002</v>
      </c>
    </row>
    <row r="5371" spans="1:2" x14ac:dyDescent="0.25">
      <c r="A5371" s="630">
        <v>37111</v>
      </c>
      <c r="B5371" s="631">
        <v>0.87739999999999996</v>
      </c>
    </row>
    <row r="5372" spans="1:2" x14ac:dyDescent="0.25">
      <c r="A5372" s="630">
        <v>37110</v>
      </c>
      <c r="B5372" s="631">
        <v>0.88170000000000004</v>
      </c>
    </row>
    <row r="5373" spans="1:2" x14ac:dyDescent="0.25">
      <c r="A5373" s="630">
        <v>37109</v>
      </c>
      <c r="B5373" s="631">
        <v>0.88370000000000004</v>
      </c>
    </row>
    <row r="5374" spans="1:2" x14ac:dyDescent="0.25">
      <c r="A5374" s="630">
        <v>37108</v>
      </c>
      <c r="B5374" s="631">
        <v>0.88349999999999995</v>
      </c>
    </row>
    <row r="5375" spans="1:2" x14ac:dyDescent="0.25">
      <c r="A5375" s="630">
        <v>37107</v>
      </c>
      <c r="B5375" s="631">
        <v>0.88360000000000005</v>
      </c>
    </row>
    <row r="5376" spans="1:2" x14ac:dyDescent="0.25">
      <c r="A5376" s="630">
        <v>37106</v>
      </c>
      <c r="B5376" s="631">
        <v>0.88370000000000004</v>
      </c>
    </row>
    <row r="5377" spans="1:2" x14ac:dyDescent="0.25">
      <c r="A5377" s="630">
        <v>37105</v>
      </c>
      <c r="B5377" s="631">
        <v>0.88080000000000003</v>
      </c>
    </row>
    <row r="5378" spans="1:2" x14ac:dyDescent="0.25">
      <c r="A5378" s="630">
        <v>37104</v>
      </c>
      <c r="B5378" s="631">
        <v>0.87539999999999996</v>
      </c>
    </row>
    <row r="5379" spans="1:2" x14ac:dyDescent="0.25">
      <c r="A5379" s="630">
        <v>37103</v>
      </c>
      <c r="B5379" s="631">
        <v>0.87419999999999998</v>
      </c>
    </row>
    <row r="5380" spans="1:2" x14ac:dyDescent="0.25">
      <c r="A5380" s="630">
        <v>37102</v>
      </c>
      <c r="B5380" s="631">
        <v>0.87680000000000002</v>
      </c>
    </row>
    <row r="5381" spans="1:2" x14ac:dyDescent="0.25">
      <c r="A5381" s="630">
        <v>37101</v>
      </c>
      <c r="B5381" s="631">
        <v>0.87690000000000001</v>
      </c>
    </row>
    <row r="5382" spans="1:2" x14ac:dyDescent="0.25">
      <c r="A5382" s="630">
        <v>37100</v>
      </c>
      <c r="B5382" s="631">
        <v>0.87680000000000002</v>
      </c>
    </row>
    <row r="5383" spans="1:2" x14ac:dyDescent="0.25">
      <c r="A5383" s="630">
        <v>37099</v>
      </c>
      <c r="B5383" s="631">
        <v>0.87739999999999996</v>
      </c>
    </row>
    <row r="5384" spans="1:2" x14ac:dyDescent="0.25">
      <c r="A5384" s="630">
        <v>37098</v>
      </c>
      <c r="B5384" s="631">
        <v>0.88</v>
      </c>
    </row>
    <row r="5385" spans="1:2" x14ac:dyDescent="0.25">
      <c r="A5385" s="630">
        <v>37097</v>
      </c>
      <c r="B5385" s="631">
        <v>0.87649999999999995</v>
      </c>
    </row>
    <row r="5386" spans="1:2" x14ac:dyDescent="0.25">
      <c r="A5386" s="630">
        <v>37096</v>
      </c>
      <c r="B5386" s="631">
        <v>0.86890000000000001</v>
      </c>
    </row>
    <row r="5387" spans="1:2" x14ac:dyDescent="0.25">
      <c r="A5387" s="630">
        <v>37095</v>
      </c>
      <c r="B5387" s="631">
        <v>0.87150000000000005</v>
      </c>
    </row>
    <row r="5388" spans="1:2" x14ac:dyDescent="0.25">
      <c r="A5388" s="630">
        <v>37094</v>
      </c>
      <c r="B5388" s="631">
        <v>0.87070000000000003</v>
      </c>
    </row>
    <row r="5389" spans="1:2" x14ac:dyDescent="0.25">
      <c r="A5389" s="630">
        <v>37093</v>
      </c>
      <c r="B5389" s="631">
        <v>0.87139999999999995</v>
      </c>
    </row>
    <row r="5390" spans="1:2" x14ac:dyDescent="0.25">
      <c r="A5390" s="630">
        <v>37092</v>
      </c>
      <c r="B5390" s="631">
        <v>0.87109999999999999</v>
      </c>
    </row>
    <row r="5391" spans="1:2" x14ac:dyDescent="0.25">
      <c r="A5391" s="630">
        <v>37091</v>
      </c>
      <c r="B5391" s="631">
        <v>0.87260000000000004</v>
      </c>
    </row>
    <row r="5392" spans="1:2" x14ac:dyDescent="0.25">
      <c r="A5392" s="630">
        <v>37090</v>
      </c>
      <c r="B5392" s="631">
        <v>0.85909999999999997</v>
      </c>
    </row>
    <row r="5393" spans="1:2" x14ac:dyDescent="0.25">
      <c r="A5393" s="630">
        <v>37089</v>
      </c>
      <c r="B5393" s="631">
        <v>0.85470000000000002</v>
      </c>
    </row>
    <row r="5394" spans="1:2" x14ac:dyDescent="0.25">
      <c r="A5394" s="630">
        <v>37088</v>
      </c>
      <c r="B5394" s="631">
        <v>0.85419999999999996</v>
      </c>
    </row>
    <row r="5395" spans="1:2" x14ac:dyDescent="0.25">
      <c r="A5395" s="630">
        <v>37087</v>
      </c>
      <c r="B5395" s="631">
        <v>0.85419999999999996</v>
      </c>
    </row>
    <row r="5396" spans="1:2" x14ac:dyDescent="0.25">
      <c r="A5396" s="630">
        <v>37086</v>
      </c>
      <c r="B5396" s="631">
        <v>0.85429999999999995</v>
      </c>
    </row>
    <row r="5397" spans="1:2" x14ac:dyDescent="0.25">
      <c r="A5397" s="630">
        <v>37085</v>
      </c>
      <c r="B5397" s="631">
        <v>0.85360000000000003</v>
      </c>
    </row>
    <row r="5398" spans="1:2" x14ac:dyDescent="0.25">
      <c r="A5398" s="630">
        <v>37084</v>
      </c>
      <c r="B5398" s="631">
        <v>0.85899999999999999</v>
      </c>
    </row>
    <row r="5399" spans="1:2" x14ac:dyDescent="0.25">
      <c r="A5399" s="630">
        <v>37083</v>
      </c>
      <c r="B5399" s="631">
        <v>0.85550000000000004</v>
      </c>
    </row>
    <row r="5400" spans="1:2" x14ac:dyDescent="0.25">
      <c r="A5400" s="630">
        <v>37082</v>
      </c>
      <c r="B5400" s="631">
        <v>0.84809999999999997</v>
      </c>
    </row>
    <row r="5401" spans="1:2" x14ac:dyDescent="0.25">
      <c r="A5401" s="630">
        <v>37081</v>
      </c>
      <c r="B5401" s="631">
        <v>0.84660000000000002</v>
      </c>
    </row>
    <row r="5402" spans="1:2" x14ac:dyDescent="0.25">
      <c r="A5402" s="630">
        <v>37080</v>
      </c>
      <c r="B5402" s="631">
        <v>0.84640000000000004</v>
      </c>
    </row>
    <row r="5403" spans="1:2" x14ac:dyDescent="0.25">
      <c r="A5403" s="630">
        <v>37079</v>
      </c>
      <c r="B5403" s="631">
        <v>0.84689999999999999</v>
      </c>
    </row>
    <row r="5404" spans="1:2" x14ac:dyDescent="0.25">
      <c r="A5404" s="630">
        <v>37078</v>
      </c>
      <c r="B5404" s="631">
        <v>0.83730000000000004</v>
      </c>
    </row>
    <row r="5405" spans="1:2" x14ac:dyDescent="0.25">
      <c r="A5405" s="630">
        <v>37077</v>
      </c>
      <c r="B5405" s="631">
        <v>0.84609999999999996</v>
      </c>
    </row>
    <row r="5406" spans="1:2" x14ac:dyDescent="0.25">
      <c r="A5406" s="630">
        <v>37076</v>
      </c>
      <c r="B5406" s="631">
        <v>0.8498</v>
      </c>
    </row>
    <row r="5407" spans="1:2" x14ac:dyDescent="0.25">
      <c r="A5407" s="630">
        <v>37075</v>
      </c>
      <c r="B5407" s="631">
        <v>0.84670000000000001</v>
      </c>
    </row>
    <row r="5408" spans="1:2" x14ac:dyDescent="0.25">
      <c r="A5408" s="630">
        <v>37074</v>
      </c>
      <c r="B5408" s="631">
        <v>0.84950000000000003</v>
      </c>
    </row>
    <row r="5409" spans="1:2" x14ac:dyDescent="0.25">
      <c r="A5409" s="630">
        <v>37073</v>
      </c>
      <c r="B5409" s="631">
        <v>0.84950000000000003</v>
      </c>
    </row>
    <row r="5410" spans="1:2" x14ac:dyDescent="0.25">
      <c r="A5410" s="630">
        <v>37072</v>
      </c>
      <c r="B5410" s="631">
        <v>0.84899999999999998</v>
      </c>
    </row>
    <row r="5411" spans="1:2" x14ac:dyDescent="0.25">
      <c r="A5411" s="630">
        <v>37071</v>
      </c>
      <c r="B5411" s="631">
        <v>0.84430000000000005</v>
      </c>
    </row>
    <row r="5412" spans="1:2" x14ac:dyDescent="0.25">
      <c r="A5412" s="630">
        <v>37070</v>
      </c>
      <c r="B5412" s="631">
        <v>0.86009999999999998</v>
      </c>
    </row>
    <row r="5413" spans="1:2" x14ac:dyDescent="0.25">
      <c r="A5413" s="630">
        <v>37069</v>
      </c>
      <c r="B5413" s="631">
        <v>0.86329999999999996</v>
      </c>
    </row>
    <row r="5414" spans="1:2" x14ac:dyDescent="0.25">
      <c r="A5414" s="630">
        <v>37068</v>
      </c>
      <c r="B5414" s="631">
        <v>0.85909999999999997</v>
      </c>
    </row>
    <row r="5415" spans="1:2" x14ac:dyDescent="0.25">
      <c r="A5415" s="630">
        <v>37067</v>
      </c>
      <c r="B5415" s="631">
        <v>0.85660000000000003</v>
      </c>
    </row>
    <row r="5416" spans="1:2" x14ac:dyDescent="0.25">
      <c r="A5416" s="630">
        <v>37066</v>
      </c>
      <c r="B5416" s="631">
        <v>0.85719999999999996</v>
      </c>
    </row>
    <row r="5417" spans="1:2" x14ac:dyDescent="0.25">
      <c r="A5417" s="630">
        <v>37065</v>
      </c>
      <c r="B5417" s="631">
        <v>0.85660000000000003</v>
      </c>
    </row>
    <row r="5418" spans="1:2" x14ac:dyDescent="0.25">
      <c r="A5418" s="630">
        <v>37064</v>
      </c>
      <c r="B5418" s="631">
        <v>0.85529999999999995</v>
      </c>
    </row>
    <row r="5419" spans="1:2" x14ac:dyDescent="0.25">
      <c r="A5419" s="630">
        <v>37063</v>
      </c>
      <c r="B5419" s="631">
        <v>0.85450000000000004</v>
      </c>
    </row>
    <row r="5420" spans="1:2" x14ac:dyDescent="0.25">
      <c r="A5420" s="630">
        <v>37062</v>
      </c>
      <c r="B5420" s="631">
        <v>0.85399999999999998</v>
      </c>
    </row>
    <row r="5421" spans="1:2" x14ac:dyDescent="0.25">
      <c r="A5421" s="630">
        <v>37061</v>
      </c>
      <c r="B5421" s="631">
        <v>0.86119999999999997</v>
      </c>
    </row>
    <row r="5422" spans="1:2" x14ac:dyDescent="0.25">
      <c r="A5422" s="630">
        <v>37060</v>
      </c>
      <c r="B5422" s="631">
        <v>0.86309999999999998</v>
      </c>
    </row>
    <row r="5423" spans="1:2" x14ac:dyDescent="0.25">
      <c r="A5423" s="630">
        <v>37059</v>
      </c>
      <c r="B5423" s="631">
        <v>0.86309999999999998</v>
      </c>
    </row>
    <row r="5424" spans="1:2" x14ac:dyDescent="0.25">
      <c r="A5424" s="630">
        <v>37058</v>
      </c>
      <c r="B5424" s="631">
        <v>0.86160000000000003</v>
      </c>
    </row>
    <row r="5425" spans="1:2" x14ac:dyDescent="0.25">
      <c r="A5425" s="630">
        <v>37057</v>
      </c>
      <c r="B5425" s="631">
        <v>0.86109999999999998</v>
      </c>
    </row>
    <row r="5426" spans="1:2" x14ac:dyDescent="0.25">
      <c r="A5426" s="630">
        <v>37056</v>
      </c>
      <c r="B5426" s="631">
        <v>0.85419999999999996</v>
      </c>
    </row>
    <row r="5427" spans="1:2" x14ac:dyDescent="0.25">
      <c r="A5427" s="630">
        <v>37055</v>
      </c>
      <c r="B5427" s="631">
        <v>0.85209999999999997</v>
      </c>
    </row>
    <row r="5428" spans="1:2" x14ac:dyDescent="0.25">
      <c r="A5428" s="630">
        <v>37054</v>
      </c>
      <c r="B5428" s="631">
        <v>0.84330000000000005</v>
      </c>
    </row>
    <row r="5429" spans="1:2" x14ac:dyDescent="0.25">
      <c r="A5429" s="630">
        <v>37053</v>
      </c>
      <c r="B5429" s="631">
        <v>0.84970000000000001</v>
      </c>
    </row>
    <row r="5430" spans="1:2" x14ac:dyDescent="0.25">
      <c r="A5430" s="630">
        <v>37052</v>
      </c>
      <c r="B5430" s="631">
        <v>0.85019999999999996</v>
      </c>
    </row>
    <row r="5431" spans="1:2" x14ac:dyDescent="0.25">
      <c r="A5431" s="630">
        <v>37051</v>
      </c>
      <c r="B5431" s="631">
        <v>0.85029999999999994</v>
      </c>
    </row>
    <row r="5432" spans="1:2" x14ac:dyDescent="0.25">
      <c r="A5432" s="630">
        <v>37050</v>
      </c>
      <c r="B5432" s="631">
        <v>0.84989999999999999</v>
      </c>
    </row>
    <row r="5433" spans="1:2" x14ac:dyDescent="0.25">
      <c r="A5433" s="630">
        <v>37049</v>
      </c>
      <c r="B5433" s="631">
        <v>0.8488</v>
      </c>
    </row>
    <row r="5434" spans="1:2" x14ac:dyDescent="0.25">
      <c r="A5434" s="630">
        <v>37048</v>
      </c>
      <c r="B5434" s="631">
        <v>0.85389999999999999</v>
      </c>
    </row>
    <row r="5435" spans="1:2" x14ac:dyDescent="0.25">
      <c r="A5435" s="630">
        <v>37047</v>
      </c>
      <c r="B5435" s="631">
        <v>0.8458</v>
      </c>
    </row>
    <row r="5436" spans="1:2" x14ac:dyDescent="0.25">
      <c r="A5436" s="630">
        <v>37046</v>
      </c>
      <c r="B5436" s="631">
        <v>0.84789999999999999</v>
      </c>
    </row>
    <row r="5437" spans="1:2" x14ac:dyDescent="0.25">
      <c r="A5437" s="630">
        <v>37045</v>
      </c>
      <c r="B5437" s="631">
        <v>0.84789999999999999</v>
      </c>
    </row>
    <row r="5438" spans="1:2" x14ac:dyDescent="0.25">
      <c r="A5438" s="630">
        <v>37044</v>
      </c>
      <c r="B5438" s="631">
        <v>0.84789999999999999</v>
      </c>
    </row>
    <row r="5439" spans="1:2" x14ac:dyDescent="0.25">
      <c r="A5439" s="630">
        <v>37043</v>
      </c>
      <c r="B5439" s="631">
        <v>0.84560000000000002</v>
      </c>
    </row>
    <row r="5440" spans="1:2" x14ac:dyDescent="0.25">
      <c r="A5440" s="630">
        <v>37042</v>
      </c>
      <c r="B5440" s="631">
        <v>0.85699999999999998</v>
      </c>
    </row>
    <row r="5441" spans="1:2" x14ac:dyDescent="0.25">
      <c r="A5441" s="630">
        <v>37041</v>
      </c>
      <c r="B5441" s="631">
        <v>0.85370000000000001</v>
      </c>
    </row>
    <row r="5442" spans="1:2" x14ac:dyDescent="0.25">
      <c r="A5442" s="630">
        <v>37040</v>
      </c>
      <c r="B5442" s="631">
        <v>0.85960000000000003</v>
      </c>
    </row>
    <row r="5443" spans="1:2" x14ac:dyDescent="0.25">
      <c r="A5443" s="630">
        <v>37039</v>
      </c>
      <c r="B5443" s="631">
        <v>0.85950000000000004</v>
      </c>
    </row>
    <row r="5444" spans="1:2" x14ac:dyDescent="0.25">
      <c r="A5444" s="630">
        <v>37038</v>
      </c>
      <c r="B5444" s="631">
        <v>0.85950000000000004</v>
      </c>
    </row>
    <row r="5445" spans="1:2" x14ac:dyDescent="0.25">
      <c r="A5445" s="630">
        <v>37037</v>
      </c>
      <c r="B5445" s="631">
        <v>0.86019999999999996</v>
      </c>
    </row>
    <row r="5446" spans="1:2" x14ac:dyDescent="0.25">
      <c r="A5446" s="630">
        <v>37036</v>
      </c>
      <c r="B5446" s="631">
        <v>0.8569</v>
      </c>
    </row>
    <row r="5447" spans="1:2" x14ac:dyDescent="0.25">
      <c r="A5447" s="630">
        <v>37035</v>
      </c>
      <c r="B5447" s="631">
        <v>0.85640000000000005</v>
      </c>
    </row>
    <row r="5448" spans="1:2" x14ac:dyDescent="0.25">
      <c r="A5448" s="630">
        <v>37034</v>
      </c>
      <c r="B5448" s="631">
        <v>0.86480000000000001</v>
      </c>
    </row>
    <row r="5449" spans="1:2" x14ac:dyDescent="0.25">
      <c r="A5449" s="630">
        <v>37033</v>
      </c>
      <c r="B5449" s="631">
        <v>0.877</v>
      </c>
    </row>
    <row r="5450" spans="1:2" x14ac:dyDescent="0.25">
      <c r="A5450" s="630">
        <v>37032</v>
      </c>
      <c r="B5450" s="631">
        <v>0.88100000000000001</v>
      </c>
    </row>
    <row r="5451" spans="1:2" x14ac:dyDescent="0.25">
      <c r="A5451" s="630">
        <v>37031</v>
      </c>
      <c r="B5451" s="631">
        <v>0.88100000000000001</v>
      </c>
    </row>
    <row r="5452" spans="1:2" x14ac:dyDescent="0.25">
      <c r="A5452" s="630">
        <v>37030</v>
      </c>
      <c r="B5452" s="631">
        <v>0.87980000000000003</v>
      </c>
    </row>
    <row r="5453" spans="1:2" x14ac:dyDescent="0.25">
      <c r="A5453" s="630">
        <v>37029</v>
      </c>
      <c r="B5453" s="631">
        <v>0.88239999999999996</v>
      </c>
    </row>
    <row r="5454" spans="1:2" x14ac:dyDescent="0.25">
      <c r="A5454" s="630">
        <v>37028</v>
      </c>
      <c r="B5454" s="631">
        <v>0.88280000000000003</v>
      </c>
    </row>
    <row r="5455" spans="1:2" x14ac:dyDescent="0.25">
      <c r="A5455" s="630">
        <v>37027</v>
      </c>
      <c r="B5455" s="631">
        <v>0.87790000000000001</v>
      </c>
    </row>
    <row r="5456" spans="1:2" x14ac:dyDescent="0.25">
      <c r="A5456" s="630">
        <v>37026</v>
      </c>
      <c r="B5456" s="631">
        <v>0.87429999999999997</v>
      </c>
    </row>
    <row r="5457" spans="1:2" x14ac:dyDescent="0.25">
      <c r="A5457" s="630">
        <v>37025</v>
      </c>
      <c r="B5457" s="631">
        <v>0.87609999999999999</v>
      </c>
    </row>
    <row r="5458" spans="1:2" x14ac:dyDescent="0.25">
      <c r="A5458" s="630">
        <v>37024</v>
      </c>
      <c r="B5458" s="631">
        <v>0.875</v>
      </c>
    </row>
    <row r="5459" spans="1:2" x14ac:dyDescent="0.25">
      <c r="A5459" s="630">
        <v>37023</v>
      </c>
      <c r="B5459" s="631">
        <v>0.87660000000000005</v>
      </c>
    </row>
    <row r="5460" spans="1:2" x14ac:dyDescent="0.25">
      <c r="A5460" s="630">
        <v>37022</v>
      </c>
      <c r="B5460" s="631">
        <v>0.88119999999999998</v>
      </c>
    </row>
    <row r="5461" spans="1:2" x14ac:dyDescent="0.25">
      <c r="A5461" s="630">
        <v>37021</v>
      </c>
      <c r="B5461" s="631">
        <v>0.88480000000000003</v>
      </c>
    </row>
    <row r="5462" spans="1:2" x14ac:dyDescent="0.25">
      <c r="A5462" s="630">
        <v>37020</v>
      </c>
      <c r="B5462" s="631">
        <v>0.88349999999999995</v>
      </c>
    </row>
    <row r="5463" spans="1:2" x14ac:dyDescent="0.25">
      <c r="A5463" s="630">
        <v>37019</v>
      </c>
      <c r="B5463" s="631">
        <v>0.88959999999999995</v>
      </c>
    </row>
    <row r="5464" spans="1:2" x14ac:dyDescent="0.25">
      <c r="A5464" s="630">
        <v>37018</v>
      </c>
      <c r="B5464" s="631">
        <v>0.89359999999999995</v>
      </c>
    </row>
    <row r="5465" spans="1:2" x14ac:dyDescent="0.25">
      <c r="A5465" s="630">
        <v>37017</v>
      </c>
      <c r="B5465" s="631">
        <v>0.89249999999999996</v>
      </c>
    </row>
    <row r="5466" spans="1:2" x14ac:dyDescent="0.25">
      <c r="A5466" s="630">
        <v>37016</v>
      </c>
      <c r="B5466" s="631">
        <v>0.89349999999999996</v>
      </c>
    </row>
    <row r="5467" spans="1:2" x14ac:dyDescent="0.25">
      <c r="A5467" s="630">
        <v>37015</v>
      </c>
      <c r="B5467" s="631">
        <v>0.88990000000000002</v>
      </c>
    </row>
    <row r="5468" spans="1:2" x14ac:dyDescent="0.25">
      <c r="A5468" s="630">
        <v>37014</v>
      </c>
      <c r="B5468" s="631">
        <v>0.89300000000000002</v>
      </c>
    </row>
    <row r="5469" spans="1:2" x14ac:dyDescent="0.25">
      <c r="A5469" s="630">
        <v>37013</v>
      </c>
      <c r="B5469" s="631">
        <v>0.89219999999999999</v>
      </c>
    </row>
    <row r="5470" spans="1:2" x14ac:dyDescent="0.25">
      <c r="A5470" s="630">
        <v>37012</v>
      </c>
      <c r="B5470" s="631">
        <v>0.88700000000000001</v>
      </c>
    </row>
    <row r="5471" spans="1:2" x14ac:dyDescent="0.25">
      <c r="A5471" s="630">
        <v>37011</v>
      </c>
      <c r="B5471" s="631">
        <v>0.88959999999999995</v>
      </c>
    </row>
    <row r="5472" spans="1:2" x14ac:dyDescent="0.25">
      <c r="A5472" s="630">
        <v>37010</v>
      </c>
      <c r="B5472" s="631">
        <v>0.88959999999999995</v>
      </c>
    </row>
    <row r="5473" spans="1:2" x14ac:dyDescent="0.25">
      <c r="A5473" s="630">
        <v>37009</v>
      </c>
      <c r="B5473" s="631">
        <v>0.89039999999999997</v>
      </c>
    </row>
    <row r="5474" spans="1:2" x14ac:dyDescent="0.25">
      <c r="A5474" s="630">
        <v>37008</v>
      </c>
      <c r="B5474" s="631">
        <v>0.90339999999999998</v>
      </c>
    </row>
    <row r="5475" spans="1:2" x14ac:dyDescent="0.25">
      <c r="A5475" s="630">
        <v>37007</v>
      </c>
      <c r="B5475" s="631">
        <v>0.89580000000000004</v>
      </c>
    </row>
    <row r="5476" spans="1:2" x14ac:dyDescent="0.25">
      <c r="A5476" s="630">
        <v>37006</v>
      </c>
      <c r="B5476" s="631">
        <v>0.89370000000000005</v>
      </c>
    </row>
    <row r="5477" spans="1:2" x14ac:dyDescent="0.25">
      <c r="A5477" s="630">
        <v>37005</v>
      </c>
      <c r="B5477" s="631">
        <v>0.89780000000000004</v>
      </c>
    </row>
    <row r="5478" spans="1:2" x14ac:dyDescent="0.25">
      <c r="A5478" s="630">
        <v>37004</v>
      </c>
      <c r="B5478" s="631">
        <v>0.90139999999999998</v>
      </c>
    </row>
    <row r="5479" spans="1:2" x14ac:dyDescent="0.25">
      <c r="A5479" s="630">
        <v>37003</v>
      </c>
      <c r="B5479" s="631">
        <v>0.90139999999999998</v>
      </c>
    </row>
    <row r="5480" spans="1:2" x14ac:dyDescent="0.25">
      <c r="A5480" s="630">
        <v>37002</v>
      </c>
      <c r="B5480" s="631">
        <v>0.90280000000000005</v>
      </c>
    </row>
    <row r="5481" spans="1:2" x14ac:dyDescent="0.25">
      <c r="A5481" s="630">
        <v>37001</v>
      </c>
      <c r="B5481" s="631">
        <v>0.8962</v>
      </c>
    </row>
    <row r="5482" spans="1:2" x14ac:dyDescent="0.25">
      <c r="A5482" s="630">
        <v>37000</v>
      </c>
      <c r="B5482" s="631">
        <v>0.88490000000000002</v>
      </c>
    </row>
    <row r="5483" spans="1:2" x14ac:dyDescent="0.25">
      <c r="A5483" s="630">
        <v>36999</v>
      </c>
      <c r="B5483" s="631">
        <v>0.88200000000000001</v>
      </c>
    </row>
    <row r="5484" spans="1:2" x14ac:dyDescent="0.25">
      <c r="A5484" s="630">
        <v>36998</v>
      </c>
      <c r="B5484" s="631">
        <v>0.88660000000000005</v>
      </c>
    </row>
    <row r="5485" spans="1:2" x14ac:dyDescent="0.25">
      <c r="A5485" s="630">
        <v>36997</v>
      </c>
      <c r="B5485" s="631">
        <v>0.8881</v>
      </c>
    </row>
    <row r="5486" spans="1:2" x14ac:dyDescent="0.25">
      <c r="A5486" s="630">
        <v>36996</v>
      </c>
      <c r="B5486" s="631">
        <v>0.8881</v>
      </c>
    </row>
    <row r="5487" spans="1:2" x14ac:dyDescent="0.25">
      <c r="A5487" s="630">
        <v>36995</v>
      </c>
      <c r="B5487" s="631">
        <v>0.8881</v>
      </c>
    </row>
    <row r="5488" spans="1:2" x14ac:dyDescent="0.25">
      <c r="A5488" s="630">
        <v>36994</v>
      </c>
      <c r="B5488" s="631">
        <v>0.89170000000000005</v>
      </c>
    </row>
    <row r="5489" spans="1:2" x14ac:dyDescent="0.25">
      <c r="A5489" s="630">
        <v>36993</v>
      </c>
      <c r="B5489" s="631">
        <v>0.88700000000000001</v>
      </c>
    </row>
    <row r="5490" spans="1:2" x14ac:dyDescent="0.25">
      <c r="A5490" s="630">
        <v>36992</v>
      </c>
      <c r="B5490" s="631">
        <v>0.88759999999999994</v>
      </c>
    </row>
    <row r="5491" spans="1:2" x14ac:dyDescent="0.25">
      <c r="A5491" s="630">
        <v>36991</v>
      </c>
      <c r="B5491" s="631">
        <v>0.89639999999999997</v>
      </c>
    </row>
    <row r="5492" spans="1:2" x14ac:dyDescent="0.25">
      <c r="A5492" s="630">
        <v>36990</v>
      </c>
      <c r="B5492" s="631">
        <v>0.90280000000000005</v>
      </c>
    </row>
    <row r="5493" spans="1:2" x14ac:dyDescent="0.25">
      <c r="A5493" s="630">
        <v>36989</v>
      </c>
      <c r="B5493" s="631">
        <v>0.90280000000000005</v>
      </c>
    </row>
    <row r="5494" spans="1:2" x14ac:dyDescent="0.25">
      <c r="A5494" s="630">
        <v>36988</v>
      </c>
      <c r="B5494" s="631">
        <v>0.90310000000000001</v>
      </c>
    </row>
    <row r="5495" spans="1:2" x14ac:dyDescent="0.25">
      <c r="A5495" s="630">
        <v>36987</v>
      </c>
      <c r="B5495" s="631">
        <v>0.89390000000000003</v>
      </c>
    </row>
    <row r="5496" spans="1:2" x14ac:dyDescent="0.25">
      <c r="A5496" s="630">
        <v>36986</v>
      </c>
      <c r="B5496" s="631">
        <v>0.9012</v>
      </c>
    </row>
    <row r="5497" spans="1:2" x14ac:dyDescent="0.25">
      <c r="A5497" s="630">
        <v>36985</v>
      </c>
      <c r="B5497" s="631">
        <v>0.89610000000000001</v>
      </c>
    </row>
    <row r="5498" spans="1:2" x14ac:dyDescent="0.25">
      <c r="A5498" s="630">
        <v>36984</v>
      </c>
      <c r="B5498" s="631">
        <v>0.87939999999999996</v>
      </c>
    </row>
    <row r="5499" spans="1:2" x14ac:dyDescent="0.25">
      <c r="A5499" s="630">
        <v>36983</v>
      </c>
      <c r="B5499" s="631">
        <v>0.87419999999999998</v>
      </c>
    </row>
    <row r="5500" spans="1:2" x14ac:dyDescent="0.25">
      <c r="A5500" s="630">
        <v>36982</v>
      </c>
      <c r="B5500" s="631">
        <v>0.87419999999999998</v>
      </c>
    </row>
    <row r="5501" spans="1:2" x14ac:dyDescent="0.25">
      <c r="A5501" s="630">
        <v>36981</v>
      </c>
      <c r="B5501" s="631">
        <v>0.87870000000000004</v>
      </c>
    </row>
    <row r="5502" spans="1:2" x14ac:dyDescent="0.25">
      <c r="A5502" s="630">
        <v>36980</v>
      </c>
      <c r="B5502" s="631">
        <v>0.88249999999999995</v>
      </c>
    </row>
    <row r="5503" spans="1:2" x14ac:dyDescent="0.25">
      <c r="A5503" s="630">
        <v>36979</v>
      </c>
      <c r="B5503" s="631">
        <v>0.88600000000000001</v>
      </c>
    </row>
    <row r="5504" spans="1:2" x14ac:dyDescent="0.25">
      <c r="A5504" s="630">
        <v>36978</v>
      </c>
      <c r="B5504" s="631">
        <v>0.89300000000000002</v>
      </c>
    </row>
    <row r="5505" spans="1:2" x14ac:dyDescent="0.25">
      <c r="A5505" s="630">
        <v>36977</v>
      </c>
      <c r="B5505" s="631">
        <v>0.89559999999999995</v>
      </c>
    </row>
    <row r="5506" spans="1:2" x14ac:dyDescent="0.25">
      <c r="A5506" s="630">
        <v>36976</v>
      </c>
      <c r="B5506" s="631">
        <v>0.89180000000000004</v>
      </c>
    </row>
    <row r="5507" spans="1:2" x14ac:dyDescent="0.25">
      <c r="A5507" s="630">
        <v>36975</v>
      </c>
      <c r="B5507" s="631">
        <v>0.88980000000000004</v>
      </c>
    </row>
    <row r="5508" spans="1:2" x14ac:dyDescent="0.25">
      <c r="A5508" s="630">
        <v>36974</v>
      </c>
      <c r="B5508" s="631">
        <v>0.88970000000000005</v>
      </c>
    </row>
    <row r="5509" spans="1:2" x14ac:dyDescent="0.25">
      <c r="A5509" s="630">
        <v>36973</v>
      </c>
      <c r="B5509" s="631">
        <v>0.88719999999999999</v>
      </c>
    </row>
    <row r="5510" spans="1:2" x14ac:dyDescent="0.25">
      <c r="A5510" s="630">
        <v>36972</v>
      </c>
      <c r="B5510" s="631">
        <v>0.89570000000000005</v>
      </c>
    </row>
    <row r="5511" spans="1:2" x14ac:dyDescent="0.25">
      <c r="A5511" s="630">
        <v>36971</v>
      </c>
      <c r="B5511" s="631">
        <v>0.90820000000000001</v>
      </c>
    </row>
    <row r="5512" spans="1:2" x14ac:dyDescent="0.25">
      <c r="A5512" s="630">
        <v>36970</v>
      </c>
      <c r="B5512" s="631">
        <v>0.89829999999999999</v>
      </c>
    </row>
    <row r="5513" spans="1:2" x14ac:dyDescent="0.25">
      <c r="A5513" s="630">
        <v>36969</v>
      </c>
      <c r="B5513" s="631">
        <v>0.89690000000000003</v>
      </c>
    </row>
    <row r="5514" spans="1:2" x14ac:dyDescent="0.25">
      <c r="A5514" s="630">
        <v>36968</v>
      </c>
      <c r="B5514" s="631">
        <v>0.89690000000000003</v>
      </c>
    </row>
    <row r="5515" spans="1:2" x14ac:dyDescent="0.25">
      <c r="A5515" s="630">
        <v>36967</v>
      </c>
      <c r="B5515" s="631">
        <v>0.89580000000000004</v>
      </c>
    </row>
    <row r="5516" spans="1:2" x14ac:dyDescent="0.25">
      <c r="A5516" s="630">
        <v>36966</v>
      </c>
      <c r="B5516" s="631">
        <v>0.89929999999999999</v>
      </c>
    </row>
    <row r="5517" spans="1:2" x14ac:dyDescent="0.25">
      <c r="A5517" s="630">
        <v>36965</v>
      </c>
      <c r="B5517" s="631">
        <v>0.91080000000000005</v>
      </c>
    </row>
    <row r="5518" spans="1:2" x14ac:dyDescent="0.25">
      <c r="A5518" s="630">
        <v>36964</v>
      </c>
      <c r="B5518" s="631">
        <v>0.91459999999999997</v>
      </c>
    </row>
    <row r="5519" spans="1:2" x14ac:dyDescent="0.25">
      <c r="A5519" s="630">
        <v>36963</v>
      </c>
      <c r="B5519" s="631">
        <v>0.92969999999999997</v>
      </c>
    </row>
    <row r="5520" spans="1:2" x14ac:dyDescent="0.25">
      <c r="A5520" s="630">
        <v>36962</v>
      </c>
      <c r="B5520" s="631">
        <v>0.93179999999999996</v>
      </c>
    </row>
    <row r="5521" spans="1:2" x14ac:dyDescent="0.25">
      <c r="A5521" s="630">
        <v>36961</v>
      </c>
      <c r="B5521" s="631">
        <v>0.93400000000000005</v>
      </c>
    </row>
    <row r="5522" spans="1:2" x14ac:dyDescent="0.25">
      <c r="A5522" s="630">
        <v>36960</v>
      </c>
      <c r="B5522" s="631">
        <v>0.93230000000000002</v>
      </c>
    </row>
    <row r="5523" spans="1:2" x14ac:dyDescent="0.25">
      <c r="A5523" s="630">
        <v>36959</v>
      </c>
      <c r="B5523" s="631">
        <v>0.93149999999999999</v>
      </c>
    </row>
    <row r="5524" spans="1:2" x14ac:dyDescent="0.25">
      <c r="A5524" s="630">
        <v>36958</v>
      </c>
      <c r="B5524" s="631">
        <v>0.9294</v>
      </c>
    </row>
    <row r="5525" spans="1:2" x14ac:dyDescent="0.25">
      <c r="A5525" s="630">
        <v>36957</v>
      </c>
      <c r="B5525" s="631">
        <v>0.93430000000000002</v>
      </c>
    </row>
    <row r="5526" spans="1:2" x14ac:dyDescent="0.25">
      <c r="A5526" s="630">
        <v>36956</v>
      </c>
      <c r="B5526" s="631">
        <v>0.92930000000000001</v>
      </c>
    </row>
    <row r="5527" spans="1:2" x14ac:dyDescent="0.25">
      <c r="A5527" s="630">
        <v>36955</v>
      </c>
      <c r="B5527" s="631">
        <v>0.93530000000000002</v>
      </c>
    </row>
    <row r="5528" spans="1:2" x14ac:dyDescent="0.25">
      <c r="A5528" s="630">
        <v>36954</v>
      </c>
      <c r="B5528" s="631">
        <v>0.93530000000000002</v>
      </c>
    </row>
    <row r="5529" spans="1:2" x14ac:dyDescent="0.25">
      <c r="A5529" s="630">
        <v>36953</v>
      </c>
      <c r="B5529" s="631">
        <v>0.93489999999999995</v>
      </c>
    </row>
    <row r="5530" spans="1:2" x14ac:dyDescent="0.25">
      <c r="A5530" s="630">
        <v>36952</v>
      </c>
      <c r="B5530" s="631">
        <v>0.92920000000000003</v>
      </c>
    </row>
    <row r="5531" spans="1:2" x14ac:dyDescent="0.25">
      <c r="A5531" s="630">
        <v>36951</v>
      </c>
      <c r="B5531" s="631">
        <v>0.92320000000000002</v>
      </c>
    </row>
    <row r="5532" spans="1:2" x14ac:dyDescent="0.25">
      <c r="A5532" s="630">
        <v>36950</v>
      </c>
      <c r="B5532" s="631">
        <v>0.91749999999999998</v>
      </c>
    </row>
    <row r="5533" spans="1:2" x14ac:dyDescent="0.25">
      <c r="A5533" s="630">
        <v>36949</v>
      </c>
      <c r="B5533" s="631">
        <v>0.91149999999999998</v>
      </c>
    </row>
    <row r="5534" spans="1:2" x14ac:dyDescent="0.25">
      <c r="A5534" s="630">
        <v>36948</v>
      </c>
      <c r="B5534" s="631">
        <v>0.91900000000000004</v>
      </c>
    </row>
    <row r="5535" spans="1:2" x14ac:dyDescent="0.25">
      <c r="A5535" s="630">
        <v>36947</v>
      </c>
      <c r="B5535" s="631">
        <v>0.91900000000000004</v>
      </c>
    </row>
    <row r="5536" spans="1:2" x14ac:dyDescent="0.25">
      <c r="A5536" s="630">
        <v>36946</v>
      </c>
      <c r="B5536" s="631">
        <v>0.91900000000000004</v>
      </c>
    </row>
    <row r="5537" spans="1:2" x14ac:dyDescent="0.25">
      <c r="A5537" s="630">
        <v>36945</v>
      </c>
      <c r="B5537" s="631">
        <v>0.90539999999999998</v>
      </c>
    </row>
    <row r="5538" spans="1:2" x14ac:dyDescent="0.25">
      <c r="A5538" s="630">
        <v>36944</v>
      </c>
      <c r="B5538" s="631">
        <v>0.90890000000000004</v>
      </c>
    </row>
    <row r="5539" spans="1:2" x14ac:dyDescent="0.25">
      <c r="A5539" s="630">
        <v>36943</v>
      </c>
      <c r="B5539" s="631">
        <v>0.91149999999999998</v>
      </c>
    </row>
    <row r="5540" spans="1:2" x14ac:dyDescent="0.25">
      <c r="A5540" s="630">
        <v>36942</v>
      </c>
      <c r="B5540" s="631">
        <v>0.92149999999999999</v>
      </c>
    </row>
    <row r="5541" spans="1:2" x14ac:dyDescent="0.25">
      <c r="A5541" s="630">
        <v>36941</v>
      </c>
      <c r="B5541" s="631">
        <v>0.91420000000000001</v>
      </c>
    </row>
    <row r="5542" spans="1:2" x14ac:dyDescent="0.25">
      <c r="A5542" s="630">
        <v>36940</v>
      </c>
      <c r="B5542" s="631">
        <v>0.91420000000000001</v>
      </c>
    </row>
    <row r="5543" spans="1:2" x14ac:dyDescent="0.25">
      <c r="A5543" s="630">
        <v>36939</v>
      </c>
      <c r="B5543" s="631">
        <v>0.91469999999999996</v>
      </c>
    </row>
    <row r="5544" spans="1:2" x14ac:dyDescent="0.25">
      <c r="A5544" s="630">
        <v>36938</v>
      </c>
      <c r="B5544" s="631">
        <v>0.90429999999999999</v>
      </c>
    </row>
    <row r="5545" spans="1:2" x14ac:dyDescent="0.25">
      <c r="A5545" s="630">
        <v>36937</v>
      </c>
      <c r="B5545" s="631">
        <v>0.91739999999999999</v>
      </c>
    </row>
    <row r="5546" spans="1:2" x14ac:dyDescent="0.25">
      <c r="A5546" s="630">
        <v>36936</v>
      </c>
      <c r="B5546" s="631">
        <v>0.92090000000000005</v>
      </c>
    </row>
    <row r="5547" spans="1:2" x14ac:dyDescent="0.25">
      <c r="A5547" s="630">
        <v>36935</v>
      </c>
      <c r="B5547" s="631">
        <v>0.93140000000000001</v>
      </c>
    </row>
    <row r="5548" spans="1:2" x14ac:dyDescent="0.25">
      <c r="A5548" s="630">
        <v>36934</v>
      </c>
      <c r="B5548" s="631">
        <v>0.92490000000000006</v>
      </c>
    </row>
    <row r="5549" spans="1:2" x14ac:dyDescent="0.25">
      <c r="A5549" s="630">
        <v>36933</v>
      </c>
      <c r="B5549" s="631">
        <v>0.9254</v>
      </c>
    </row>
    <row r="5550" spans="1:2" x14ac:dyDescent="0.25">
      <c r="A5550" s="630">
        <v>36932</v>
      </c>
      <c r="B5550" s="631">
        <v>0.9254</v>
      </c>
    </row>
    <row r="5551" spans="1:2" x14ac:dyDescent="0.25">
      <c r="A5551" s="630">
        <v>36931</v>
      </c>
      <c r="B5551" s="631">
        <v>0.91859999999999997</v>
      </c>
    </row>
    <row r="5552" spans="1:2" x14ac:dyDescent="0.25">
      <c r="A5552" s="630">
        <v>36930</v>
      </c>
      <c r="B5552" s="631">
        <v>0.92889999999999995</v>
      </c>
    </row>
    <row r="5553" spans="1:2" x14ac:dyDescent="0.25">
      <c r="A5553" s="630">
        <v>36929</v>
      </c>
      <c r="B5553" s="631">
        <v>0.92920000000000003</v>
      </c>
    </row>
    <row r="5554" spans="1:2" x14ac:dyDescent="0.25">
      <c r="A5554" s="630">
        <v>36928</v>
      </c>
      <c r="B5554" s="631">
        <v>0.93840000000000001</v>
      </c>
    </row>
    <row r="5555" spans="1:2" x14ac:dyDescent="0.25">
      <c r="A5555" s="630">
        <v>36927</v>
      </c>
      <c r="B5555" s="631">
        <v>0.93589999999999995</v>
      </c>
    </row>
    <row r="5556" spans="1:2" x14ac:dyDescent="0.25">
      <c r="A5556" s="630">
        <v>36926</v>
      </c>
      <c r="B5556" s="631">
        <v>0.93589999999999995</v>
      </c>
    </row>
    <row r="5557" spans="1:2" x14ac:dyDescent="0.25">
      <c r="A5557" s="630">
        <v>36925</v>
      </c>
      <c r="B5557" s="631">
        <v>0.9355</v>
      </c>
    </row>
    <row r="5558" spans="1:2" x14ac:dyDescent="0.25">
      <c r="A5558" s="630">
        <v>36924</v>
      </c>
      <c r="B5558" s="631">
        <v>0.94030000000000002</v>
      </c>
    </row>
    <row r="5559" spans="1:2" x14ac:dyDescent="0.25">
      <c r="A5559" s="630">
        <v>36923</v>
      </c>
      <c r="B5559" s="631">
        <v>0.93640000000000001</v>
      </c>
    </row>
    <row r="5560" spans="1:2" x14ac:dyDescent="0.25">
      <c r="A5560" s="630">
        <v>36922</v>
      </c>
      <c r="B5560" s="631">
        <v>0.92620000000000002</v>
      </c>
    </row>
    <row r="5561" spans="1:2" x14ac:dyDescent="0.25">
      <c r="A5561" s="630">
        <v>36921</v>
      </c>
      <c r="B5561" s="631">
        <v>0.91679999999999995</v>
      </c>
    </row>
    <row r="5562" spans="1:2" x14ac:dyDescent="0.25">
      <c r="A5562" s="630">
        <v>36920</v>
      </c>
      <c r="B5562" s="631">
        <v>0.9234</v>
      </c>
    </row>
    <row r="5563" spans="1:2" x14ac:dyDescent="0.25">
      <c r="A5563" s="630">
        <v>36919</v>
      </c>
      <c r="B5563" s="631">
        <v>0.9234</v>
      </c>
    </row>
    <row r="5564" spans="1:2" x14ac:dyDescent="0.25">
      <c r="A5564" s="630">
        <v>36918</v>
      </c>
      <c r="B5564" s="631">
        <v>0.92420000000000002</v>
      </c>
    </row>
    <row r="5565" spans="1:2" x14ac:dyDescent="0.25">
      <c r="A5565" s="630">
        <v>36917</v>
      </c>
      <c r="B5565" s="631">
        <v>0.92410000000000003</v>
      </c>
    </row>
    <row r="5566" spans="1:2" x14ac:dyDescent="0.25">
      <c r="A5566" s="630">
        <v>36916</v>
      </c>
      <c r="B5566" s="631">
        <v>0.92149999999999999</v>
      </c>
    </row>
    <row r="5567" spans="1:2" x14ac:dyDescent="0.25">
      <c r="A5567" s="630">
        <v>36915</v>
      </c>
      <c r="B5567" s="631">
        <v>0.93710000000000004</v>
      </c>
    </row>
    <row r="5568" spans="1:2" x14ac:dyDescent="0.25">
      <c r="A5568" s="630">
        <v>36914</v>
      </c>
      <c r="B5568" s="631">
        <v>0.93920000000000003</v>
      </c>
    </row>
    <row r="5569" spans="1:2" x14ac:dyDescent="0.25">
      <c r="A5569" s="630">
        <v>36913</v>
      </c>
      <c r="B5569" s="631">
        <v>0.9345</v>
      </c>
    </row>
    <row r="5570" spans="1:2" x14ac:dyDescent="0.25">
      <c r="A5570" s="630">
        <v>36912</v>
      </c>
      <c r="B5570" s="631">
        <v>0.9345</v>
      </c>
    </row>
    <row r="5571" spans="1:2" x14ac:dyDescent="0.25">
      <c r="A5571" s="630">
        <v>36911</v>
      </c>
      <c r="B5571" s="631">
        <v>0.93430000000000002</v>
      </c>
    </row>
    <row r="5572" spans="1:2" x14ac:dyDescent="0.25">
      <c r="A5572" s="630">
        <v>36910</v>
      </c>
      <c r="B5572" s="631">
        <v>0.94499999999999995</v>
      </c>
    </row>
    <row r="5573" spans="1:2" x14ac:dyDescent="0.25">
      <c r="A5573" s="630">
        <v>36909</v>
      </c>
      <c r="B5573" s="631">
        <v>0.93420000000000003</v>
      </c>
    </row>
    <row r="5574" spans="1:2" x14ac:dyDescent="0.25">
      <c r="A5574" s="630">
        <v>36908</v>
      </c>
      <c r="B5574" s="631">
        <v>0.94099999999999995</v>
      </c>
    </row>
    <row r="5575" spans="1:2" x14ac:dyDescent="0.25">
      <c r="A5575" s="630">
        <v>36907</v>
      </c>
      <c r="B5575" s="631">
        <v>0.94220000000000004</v>
      </c>
    </row>
    <row r="5576" spans="1:2" x14ac:dyDescent="0.25">
      <c r="A5576" s="630">
        <v>36906</v>
      </c>
      <c r="B5576" s="631">
        <v>0.95169999999999999</v>
      </c>
    </row>
    <row r="5577" spans="1:2" x14ac:dyDescent="0.25">
      <c r="A5577" s="630">
        <v>36905</v>
      </c>
      <c r="B5577" s="631">
        <v>0.95169999999999999</v>
      </c>
    </row>
    <row r="5578" spans="1:2" x14ac:dyDescent="0.25">
      <c r="A5578" s="630">
        <v>36904</v>
      </c>
      <c r="B5578" s="631">
        <v>0.95169999999999999</v>
      </c>
    </row>
    <row r="5579" spans="1:2" x14ac:dyDescent="0.25">
      <c r="A5579" s="630">
        <v>36903</v>
      </c>
      <c r="B5579" s="631">
        <v>0.95199999999999996</v>
      </c>
    </row>
    <row r="5580" spans="1:2" x14ac:dyDescent="0.25">
      <c r="A5580" s="630">
        <v>36902</v>
      </c>
      <c r="B5580" s="631">
        <v>0.93689999999999996</v>
      </c>
    </row>
    <row r="5581" spans="1:2" x14ac:dyDescent="0.25">
      <c r="A5581" s="630">
        <v>36901</v>
      </c>
      <c r="B5581" s="631">
        <v>0.9446</v>
      </c>
    </row>
    <row r="5582" spans="1:2" x14ac:dyDescent="0.25">
      <c r="A5582" s="630">
        <v>36900</v>
      </c>
      <c r="B5582" s="631">
        <v>0.94830000000000003</v>
      </c>
    </row>
    <row r="5583" spans="1:2" x14ac:dyDescent="0.25">
      <c r="A5583" s="630">
        <v>36899</v>
      </c>
      <c r="B5583" s="631">
        <v>0.95699999999999996</v>
      </c>
    </row>
    <row r="5584" spans="1:2" x14ac:dyDescent="0.25">
      <c r="A5584" s="630">
        <v>36898</v>
      </c>
      <c r="B5584" s="631">
        <v>0.95569999999999999</v>
      </c>
    </row>
    <row r="5585" spans="1:2" x14ac:dyDescent="0.25">
      <c r="A5585" s="630">
        <v>36897</v>
      </c>
      <c r="B5585" s="631">
        <v>0.95760000000000001</v>
      </c>
    </row>
    <row r="5586" spans="1:2" x14ac:dyDescent="0.25">
      <c r="A5586" s="630">
        <v>36896</v>
      </c>
      <c r="B5586" s="631">
        <v>0.94979999999999998</v>
      </c>
    </row>
    <row r="5587" spans="1:2" x14ac:dyDescent="0.25">
      <c r="A5587" s="630">
        <v>36895</v>
      </c>
      <c r="B5587" s="631">
        <v>0.92849999999999999</v>
      </c>
    </row>
    <row r="5588" spans="1:2" x14ac:dyDescent="0.25">
      <c r="A5588" s="630">
        <v>36894</v>
      </c>
      <c r="B5588" s="631">
        <v>0.95030000000000003</v>
      </c>
    </row>
    <row r="5589" spans="1:2" x14ac:dyDescent="0.25">
      <c r="A5589" s="630">
        <v>36893</v>
      </c>
      <c r="B5589" s="631">
        <v>0.94179999999999997</v>
      </c>
    </row>
    <row r="5590" spans="1:2" x14ac:dyDescent="0.25">
      <c r="A5590" s="630">
        <v>36892</v>
      </c>
      <c r="B5590" s="631">
        <v>0.94159999999999999</v>
      </c>
    </row>
    <row r="5591" spans="1:2" x14ac:dyDescent="0.25">
      <c r="A5591" s="630">
        <v>36891</v>
      </c>
      <c r="B5591" s="631">
        <v>0.94159999999999999</v>
      </c>
    </row>
    <row r="5592" spans="1:2" x14ac:dyDescent="0.25">
      <c r="A5592" s="630">
        <v>36890</v>
      </c>
      <c r="B5592" s="631">
        <v>0.94159999999999999</v>
      </c>
    </row>
    <row r="5593" spans="1:2" x14ac:dyDescent="0.25">
      <c r="A5593" s="630">
        <v>36889</v>
      </c>
      <c r="B5593" s="631">
        <v>0.9294</v>
      </c>
    </row>
    <row r="5594" spans="1:2" x14ac:dyDescent="0.25">
      <c r="A5594" s="630">
        <v>36888</v>
      </c>
      <c r="B5594" s="631">
        <v>0.93020000000000003</v>
      </c>
    </row>
    <row r="5595" spans="1:2" x14ac:dyDescent="0.25">
      <c r="A5595" s="630">
        <v>36887</v>
      </c>
      <c r="B5595" s="631">
        <v>0.93189999999999995</v>
      </c>
    </row>
    <row r="5596" spans="1:2" x14ac:dyDescent="0.25">
      <c r="A5596" s="630">
        <v>36886</v>
      </c>
      <c r="B5596" s="631">
        <v>0.92510000000000003</v>
      </c>
    </row>
    <row r="5597" spans="1:2" x14ac:dyDescent="0.25">
      <c r="A5597" s="630">
        <v>36885</v>
      </c>
      <c r="B5597" s="631">
        <v>0.92330000000000001</v>
      </c>
    </row>
    <row r="5598" spans="1:2" x14ac:dyDescent="0.25">
      <c r="A5598" s="630">
        <v>36884</v>
      </c>
      <c r="B5598" s="631">
        <v>0.92330000000000001</v>
      </c>
    </row>
    <row r="5599" spans="1:2" x14ac:dyDescent="0.25">
      <c r="A5599" s="630">
        <v>36883</v>
      </c>
      <c r="B5599" s="631">
        <v>0.92400000000000004</v>
      </c>
    </row>
    <row r="5600" spans="1:2" x14ac:dyDescent="0.25">
      <c r="A5600" s="630">
        <v>36882</v>
      </c>
      <c r="B5600" s="631">
        <v>0.91539999999999999</v>
      </c>
    </row>
    <row r="5601" spans="1:2" x14ac:dyDescent="0.25">
      <c r="A5601" s="630">
        <v>36881</v>
      </c>
      <c r="B5601" s="631">
        <v>0.90939999999999999</v>
      </c>
    </row>
    <row r="5602" spans="1:2" x14ac:dyDescent="0.25">
      <c r="A5602" s="630">
        <v>36880</v>
      </c>
      <c r="B5602" s="631">
        <v>0.89490000000000003</v>
      </c>
    </row>
    <row r="5603" spans="1:2" x14ac:dyDescent="0.25">
      <c r="A5603" s="630">
        <v>36879</v>
      </c>
      <c r="B5603" s="631">
        <v>0.89349999999999996</v>
      </c>
    </row>
    <row r="5604" spans="1:2" x14ac:dyDescent="0.25">
      <c r="A5604" s="630">
        <v>36878</v>
      </c>
      <c r="B5604" s="631">
        <v>0.89649999999999996</v>
      </c>
    </row>
    <row r="5605" spans="1:2" x14ac:dyDescent="0.25">
      <c r="A5605" s="630">
        <v>36877</v>
      </c>
      <c r="B5605" s="631">
        <v>0.89649999999999996</v>
      </c>
    </row>
    <row r="5606" spans="1:2" x14ac:dyDescent="0.25">
      <c r="A5606" s="630">
        <v>36876</v>
      </c>
      <c r="B5606" s="631">
        <v>0.89510000000000001</v>
      </c>
    </row>
    <row r="5607" spans="1:2" x14ac:dyDescent="0.25">
      <c r="A5607" s="630">
        <v>36875</v>
      </c>
      <c r="B5607" s="631">
        <v>0.89039999999999997</v>
      </c>
    </row>
    <row r="5608" spans="1:2" x14ac:dyDescent="0.25">
      <c r="A5608" s="630">
        <v>36874</v>
      </c>
      <c r="B5608" s="631">
        <v>0.87639999999999996</v>
      </c>
    </row>
    <row r="5609" spans="1:2" x14ac:dyDescent="0.25">
      <c r="A5609" s="630">
        <v>36873</v>
      </c>
      <c r="B5609" s="631">
        <v>0.87860000000000005</v>
      </c>
    </row>
    <row r="5610" spans="1:2" x14ac:dyDescent="0.25">
      <c r="A5610" s="630">
        <v>36872</v>
      </c>
      <c r="B5610" s="631">
        <v>0.87639999999999996</v>
      </c>
    </row>
    <row r="5611" spans="1:2" x14ac:dyDescent="0.25">
      <c r="A5611" s="630">
        <v>36871</v>
      </c>
      <c r="B5611" s="631">
        <v>0.88670000000000004</v>
      </c>
    </row>
    <row r="5612" spans="1:2" x14ac:dyDescent="0.25">
      <c r="A5612" s="630">
        <v>36870</v>
      </c>
      <c r="B5612" s="631">
        <v>0.88670000000000004</v>
      </c>
    </row>
    <row r="5613" spans="1:2" x14ac:dyDescent="0.25">
      <c r="A5613" s="630">
        <v>36869</v>
      </c>
      <c r="B5613" s="631">
        <v>0.88070000000000004</v>
      </c>
    </row>
    <row r="5614" spans="1:2" x14ac:dyDescent="0.25">
      <c r="A5614" s="630">
        <v>36868</v>
      </c>
      <c r="B5614" s="631">
        <v>0.88980000000000004</v>
      </c>
    </row>
    <row r="5615" spans="1:2" x14ac:dyDescent="0.25">
      <c r="A5615" s="630">
        <v>36867</v>
      </c>
      <c r="B5615" s="631">
        <v>0.89129999999999998</v>
      </c>
    </row>
    <row r="5616" spans="1:2" x14ac:dyDescent="0.25">
      <c r="A5616" s="630">
        <v>36866</v>
      </c>
      <c r="B5616" s="631">
        <v>0.87990000000000002</v>
      </c>
    </row>
    <row r="5617" spans="1:2" x14ac:dyDescent="0.25">
      <c r="A5617" s="630">
        <v>36865</v>
      </c>
      <c r="B5617" s="631">
        <v>0.88949999999999996</v>
      </c>
    </row>
    <row r="5618" spans="1:2" x14ac:dyDescent="0.25">
      <c r="A5618" s="630">
        <v>36864</v>
      </c>
      <c r="B5618" s="631">
        <v>0.87890000000000001</v>
      </c>
    </row>
    <row r="5619" spans="1:2" x14ac:dyDescent="0.25">
      <c r="A5619" s="630">
        <v>36863</v>
      </c>
      <c r="B5619" s="631">
        <v>0.87890000000000001</v>
      </c>
    </row>
    <row r="5620" spans="1:2" x14ac:dyDescent="0.25">
      <c r="A5620" s="630">
        <v>36862</v>
      </c>
      <c r="B5620" s="631">
        <v>0.87839999999999996</v>
      </c>
    </row>
    <row r="5621" spans="1:2" x14ac:dyDescent="0.25">
      <c r="A5621" s="630">
        <v>36861</v>
      </c>
      <c r="B5621" s="631">
        <v>0.872</v>
      </c>
    </row>
    <row r="5622" spans="1:2" x14ac:dyDescent="0.25">
      <c r="A5622" s="630">
        <v>36860</v>
      </c>
      <c r="B5622" s="631">
        <v>0.85740000000000005</v>
      </c>
    </row>
    <row r="5623" spans="1:2" x14ac:dyDescent="0.25">
      <c r="A5623" s="630">
        <v>36859</v>
      </c>
      <c r="B5623" s="631">
        <v>0.85599999999999998</v>
      </c>
    </row>
    <row r="5624" spans="1:2" x14ac:dyDescent="0.25">
      <c r="A5624" s="630">
        <v>36858</v>
      </c>
      <c r="B5624" s="631">
        <v>0.85150000000000003</v>
      </c>
    </row>
    <row r="5625" spans="1:2" x14ac:dyDescent="0.25">
      <c r="A5625" s="630">
        <v>36857</v>
      </c>
      <c r="B5625" s="631">
        <v>0.83899999999999997</v>
      </c>
    </row>
    <row r="5626" spans="1:2" x14ac:dyDescent="0.25">
      <c r="A5626" s="630">
        <v>36856</v>
      </c>
      <c r="B5626" s="631">
        <v>0.83789999999999998</v>
      </c>
    </row>
    <row r="5627" spans="1:2" x14ac:dyDescent="0.25">
      <c r="A5627" s="630">
        <v>36855</v>
      </c>
      <c r="B5627" s="631">
        <v>0.83789999999999998</v>
      </c>
    </row>
    <row r="5628" spans="1:2" x14ac:dyDescent="0.25">
      <c r="A5628" s="630">
        <v>36854</v>
      </c>
      <c r="B5628" s="631">
        <v>0.83860000000000001</v>
      </c>
    </row>
    <row r="5629" spans="1:2" x14ac:dyDescent="0.25">
      <c r="A5629" s="630">
        <v>36853</v>
      </c>
      <c r="B5629" s="631">
        <v>0.84309999999999996</v>
      </c>
    </row>
    <row r="5630" spans="1:2" x14ac:dyDescent="0.25">
      <c r="A5630" s="630">
        <v>36852</v>
      </c>
      <c r="B5630" s="631">
        <v>0.84330000000000005</v>
      </c>
    </row>
    <row r="5631" spans="1:2" x14ac:dyDescent="0.25">
      <c r="A5631" s="630">
        <v>36851</v>
      </c>
      <c r="B5631" s="631">
        <v>0.85160000000000002</v>
      </c>
    </row>
    <row r="5632" spans="1:2" x14ac:dyDescent="0.25">
      <c r="A5632" s="630">
        <v>36850</v>
      </c>
      <c r="B5632" s="631">
        <v>0.84719999999999995</v>
      </c>
    </row>
    <row r="5633" spans="1:2" x14ac:dyDescent="0.25">
      <c r="A5633" s="630">
        <v>36849</v>
      </c>
      <c r="B5633" s="631">
        <v>0.84719999999999995</v>
      </c>
    </row>
    <row r="5634" spans="1:2" x14ac:dyDescent="0.25">
      <c r="A5634" s="630">
        <v>36848</v>
      </c>
      <c r="B5634" s="631">
        <v>0.84719999999999995</v>
      </c>
    </row>
    <row r="5635" spans="1:2" x14ac:dyDescent="0.25">
      <c r="A5635" s="630">
        <v>36847</v>
      </c>
      <c r="B5635" s="631">
        <v>0.85209999999999997</v>
      </c>
    </row>
    <row r="5636" spans="1:2" x14ac:dyDescent="0.25">
      <c r="A5636" s="630">
        <v>36846</v>
      </c>
      <c r="B5636" s="631">
        <v>0.85729999999999995</v>
      </c>
    </row>
    <row r="5637" spans="1:2" x14ac:dyDescent="0.25">
      <c r="A5637" s="630">
        <v>36845</v>
      </c>
      <c r="B5637" s="631">
        <v>0.85780000000000001</v>
      </c>
    </row>
    <row r="5638" spans="1:2" x14ac:dyDescent="0.25">
      <c r="A5638" s="630">
        <v>36844</v>
      </c>
      <c r="B5638" s="631">
        <v>0.85950000000000004</v>
      </c>
    </row>
    <row r="5639" spans="1:2" x14ac:dyDescent="0.25">
      <c r="A5639" s="630">
        <v>36843</v>
      </c>
      <c r="B5639" s="631">
        <v>0.86040000000000005</v>
      </c>
    </row>
    <row r="5640" spans="1:2" x14ac:dyDescent="0.25">
      <c r="A5640" s="630">
        <v>36842</v>
      </c>
      <c r="B5640" s="631">
        <v>0.86040000000000005</v>
      </c>
    </row>
    <row r="5641" spans="1:2" x14ac:dyDescent="0.25">
      <c r="A5641" s="630">
        <v>36841</v>
      </c>
      <c r="B5641" s="631">
        <v>0.85980000000000001</v>
      </c>
    </row>
    <row r="5642" spans="1:2" x14ac:dyDescent="0.25">
      <c r="A5642" s="630">
        <v>36840</v>
      </c>
      <c r="B5642" s="631">
        <v>0.86599999999999999</v>
      </c>
    </row>
    <row r="5643" spans="1:2" x14ac:dyDescent="0.25">
      <c r="A5643" s="630">
        <v>36839</v>
      </c>
      <c r="B5643" s="631">
        <v>0.85550000000000004</v>
      </c>
    </row>
    <row r="5644" spans="1:2" x14ac:dyDescent="0.25">
      <c r="A5644" s="630">
        <v>36838</v>
      </c>
      <c r="B5644" s="631">
        <v>0.86029999999999995</v>
      </c>
    </row>
    <row r="5645" spans="1:2" x14ac:dyDescent="0.25">
      <c r="A5645" s="630">
        <v>36837</v>
      </c>
      <c r="B5645" s="631">
        <v>0.86119999999999997</v>
      </c>
    </row>
    <row r="5646" spans="1:2" x14ac:dyDescent="0.25">
      <c r="A5646" s="630">
        <v>36836</v>
      </c>
      <c r="B5646" s="631">
        <v>0.8679</v>
      </c>
    </row>
    <row r="5647" spans="1:2" x14ac:dyDescent="0.25">
      <c r="A5647" s="630">
        <v>36835</v>
      </c>
      <c r="B5647" s="631">
        <v>0.8679</v>
      </c>
    </row>
    <row r="5648" spans="1:2" x14ac:dyDescent="0.25">
      <c r="A5648" s="630">
        <v>36834</v>
      </c>
      <c r="B5648" s="631">
        <v>0.86650000000000005</v>
      </c>
    </row>
    <row r="5649" spans="1:2" x14ac:dyDescent="0.25">
      <c r="A5649" s="630">
        <v>36833</v>
      </c>
      <c r="B5649" s="631">
        <v>0.85870000000000002</v>
      </c>
    </row>
    <row r="5650" spans="1:2" x14ac:dyDescent="0.25">
      <c r="A5650" s="630">
        <v>36832</v>
      </c>
      <c r="B5650" s="631">
        <v>0.86099999999999999</v>
      </c>
    </row>
    <row r="5651" spans="1:2" x14ac:dyDescent="0.25">
      <c r="A5651" s="630">
        <v>36831</v>
      </c>
      <c r="B5651" s="631">
        <v>0.84850000000000003</v>
      </c>
    </row>
    <row r="5652" spans="1:2" x14ac:dyDescent="0.25">
      <c r="A5652" s="630">
        <v>36830</v>
      </c>
      <c r="B5652" s="631">
        <v>0.84089999999999998</v>
      </c>
    </row>
    <row r="5653" spans="1:2" x14ac:dyDescent="0.25">
      <c r="A5653" s="630">
        <v>36829</v>
      </c>
      <c r="B5653" s="631">
        <v>0.83950000000000002</v>
      </c>
    </row>
    <row r="5654" spans="1:2" x14ac:dyDescent="0.25">
      <c r="A5654" s="630">
        <v>36828</v>
      </c>
      <c r="B5654" s="631">
        <v>0.83899999999999997</v>
      </c>
    </row>
    <row r="5655" spans="1:2" x14ac:dyDescent="0.25">
      <c r="A5655" s="630">
        <v>36827</v>
      </c>
      <c r="B5655" s="631">
        <v>0.83989999999999998</v>
      </c>
    </row>
    <row r="5656" spans="1:2" x14ac:dyDescent="0.25">
      <c r="A5656" s="630">
        <v>36826</v>
      </c>
      <c r="B5656" s="631">
        <v>0.82909999999999995</v>
      </c>
    </row>
    <row r="5657" spans="1:2" x14ac:dyDescent="0.25">
      <c r="A5657" s="630">
        <v>36825</v>
      </c>
      <c r="B5657" s="631">
        <v>0.82789999999999997</v>
      </c>
    </row>
    <row r="5658" spans="1:2" x14ac:dyDescent="0.25">
      <c r="A5658" s="630">
        <v>36824</v>
      </c>
      <c r="B5658" s="631">
        <v>0.83679999999999999</v>
      </c>
    </row>
    <row r="5659" spans="1:2" x14ac:dyDescent="0.25">
      <c r="A5659" s="630">
        <v>36823</v>
      </c>
      <c r="B5659" s="631">
        <v>0.83530000000000004</v>
      </c>
    </row>
    <row r="5660" spans="1:2" x14ac:dyDescent="0.25">
      <c r="A5660" s="630">
        <v>36822</v>
      </c>
      <c r="B5660" s="631">
        <v>0.84199999999999997</v>
      </c>
    </row>
    <row r="5661" spans="1:2" x14ac:dyDescent="0.25">
      <c r="A5661" s="630">
        <v>36821</v>
      </c>
      <c r="B5661" s="631">
        <v>0.84199999999999997</v>
      </c>
    </row>
    <row r="5662" spans="1:2" x14ac:dyDescent="0.25">
      <c r="A5662" s="630">
        <v>36820</v>
      </c>
      <c r="B5662" s="631">
        <v>0.84089999999999998</v>
      </c>
    </row>
    <row r="5663" spans="1:2" x14ac:dyDescent="0.25">
      <c r="A5663" s="630">
        <v>36819</v>
      </c>
      <c r="B5663" s="631">
        <v>0.84289999999999998</v>
      </c>
    </row>
    <row r="5664" spans="1:2" x14ac:dyDescent="0.25">
      <c r="A5664" s="630">
        <v>36818</v>
      </c>
      <c r="B5664" s="631">
        <v>0.83950000000000002</v>
      </c>
    </row>
    <row r="5665" spans="1:2" x14ac:dyDescent="0.25">
      <c r="A5665" s="630">
        <v>36817</v>
      </c>
      <c r="B5665" s="631">
        <v>0.85450000000000004</v>
      </c>
    </row>
    <row r="5666" spans="1:2" x14ac:dyDescent="0.25">
      <c r="A5666" s="630">
        <v>36816</v>
      </c>
      <c r="B5666" s="631">
        <v>0.85050000000000003</v>
      </c>
    </row>
    <row r="5667" spans="1:2" x14ac:dyDescent="0.25">
      <c r="A5667" s="630">
        <v>36815</v>
      </c>
      <c r="B5667" s="631">
        <v>0.85609999999999997</v>
      </c>
    </row>
    <row r="5668" spans="1:2" x14ac:dyDescent="0.25">
      <c r="A5668" s="630">
        <v>36814</v>
      </c>
      <c r="B5668" s="631">
        <v>0.85609999999999997</v>
      </c>
    </row>
    <row r="5669" spans="1:2" x14ac:dyDescent="0.25">
      <c r="A5669" s="630">
        <v>36813</v>
      </c>
      <c r="B5669" s="631">
        <v>0.85350000000000004</v>
      </c>
    </row>
    <row r="5670" spans="1:2" x14ac:dyDescent="0.25">
      <c r="A5670" s="630">
        <v>36812</v>
      </c>
      <c r="B5670" s="631">
        <v>0.86199999999999999</v>
      </c>
    </row>
    <row r="5671" spans="1:2" x14ac:dyDescent="0.25">
      <c r="A5671" s="630">
        <v>36811</v>
      </c>
      <c r="B5671" s="631">
        <v>0.86919999999999997</v>
      </c>
    </row>
    <row r="5672" spans="1:2" x14ac:dyDescent="0.25">
      <c r="A5672" s="630">
        <v>36810</v>
      </c>
      <c r="B5672" s="631">
        <v>0.87119999999999997</v>
      </c>
    </row>
    <row r="5673" spans="1:2" x14ac:dyDescent="0.25">
      <c r="A5673" s="630">
        <v>36809</v>
      </c>
      <c r="B5673" s="631">
        <v>0.86819999999999997</v>
      </c>
    </row>
    <row r="5674" spans="1:2" x14ac:dyDescent="0.25">
      <c r="A5674" s="630">
        <v>36808</v>
      </c>
      <c r="B5674" s="631">
        <v>0.86880000000000002</v>
      </c>
    </row>
    <row r="5675" spans="1:2" x14ac:dyDescent="0.25">
      <c r="A5675" s="630">
        <v>36807</v>
      </c>
      <c r="B5675" s="631">
        <v>0.86880000000000002</v>
      </c>
    </row>
    <row r="5676" spans="1:2" x14ac:dyDescent="0.25">
      <c r="A5676" s="630">
        <v>36806</v>
      </c>
      <c r="B5676" s="631">
        <v>0.86839999999999995</v>
      </c>
    </row>
    <row r="5677" spans="1:2" x14ac:dyDescent="0.25">
      <c r="A5677" s="630">
        <v>36805</v>
      </c>
      <c r="B5677" s="631">
        <v>0.87239999999999995</v>
      </c>
    </row>
    <row r="5678" spans="1:2" x14ac:dyDescent="0.25">
      <c r="A5678" s="630">
        <v>36804</v>
      </c>
      <c r="B5678" s="631">
        <v>0.87419999999999998</v>
      </c>
    </row>
    <row r="5679" spans="1:2" x14ac:dyDescent="0.25">
      <c r="A5679" s="630">
        <v>36803</v>
      </c>
      <c r="B5679" s="631">
        <v>0.87829999999999997</v>
      </c>
    </row>
    <row r="5680" spans="1:2" x14ac:dyDescent="0.25">
      <c r="A5680" s="630">
        <v>36802</v>
      </c>
      <c r="B5680" s="631">
        <v>0.87860000000000005</v>
      </c>
    </row>
    <row r="5681" spans="1:2" x14ac:dyDescent="0.25">
      <c r="A5681" s="630">
        <v>36801</v>
      </c>
      <c r="B5681" s="631">
        <v>0.88290000000000002</v>
      </c>
    </row>
    <row r="5682" spans="1:2" x14ac:dyDescent="0.25">
      <c r="A5682" s="630">
        <v>36800</v>
      </c>
      <c r="B5682" s="631">
        <v>0.87909999999999999</v>
      </c>
    </row>
    <row r="5683" spans="1:2" x14ac:dyDescent="0.25">
      <c r="A5683" s="630">
        <v>36799</v>
      </c>
      <c r="B5683" s="631">
        <v>0.87909999999999999</v>
      </c>
    </row>
    <row r="5684" spans="1:2" x14ac:dyDescent="0.25">
      <c r="A5684" s="630">
        <v>36798</v>
      </c>
      <c r="B5684" s="631">
        <v>0.87909999999999999</v>
      </c>
    </row>
    <row r="5685" spans="1:2" x14ac:dyDescent="0.25">
      <c r="A5685" s="630">
        <v>36797</v>
      </c>
      <c r="B5685" s="631">
        <v>0.88300000000000001</v>
      </c>
    </row>
    <row r="5686" spans="1:2" x14ac:dyDescent="0.25">
      <c r="A5686" s="630">
        <v>36796</v>
      </c>
      <c r="B5686" s="631">
        <v>0.88249999999999995</v>
      </c>
    </row>
    <row r="5687" spans="1:2" x14ac:dyDescent="0.25">
      <c r="A5687" s="630">
        <v>36795</v>
      </c>
      <c r="B5687" s="631">
        <v>0.87380000000000002</v>
      </c>
    </row>
    <row r="5688" spans="1:2" x14ac:dyDescent="0.25">
      <c r="A5688" s="630">
        <v>36794</v>
      </c>
      <c r="B5688" s="631">
        <v>0.876</v>
      </c>
    </row>
    <row r="5689" spans="1:2" x14ac:dyDescent="0.25">
      <c r="A5689" s="630">
        <v>36793</v>
      </c>
      <c r="B5689" s="631">
        <v>0.876</v>
      </c>
    </row>
    <row r="5690" spans="1:2" x14ac:dyDescent="0.25">
      <c r="A5690" s="630">
        <v>36792</v>
      </c>
      <c r="B5690" s="631">
        <v>0.87829999999999997</v>
      </c>
    </row>
    <row r="5691" spans="1:2" x14ac:dyDescent="0.25">
      <c r="A5691" s="630">
        <v>36791</v>
      </c>
      <c r="B5691" s="631">
        <v>0.85799999999999998</v>
      </c>
    </row>
    <row r="5692" spans="1:2" x14ac:dyDescent="0.25">
      <c r="A5692" s="630">
        <v>36790</v>
      </c>
      <c r="B5692" s="631">
        <v>0.84830000000000005</v>
      </c>
    </row>
    <row r="5693" spans="1:2" x14ac:dyDescent="0.25">
      <c r="A5693" s="630">
        <v>36789</v>
      </c>
      <c r="B5693" s="631">
        <v>0.85099999999999998</v>
      </c>
    </row>
    <row r="5694" spans="1:2" x14ac:dyDescent="0.25">
      <c r="A5694" s="630">
        <v>36788</v>
      </c>
      <c r="B5694" s="631">
        <v>0.85360000000000003</v>
      </c>
    </row>
    <row r="5695" spans="1:2" x14ac:dyDescent="0.25">
      <c r="A5695" s="630">
        <v>36787</v>
      </c>
      <c r="B5695" s="631">
        <v>0.85250000000000004</v>
      </c>
    </row>
    <row r="5696" spans="1:2" x14ac:dyDescent="0.25">
      <c r="A5696" s="630">
        <v>36786</v>
      </c>
      <c r="B5696" s="631">
        <v>0.85250000000000004</v>
      </c>
    </row>
    <row r="5697" spans="1:2" x14ac:dyDescent="0.25">
      <c r="A5697" s="630">
        <v>36785</v>
      </c>
      <c r="B5697" s="631">
        <v>0.85370000000000001</v>
      </c>
    </row>
    <row r="5698" spans="1:2" x14ac:dyDescent="0.25">
      <c r="A5698" s="630">
        <v>36784</v>
      </c>
      <c r="B5698" s="631">
        <v>0.86539999999999995</v>
      </c>
    </row>
    <row r="5699" spans="1:2" x14ac:dyDescent="0.25">
      <c r="A5699" s="630">
        <v>36783</v>
      </c>
      <c r="B5699" s="631">
        <v>0.85860000000000003</v>
      </c>
    </row>
    <row r="5700" spans="1:2" x14ac:dyDescent="0.25">
      <c r="A5700" s="630">
        <v>36782</v>
      </c>
      <c r="B5700" s="631">
        <v>0.86219999999999997</v>
      </c>
    </row>
    <row r="5701" spans="1:2" x14ac:dyDescent="0.25">
      <c r="A5701" s="630">
        <v>36781</v>
      </c>
      <c r="B5701" s="631">
        <v>0.85919999999999996</v>
      </c>
    </row>
    <row r="5702" spans="1:2" x14ac:dyDescent="0.25">
      <c r="A5702" s="630">
        <v>36780</v>
      </c>
      <c r="B5702" s="631">
        <v>0.86660000000000004</v>
      </c>
    </row>
    <row r="5703" spans="1:2" x14ac:dyDescent="0.25">
      <c r="A5703" s="630">
        <v>36779</v>
      </c>
      <c r="B5703" s="631">
        <v>0.86660000000000004</v>
      </c>
    </row>
    <row r="5704" spans="1:2" x14ac:dyDescent="0.25">
      <c r="A5704" s="630">
        <v>36778</v>
      </c>
      <c r="B5704" s="631">
        <v>0.86909999999999998</v>
      </c>
    </row>
    <row r="5705" spans="1:2" x14ac:dyDescent="0.25">
      <c r="A5705" s="630">
        <v>36777</v>
      </c>
      <c r="B5705" s="631">
        <v>0.87209999999999999</v>
      </c>
    </row>
    <row r="5706" spans="1:2" x14ac:dyDescent="0.25">
      <c r="A5706" s="630">
        <v>36776</v>
      </c>
      <c r="B5706" s="631">
        <v>0.87050000000000005</v>
      </c>
    </row>
    <row r="5707" spans="1:2" x14ac:dyDescent="0.25">
      <c r="A5707" s="630">
        <v>36775</v>
      </c>
      <c r="B5707" s="631">
        <v>0.89029999999999998</v>
      </c>
    </row>
    <row r="5708" spans="1:2" x14ac:dyDescent="0.25">
      <c r="A5708" s="630">
        <v>36774</v>
      </c>
      <c r="B5708" s="631">
        <v>0.89810000000000001</v>
      </c>
    </row>
    <row r="5709" spans="1:2" x14ac:dyDescent="0.25">
      <c r="A5709" s="630">
        <v>36773</v>
      </c>
      <c r="B5709" s="631">
        <v>0.89949999999999997</v>
      </c>
    </row>
    <row r="5710" spans="1:2" x14ac:dyDescent="0.25">
      <c r="A5710" s="630">
        <v>36772</v>
      </c>
      <c r="B5710" s="631">
        <v>0.90249999999999997</v>
      </c>
    </row>
    <row r="5711" spans="1:2" x14ac:dyDescent="0.25">
      <c r="A5711" s="630">
        <v>36771</v>
      </c>
      <c r="B5711" s="631">
        <v>0.89990000000000003</v>
      </c>
    </row>
    <row r="5712" spans="1:2" x14ac:dyDescent="0.25">
      <c r="A5712" s="630">
        <v>36770</v>
      </c>
      <c r="B5712" s="631">
        <v>0.88780000000000003</v>
      </c>
    </row>
    <row r="5713" spans="1:2" x14ac:dyDescent="0.25">
      <c r="A5713" s="630">
        <v>36769</v>
      </c>
      <c r="B5713" s="631">
        <v>0.8931</v>
      </c>
    </row>
    <row r="5714" spans="1:2" x14ac:dyDescent="0.25">
      <c r="A5714" s="630">
        <v>36768</v>
      </c>
      <c r="B5714" s="631">
        <v>0.89219999999999999</v>
      </c>
    </row>
    <row r="5715" spans="1:2" x14ac:dyDescent="0.25">
      <c r="A5715" s="630">
        <v>36767</v>
      </c>
      <c r="B5715" s="631">
        <v>0.90049999999999997</v>
      </c>
    </row>
    <row r="5716" spans="1:2" x14ac:dyDescent="0.25">
      <c r="A5716" s="630">
        <v>36766</v>
      </c>
      <c r="B5716" s="631">
        <v>0.90210000000000001</v>
      </c>
    </row>
    <row r="5717" spans="1:2" x14ac:dyDescent="0.25">
      <c r="A5717" s="630">
        <v>36765</v>
      </c>
      <c r="B5717" s="631">
        <v>0.90300000000000002</v>
      </c>
    </row>
    <row r="5718" spans="1:2" x14ac:dyDescent="0.25">
      <c r="A5718" s="630">
        <v>36764</v>
      </c>
      <c r="B5718" s="631">
        <v>0.90149999999999997</v>
      </c>
    </row>
    <row r="5719" spans="1:2" x14ac:dyDescent="0.25">
      <c r="A5719" s="630">
        <v>36763</v>
      </c>
      <c r="B5719" s="631">
        <v>0.90269999999999995</v>
      </c>
    </row>
    <row r="5720" spans="1:2" x14ac:dyDescent="0.25">
      <c r="A5720" s="630">
        <v>36762</v>
      </c>
      <c r="B5720" s="631">
        <v>0.89949999999999997</v>
      </c>
    </row>
    <row r="5721" spans="1:2" x14ac:dyDescent="0.25">
      <c r="A5721" s="630">
        <v>36761</v>
      </c>
      <c r="B5721" s="631">
        <v>0.89690000000000003</v>
      </c>
    </row>
    <row r="5722" spans="1:2" x14ac:dyDescent="0.25">
      <c r="A5722" s="630">
        <v>36760</v>
      </c>
      <c r="B5722" s="631">
        <v>0.90129999999999999</v>
      </c>
    </row>
    <row r="5723" spans="1:2" x14ac:dyDescent="0.25">
      <c r="A5723" s="630">
        <v>36759</v>
      </c>
      <c r="B5723" s="631">
        <v>0.90690000000000004</v>
      </c>
    </row>
    <row r="5724" spans="1:2" x14ac:dyDescent="0.25">
      <c r="A5724" s="630">
        <v>36758</v>
      </c>
      <c r="B5724" s="631">
        <v>0.90690000000000004</v>
      </c>
    </row>
    <row r="5725" spans="1:2" x14ac:dyDescent="0.25">
      <c r="A5725" s="630">
        <v>36757</v>
      </c>
      <c r="B5725" s="631">
        <v>0.90610000000000002</v>
      </c>
    </row>
    <row r="5726" spans="1:2" x14ac:dyDescent="0.25">
      <c r="A5726" s="630">
        <v>36756</v>
      </c>
      <c r="B5726" s="631">
        <v>0.91690000000000005</v>
      </c>
    </row>
    <row r="5727" spans="1:2" x14ac:dyDescent="0.25">
      <c r="A5727" s="630">
        <v>36755</v>
      </c>
      <c r="B5727" s="631">
        <v>0.91479999999999995</v>
      </c>
    </row>
    <row r="5728" spans="1:2" x14ac:dyDescent="0.25">
      <c r="A5728" s="630">
        <v>36754</v>
      </c>
      <c r="B5728" s="631">
        <v>0.91290000000000004</v>
      </c>
    </row>
    <row r="5729" spans="1:2" x14ac:dyDescent="0.25">
      <c r="A5729" s="630">
        <v>36753</v>
      </c>
      <c r="B5729" s="631">
        <v>0.90529999999999999</v>
      </c>
    </row>
    <row r="5730" spans="1:2" x14ac:dyDescent="0.25">
      <c r="A5730" s="630">
        <v>36752</v>
      </c>
      <c r="B5730" s="631">
        <v>0.90349999999999997</v>
      </c>
    </row>
    <row r="5731" spans="1:2" x14ac:dyDescent="0.25">
      <c r="A5731" s="630">
        <v>36751</v>
      </c>
      <c r="B5731" s="631">
        <v>0.90249999999999997</v>
      </c>
    </row>
    <row r="5732" spans="1:2" x14ac:dyDescent="0.25">
      <c r="A5732" s="630">
        <v>36750</v>
      </c>
      <c r="B5732" s="631">
        <v>0.90259999999999996</v>
      </c>
    </row>
    <row r="5733" spans="1:2" x14ac:dyDescent="0.25">
      <c r="A5733" s="630">
        <v>36749</v>
      </c>
      <c r="B5733" s="631">
        <v>0.90790000000000004</v>
      </c>
    </row>
    <row r="5734" spans="1:2" x14ac:dyDescent="0.25">
      <c r="A5734" s="630">
        <v>36748</v>
      </c>
      <c r="B5734" s="631">
        <v>0.89929999999999999</v>
      </c>
    </row>
    <row r="5735" spans="1:2" x14ac:dyDescent="0.25">
      <c r="A5735" s="630">
        <v>36747</v>
      </c>
      <c r="B5735" s="631">
        <v>0.90149999999999997</v>
      </c>
    </row>
    <row r="5736" spans="1:2" x14ac:dyDescent="0.25">
      <c r="A5736" s="630">
        <v>36746</v>
      </c>
      <c r="B5736" s="631">
        <v>0.9083</v>
      </c>
    </row>
    <row r="5737" spans="1:2" x14ac:dyDescent="0.25">
      <c r="A5737" s="630">
        <v>36745</v>
      </c>
      <c r="B5737" s="631">
        <v>0.90739999999999998</v>
      </c>
    </row>
    <row r="5738" spans="1:2" x14ac:dyDescent="0.25">
      <c r="A5738" s="630">
        <v>36744</v>
      </c>
      <c r="B5738" s="631">
        <v>0.90700000000000003</v>
      </c>
    </row>
    <row r="5739" spans="1:2" x14ac:dyDescent="0.25">
      <c r="A5739" s="630">
        <v>36743</v>
      </c>
      <c r="B5739" s="631">
        <v>0.90720000000000001</v>
      </c>
    </row>
    <row r="5740" spans="1:2" x14ac:dyDescent="0.25">
      <c r="A5740" s="630">
        <v>36742</v>
      </c>
      <c r="B5740" s="631">
        <v>0.90620000000000001</v>
      </c>
    </row>
    <row r="5741" spans="1:2" x14ac:dyDescent="0.25">
      <c r="A5741" s="630">
        <v>36741</v>
      </c>
      <c r="B5741" s="631">
        <v>0.9133</v>
      </c>
    </row>
    <row r="5742" spans="1:2" x14ac:dyDescent="0.25">
      <c r="A5742" s="630">
        <v>36740</v>
      </c>
      <c r="B5742" s="631">
        <v>0.91390000000000005</v>
      </c>
    </row>
    <row r="5743" spans="1:2" x14ac:dyDescent="0.25">
      <c r="A5743" s="630">
        <v>36739</v>
      </c>
      <c r="B5743" s="631">
        <v>0.92700000000000005</v>
      </c>
    </row>
    <row r="5744" spans="1:2" x14ac:dyDescent="0.25">
      <c r="A5744" s="630">
        <v>36738</v>
      </c>
      <c r="B5744" s="631">
        <v>0.92349999999999999</v>
      </c>
    </row>
    <row r="5745" spans="1:2" x14ac:dyDescent="0.25">
      <c r="A5745" s="630">
        <v>36737</v>
      </c>
      <c r="B5745" s="631">
        <v>0.92320000000000002</v>
      </c>
    </row>
    <row r="5746" spans="1:2" x14ac:dyDescent="0.25">
      <c r="A5746" s="630">
        <v>36736</v>
      </c>
      <c r="B5746" s="631">
        <v>0.92330000000000001</v>
      </c>
    </row>
    <row r="5747" spans="1:2" x14ac:dyDescent="0.25">
      <c r="A5747" s="630">
        <v>36735</v>
      </c>
      <c r="B5747" s="631">
        <v>0.9325</v>
      </c>
    </row>
    <row r="5748" spans="1:2" x14ac:dyDescent="0.25">
      <c r="A5748" s="630">
        <v>36734</v>
      </c>
      <c r="B5748" s="631">
        <v>0.94179999999999997</v>
      </c>
    </row>
    <row r="5749" spans="1:2" x14ac:dyDescent="0.25">
      <c r="A5749" s="630">
        <v>36733</v>
      </c>
      <c r="B5749" s="631">
        <v>0.93799999999999994</v>
      </c>
    </row>
    <row r="5750" spans="1:2" x14ac:dyDescent="0.25">
      <c r="A5750" s="630">
        <v>36732</v>
      </c>
      <c r="B5750" s="631">
        <v>0.93269999999999997</v>
      </c>
    </row>
    <row r="5751" spans="1:2" x14ac:dyDescent="0.25">
      <c r="A5751" s="630">
        <v>36731</v>
      </c>
      <c r="B5751" s="631">
        <v>0.93659999999999999</v>
      </c>
    </row>
    <row r="5752" spans="1:2" x14ac:dyDescent="0.25">
      <c r="A5752" s="630">
        <v>36730</v>
      </c>
      <c r="B5752" s="631">
        <v>0.93579999999999997</v>
      </c>
    </row>
    <row r="5753" spans="1:2" x14ac:dyDescent="0.25">
      <c r="A5753" s="630">
        <v>36729</v>
      </c>
      <c r="B5753" s="631">
        <v>0.93700000000000006</v>
      </c>
    </row>
    <row r="5754" spans="1:2" x14ac:dyDescent="0.25">
      <c r="A5754" s="630">
        <v>36728</v>
      </c>
      <c r="B5754" s="631">
        <v>0.93289999999999995</v>
      </c>
    </row>
    <row r="5755" spans="1:2" x14ac:dyDescent="0.25">
      <c r="A5755" s="630">
        <v>36727</v>
      </c>
      <c r="B5755" s="631">
        <v>0.92420000000000002</v>
      </c>
    </row>
    <row r="5756" spans="1:2" x14ac:dyDescent="0.25">
      <c r="A5756" s="630">
        <v>36726</v>
      </c>
      <c r="B5756" s="631">
        <v>0.92579999999999996</v>
      </c>
    </row>
    <row r="5757" spans="1:2" x14ac:dyDescent="0.25">
      <c r="A5757" s="630">
        <v>36725</v>
      </c>
      <c r="B5757" s="631">
        <v>0.93600000000000005</v>
      </c>
    </row>
    <row r="5758" spans="1:2" x14ac:dyDescent="0.25">
      <c r="A5758" s="630">
        <v>36724</v>
      </c>
      <c r="B5758" s="631">
        <v>0.93810000000000004</v>
      </c>
    </row>
    <row r="5759" spans="1:2" x14ac:dyDescent="0.25">
      <c r="A5759" s="630">
        <v>36723</v>
      </c>
      <c r="B5759" s="631">
        <v>0.93740000000000001</v>
      </c>
    </row>
    <row r="5760" spans="1:2" x14ac:dyDescent="0.25">
      <c r="A5760" s="630">
        <v>36722</v>
      </c>
      <c r="B5760" s="631">
        <v>0.9375</v>
      </c>
    </row>
    <row r="5761" spans="1:2" x14ac:dyDescent="0.25">
      <c r="A5761" s="630">
        <v>36721</v>
      </c>
      <c r="B5761" s="631">
        <v>0.93710000000000004</v>
      </c>
    </row>
    <row r="5762" spans="1:2" x14ac:dyDescent="0.25">
      <c r="A5762" s="630">
        <v>36720</v>
      </c>
      <c r="B5762" s="631">
        <v>0.94210000000000005</v>
      </c>
    </row>
    <row r="5763" spans="1:2" x14ac:dyDescent="0.25">
      <c r="A5763" s="630">
        <v>36719</v>
      </c>
      <c r="B5763" s="631">
        <v>0.9526</v>
      </c>
    </row>
    <row r="5764" spans="1:2" x14ac:dyDescent="0.25">
      <c r="A5764" s="630">
        <v>36718</v>
      </c>
      <c r="B5764" s="631">
        <v>0.95520000000000005</v>
      </c>
    </row>
    <row r="5765" spans="1:2" x14ac:dyDescent="0.25">
      <c r="A5765" s="630">
        <v>36717</v>
      </c>
      <c r="B5765" s="631">
        <v>0.94740000000000002</v>
      </c>
    </row>
    <row r="5766" spans="1:2" x14ac:dyDescent="0.25">
      <c r="A5766" s="630">
        <v>36716</v>
      </c>
      <c r="B5766" s="631">
        <v>0.94879999999999998</v>
      </c>
    </row>
    <row r="5767" spans="1:2" x14ac:dyDescent="0.25">
      <c r="A5767" s="630">
        <v>36715</v>
      </c>
      <c r="B5767" s="631">
        <v>0.94699999999999995</v>
      </c>
    </row>
    <row r="5768" spans="1:2" x14ac:dyDescent="0.25">
      <c r="A5768" s="630">
        <v>36714</v>
      </c>
      <c r="B5768" s="631">
        <v>0.95069999999999999</v>
      </c>
    </row>
    <row r="5769" spans="1:2" x14ac:dyDescent="0.25">
      <c r="A5769" s="630">
        <v>36713</v>
      </c>
      <c r="B5769" s="631">
        <v>0.95250000000000001</v>
      </c>
    </row>
    <row r="5770" spans="1:2" x14ac:dyDescent="0.25">
      <c r="A5770" s="630">
        <v>36712</v>
      </c>
      <c r="B5770" s="631">
        <v>0.95140000000000002</v>
      </c>
    </row>
    <row r="5771" spans="1:2" x14ac:dyDescent="0.25">
      <c r="A5771" s="630">
        <v>36711</v>
      </c>
      <c r="B5771" s="631">
        <v>0.95069999999999999</v>
      </c>
    </row>
    <row r="5772" spans="1:2" x14ac:dyDescent="0.25">
      <c r="A5772" s="630">
        <v>36710</v>
      </c>
      <c r="B5772" s="631">
        <v>0.95179999999999998</v>
      </c>
    </row>
    <row r="5773" spans="1:2" x14ac:dyDescent="0.25">
      <c r="A5773" s="630">
        <v>36709</v>
      </c>
      <c r="B5773" s="631">
        <v>0.95320000000000005</v>
      </c>
    </row>
    <row r="5774" spans="1:2" x14ac:dyDescent="0.25">
      <c r="A5774" s="630">
        <v>36708</v>
      </c>
      <c r="B5774" s="631">
        <v>0.95320000000000005</v>
      </c>
    </row>
    <row r="5775" spans="1:2" x14ac:dyDescent="0.25">
      <c r="A5775" s="630">
        <v>36707</v>
      </c>
      <c r="B5775" s="631">
        <v>0.95130000000000003</v>
      </c>
    </row>
    <row r="5776" spans="1:2" x14ac:dyDescent="0.25">
      <c r="A5776" s="630">
        <v>36706</v>
      </c>
      <c r="B5776" s="631">
        <v>0.9425</v>
      </c>
    </row>
    <row r="5777" spans="1:2" x14ac:dyDescent="0.25">
      <c r="A5777" s="630">
        <v>36705</v>
      </c>
      <c r="B5777" s="631">
        <v>0.94579999999999997</v>
      </c>
    </row>
    <row r="5778" spans="1:2" x14ac:dyDescent="0.25">
      <c r="A5778" s="630">
        <v>36704</v>
      </c>
      <c r="B5778" s="631">
        <v>0.93669999999999998</v>
      </c>
    </row>
    <row r="5779" spans="1:2" x14ac:dyDescent="0.25">
      <c r="A5779" s="630">
        <v>36703</v>
      </c>
      <c r="B5779" s="631">
        <v>0.93610000000000004</v>
      </c>
    </row>
    <row r="5780" spans="1:2" x14ac:dyDescent="0.25">
      <c r="A5780" s="630">
        <v>36702</v>
      </c>
      <c r="B5780" s="631">
        <v>0.93589999999999995</v>
      </c>
    </row>
    <row r="5781" spans="1:2" x14ac:dyDescent="0.25">
      <c r="A5781" s="630">
        <v>36701</v>
      </c>
      <c r="B5781" s="631">
        <v>0.93600000000000005</v>
      </c>
    </row>
    <row r="5782" spans="1:2" x14ac:dyDescent="0.25">
      <c r="A5782" s="630">
        <v>36700</v>
      </c>
      <c r="B5782" s="631">
        <v>0.93700000000000006</v>
      </c>
    </row>
    <row r="5783" spans="1:2" x14ac:dyDescent="0.25">
      <c r="A5783" s="630">
        <v>36699</v>
      </c>
      <c r="B5783" s="631">
        <v>0.9456</v>
      </c>
    </row>
    <row r="5784" spans="1:2" x14ac:dyDescent="0.25">
      <c r="A5784" s="630">
        <v>36698</v>
      </c>
      <c r="B5784" s="631">
        <v>0.95640000000000003</v>
      </c>
    </row>
    <row r="5785" spans="1:2" x14ac:dyDescent="0.25">
      <c r="A5785" s="630">
        <v>36697</v>
      </c>
      <c r="B5785" s="631">
        <v>0.95740000000000003</v>
      </c>
    </row>
    <row r="5786" spans="1:2" x14ac:dyDescent="0.25">
      <c r="A5786" s="630">
        <v>36696</v>
      </c>
      <c r="B5786" s="631">
        <v>0.96350000000000002</v>
      </c>
    </row>
    <row r="5787" spans="1:2" x14ac:dyDescent="0.25">
      <c r="A5787" s="630">
        <v>36695</v>
      </c>
      <c r="B5787" s="631">
        <v>0.96489999999999998</v>
      </c>
    </row>
    <row r="5788" spans="1:2" x14ac:dyDescent="0.25">
      <c r="A5788" s="630">
        <v>36694</v>
      </c>
      <c r="B5788" s="631">
        <v>0.96560000000000001</v>
      </c>
    </row>
    <row r="5789" spans="1:2" x14ac:dyDescent="0.25">
      <c r="A5789" s="630">
        <v>36693</v>
      </c>
      <c r="B5789" s="631">
        <v>0.9536</v>
      </c>
    </row>
    <row r="5790" spans="1:2" x14ac:dyDescent="0.25">
      <c r="A5790" s="630">
        <v>36692</v>
      </c>
      <c r="B5790" s="631">
        <v>0.95760000000000001</v>
      </c>
    </row>
    <row r="5791" spans="1:2" x14ac:dyDescent="0.25">
      <c r="A5791" s="630">
        <v>36691</v>
      </c>
      <c r="B5791" s="631">
        <v>0.96040000000000003</v>
      </c>
    </row>
    <row r="5792" spans="1:2" x14ac:dyDescent="0.25">
      <c r="A5792" s="630">
        <v>36690</v>
      </c>
      <c r="B5792" s="631">
        <v>0.95269999999999999</v>
      </c>
    </row>
    <row r="5793" spans="1:2" x14ac:dyDescent="0.25">
      <c r="A5793" s="630">
        <v>36689</v>
      </c>
      <c r="B5793" s="631">
        <v>0.95299999999999996</v>
      </c>
    </row>
    <row r="5794" spans="1:2" x14ac:dyDescent="0.25">
      <c r="A5794" s="630">
        <v>36688</v>
      </c>
      <c r="B5794" s="631">
        <v>0.95320000000000005</v>
      </c>
    </row>
    <row r="5795" spans="1:2" x14ac:dyDescent="0.25">
      <c r="A5795" s="630">
        <v>36687</v>
      </c>
      <c r="B5795" s="631">
        <v>0.95279999999999998</v>
      </c>
    </row>
    <row r="5796" spans="1:2" x14ac:dyDescent="0.25">
      <c r="A5796" s="630">
        <v>36686</v>
      </c>
      <c r="B5796" s="631">
        <v>0.95640000000000003</v>
      </c>
    </row>
    <row r="5797" spans="1:2" x14ac:dyDescent="0.25">
      <c r="A5797" s="630">
        <v>36685</v>
      </c>
      <c r="B5797" s="631">
        <v>0.96150000000000002</v>
      </c>
    </row>
    <row r="5798" spans="1:2" x14ac:dyDescent="0.25">
      <c r="A5798" s="630">
        <v>36684</v>
      </c>
      <c r="B5798" s="631">
        <v>0.95379999999999998</v>
      </c>
    </row>
    <row r="5799" spans="1:2" x14ac:dyDescent="0.25">
      <c r="A5799" s="630">
        <v>36683</v>
      </c>
      <c r="B5799" s="631">
        <v>0.94789999999999996</v>
      </c>
    </row>
    <row r="5800" spans="1:2" x14ac:dyDescent="0.25">
      <c r="A5800" s="630">
        <v>36682</v>
      </c>
      <c r="B5800" s="631">
        <v>0.94579999999999997</v>
      </c>
    </row>
    <row r="5801" spans="1:2" x14ac:dyDescent="0.25">
      <c r="A5801" s="630">
        <v>36681</v>
      </c>
      <c r="B5801" s="631">
        <v>0.94669999999999999</v>
      </c>
    </row>
    <row r="5802" spans="1:2" x14ac:dyDescent="0.25">
      <c r="A5802" s="630">
        <v>36680</v>
      </c>
      <c r="B5802" s="631">
        <v>0.94359999999999999</v>
      </c>
    </row>
    <row r="5803" spans="1:2" x14ac:dyDescent="0.25">
      <c r="A5803" s="630">
        <v>36679</v>
      </c>
      <c r="B5803" s="631">
        <v>0.93140000000000001</v>
      </c>
    </row>
    <row r="5804" spans="1:2" x14ac:dyDescent="0.25">
      <c r="A5804" s="630">
        <v>36678</v>
      </c>
      <c r="B5804" s="631">
        <v>0.93720000000000003</v>
      </c>
    </row>
    <row r="5805" spans="1:2" x14ac:dyDescent="0.25">
      <c r="A5805" s="630">
        <v>36677</v>
      </c>
      <c r="B5805" s="631">
        <v>0.92949999999999999</v>
      </c>
    </row>
    <row r="5806" spans="1:2" x14ac:dyDescent="0.25">
      <c r="A5806" s="630">
        <v>36676</v>
      </c>
      <c r="B5806" s="631">
        <v>0.92659999999999998</v>
      </c>
    </row>
    <row r="5807" spans="1:2" x14ac:dyDescent="0.25">
      <c r="A5807" s="630">
        <v>36675</v>
      </c>
      <c r="B5807" s="631">
        <v>0.93730000000000002</v>
      </c>
    </row>
    <row r="5808" spans="1:2" x14ac:dyDescent="0.25">
      <c r="A5808" s="630">
        <v>36674</v>
      </c>
      <c r="B5808" s="631">
        <v>0.93489999999999995</v>
      </c>
    </row>
    <row r="5809" spans="1:2" x14ac:dyDescent="0.25">
      <c r="A5809" s="630">
        <v>36673</v>
      </c>
      <c r="B5809" s="631">
        <v>0.93079999999999996</v>
      </c>
    </row>
    <row r="5810" spans="1:2" x14ac:dyDescent="0.25">
      <c r="A5810" s="630">
        <v>36672</v>
      </c>
      <c r="B5810" s="631">
        <v>0.91180000000000005</v>
      </c>
    </row>
    <row r="5811" spans="1:2" x14ac:dyDescent="0.25">
      <c r="A5811" s="630">
        <v>36671</v>
      </c>
      <c r="B5811" s="631">
        <v>0.90529999999999999</v>
      </c>
    </row>
    <row r="5812" spans="1:2" x14ac:dyDescent="0.25">
      <c r="A5812" s="630">
        <v>36670</v>
      </c>
      <c r="B5812" s="631">
        <v>0.90649999999999997</v>
      </c>
    </row>
    <row r="5813" spans="1:2" x14ac:dyDescent="0.25">
      <c r="A5813" s="630">
        <v>36669</v>
      </c>
      <c r="B5813" s="631">
        <v>0.90259999999999996</v>
      </c>
    </row>
    <row r="5814" spans="1:2" x14ac:dyDescent="0.25">
      <c r="A5814" s="630">
        <v>36668</v>
      </c>
      <c r="B5814" s="631">
        <v>0.89610000000000001</v>
      </c>
    </row>
    <row r="5815" spans="1:2" x14ac:dyDescent="0.25">
      <c r="A5815" s="630">
        <v>36667</v>
      </c>
      <c r="B5815" s="631">
        <v>0.89680000000000004</v>
      </c>
    </row>
    <row r="5816" spans="1:2" x14ac:dyDescent="0.25">
      <c r="A5816" s="630">
        <v>36666</v>
      </c>
      <c r="B5816" s="631">
        <v>0.89880000000000004</v>
      </c>
    </row>
    <row r="5817" spans="1:2" x14ac:dyDescent="0.25">
      <c r="A5817" s="630">
        <v>36665</v>
      </c>
      <c r="B5817" s="631">
        <v>0.89349999999999996</v>
      </c>
    </row>
    <row r="5818" spans="1:2" x14ac:dyDescent="0.25">
      <c r="A5818" s="630">
        <v>36664</v>
      </c>
      <c r="B5818" s="631">
        <v>0.89419999999999999</v>
      </c>
    </row>
    <row r="5819" spans="1:2" x14ac:dyDescent="0.25">
      <c r="A5819" s="630">
        <v>36663</v>
      </c>
      <c r="B5819" s="631">
        <v>0.90180000000000005</v>
      </c>
    </row>
    <row r="5820" spans="1:2" x14ac:dyDescent="0.25">
      <c r="A5820" s="630">
        <v>36662</v>
      </c>
      <c r="B5820" s="631">
        <v>0.91110000000000002</v>
      </c>
    </row>
    <row r="5821" spans="1:2" x14ac:dyDescent="0.25">
      <c r="A5821" s="630">
        <v>36661</v>
      </c>
      <c r="B5821" s="631">
        <v>0.91890000000000005</v>
      </c>
    </row>
    <row r="5822" spans="1:2" x14ac:dyDescent="0.25">
      <c r="A5822" s="630">
        <v>36660</v>
      </c>
      <c r="B5822" s="631">
        <v>0.9194</v>
      </c>
    </row>
    <row r="5823" spans="1:2" x14ac:dyDescent="0.25">
      <c r="A5823" s="630">
        <v>36659</v>
      </c>
      <c r="B5823" s="631">
        <v>0.91900000000000004</v>
      </c>
    </row>
    <row r="5824" spans="1:2" x14ac:dyDescent="0.25">
      <c r="A5824" s="630">
        <v>36658</v>
      </c>
      <c r="B5824" s="631">
        <v>0.90129999999999999</v>
      </c>
    </row>
    <row r="5825" spans="1:2" x14ac:dyDescent="0.25">
      <c r="A5825" s="630">
        <v>36657</v>
      </c>
      <c r="B5825" s="631">
        <v>0.90659999999999996</v>
      </c>
    </row>
    <row r="5826" spans="1:2" x14ac:dyDescent="0.25">
      <c r="A5826" s="630">
        <v>36656</v>
      </c>
      <c r="B5826" s="631">
        <v>0.90720000000000001</v>
      </c>
    </row>
    <row r="5827" spans="1:2" x14ac:dyDescent="0.25">
      <c r="A5827" s="630">
        <v>36655</v>
      </c>
      <c r="B5827" s="631">
        <v>0.89829999999999999</v>
      </c>
    </row>
    <row r="5828" spans="1:2" x14ac:dyDescent="0.25">
      <c r="A5828" s="630">
        <v>36654</v>
      </c>
      <c r="B5828" s="631">
        <v>0.89690000000000003</v>
      </c>
    </row>
    <row r="5829" spans="1:2" x14ac:dyDescent="0.25">
      <c r="A5829" s="630">
        <v>36653</v>
      </c>
      <c r="B5829" s="631">
        <v>0.89729999999999999</v>
      </c>
    </row>
    <row r="5830" spans="1:2" x14ac:dyDescent="0.25">
      <c r="A5830" s="630">
        <v>36652</v>
      </c>
      <c r="B5830" s="631">
        <v>0.89759999999999995</v>
      </c>
    </row>
    <row r="5831" spans="1:2" x14ac:dyDescent="0.25">
      <c r="A5831" s="630">
        <v>36651</v>
      </c>
      <c r="B5831" s="631">
        <v>0.89019999999999999</v>
      </c>
    </row>
    <row r="5832" spans="1:2" x14ac:dyDescent="0.25">
      <c r="A5832" s="630">
        <v>36650</v>
      </c>
      <c r="B5832" s="631">
        <v>0.89490000000000003</v>
      </c>
    </row>
    <row r="5833" spans="1:2" x14ac:dyDescent="0.25">
      <c r="A5833" s="630">
        <v>36649</v>
      </c>
      <c r="B5833" s="631">
        <v>0.90839999999999999</v>
      </c>
    </row>
    <row r="5834" spans="1:2" x14ac:dyDescent="0.25">
      <c r="A5834" s="630">
        <v>36648</v>
      </c>
      <c r="B5834" s="631">
        <v>0.91549999999999998</v>
      </c>
    </row>
    <row r="5835" spans="1:2" x14ac:dyDescent="0.25">
      <c r="A5835" s="630">
        <v>36647</v>
      </c>
      <c r="B5835" s="631">
        <v>0.91120000000000001</v>
      </c>
    </row>
    <row r="5836" spans="1:2" x14ac:dyDescent="0.25">
      <c r="A5836" s="630">
        <v>36646</v>
      </c>
      <c r="B5836" s="631">
        <v>0.91169999999999995</v>
      </c>
    </row>
    <row r="5837" spans="1:2" x14ac:dyDescent="0.25">
      <c r="A5837" s="630">
        <v>36645</v>
      </c>
      <c r="B5837" s="631">
        <v>0.91110000000000002</v>
      </c>
    </row>
    <row r="5838" spans="1:2" x14ac:dyDescent="0.25">
      <c r="A5838" s="630">
        <v>36644</v>
      </c>
      <c r="B5838" s="631">
        <v>0.9093</v>
      </c>
    </row>
    <row r="5839" spans="1:2" x14ac:dyDescent="0.25">
      <c r="A5839" s="630">
        <v>36643</v>
      </c>
      <c r="B5839" s="631">
        <v>0.92349999999999999</v>
      </c>
    </row>
    <row r="5840" spans="1:2" x14ac:dyDescent="0.25">
      <c r="A5840" s="630">
        <v>36642</v>
      </c>
      <c r="B5840" s="631">
        <v>0.92079999999999995</v>
      </c>
    </row>
    <row r="5841" spans="1:2" x14ac:dyDescent="0.25">
      <c r="A5841" s="630">
        <v>36641</v>
      </c>
      <c r="B5841" s="631">
        <v>0.93830000000000002</v>
      </c>
    </row>
    <row r="5842" spans="1:2" x14ac:dyDescent="0.25">
      <c r="A5842" s="630">
        <v>36640</v>
      </c>
      <c r="B5842" s="631">
        <v>0.94010000000000005</v>
      </c>
    </row>
    <row r="5843" spans="1:2" x14ac:dyDescent="0.25">
      <c r="A5843" s="630">
        <v>36639</v>
      </c>
      <c r="B5843" s="631">
        <v>0.93910000000000005</v>
      </c>
    </row>
    <row r="5844" spans="1:2" x14ac:dyDescent="0.25">
      <c r="A5844" s="630">
        <v>36638</v>
      </c>
      <c r="B5844" s="631">
        <v>0.93820000000000003</v>
      </c>
    </row>
    <row r="5845" spans="1:2" x14ac:dyDescent="0.25">
      <c r="A5845" s="630">
        <v>36637</v>
      </c>
      <c r="B5845" s="631">
        <v>0.93840000000000001</v>
      </c>
    </row>
    <row r="5846" spans="1:2" x14ac:dyDescent="0.25">
      <c r="A5846" s="630">
        <v>36636</v>
      </c>
      <c r="B5846" s="631">
        <v>0.94059999999999999</v>
      </c>
    </row>
    <row r="5847" spans="1:2" x14ac:dyDescent="0.25">
      <c r="A5847" s="630">
        <v>36635</v>
      </c>
      <c r="B5847" s="631">
        <v>0.94669999999999999</v>
      </c>
    </row>
    <row r="5848" spans="1:2" x14ac:dyDescent="0.25">
      <c r="A5848" s="630">
        <v>36634</v>
      </c>
      <c r="B5848" s="631">
        <v>0.95230000000000004</v>
      </c>
    </row>
    <row r="5849" spans="1:2" x14ac:dyDescent="0.25">
      <c r="A5849" s="630">
        <v>36633</v>
      </c>
      <c r="B5849" s="631">
        <v>0.96130000000000004</v>
      </c>
    </row>
    <row r="5850" spans="1:2" x14ac:dyDescent="0.25">
      <c r="A5850" s="630">
        <v>36632</v>
      </c>
      <c r="B5850" s="631">
        <v>0.96099999999999997</v>
      </c>
    </row>
    <row r="5851" spans="1:2" x14ac:dyDescent="0.25">
      <c r="A5851" s="630">
        <v>36631</v>
      </c>
      <c r="B5851" s="631">
        <v>0.96050000000000002</v>
      </c>
    </row>
    <row r="5852" spans="1:2" x14ac:dyDescent="0.25">
      <c r="A5852" s="630">
        <v>36630</v>
      </c>
      <c r="B5852" s="631">
        <v>0.95440000000000003</v>
      </c>
    </row>
    <row r="5853" spans="1:2" x14ac:dyDescent="0.25">
      <c r="A5853" s="630">
        <v>36629</v>
      </c>
      <c r="B5853" s="631">
        <v>0.95799999999999996</v>
      </c>
    </row>
    <row r="5854" spans="1:2" x14ac:dyDescent="0.25">
      <c r="A5854" s="630">
        <v>36628</v>
      </c>
      <c r="B5854" s="631">
        <v>0.95889999999999997</v>
      </c>
    </row>
    <row r="5855" spans="1:2" x14ac:dyDescent="0.25">
      <c r="A5855" s="630">
        <v>36627</v>
      </c>
      <c r="B5855" s="631">
        <v>0.96209999999999996</v>
      </c>
    </row>
    <row r="5856" spans="1:2" x14ac:dyDescent="0.25">
      <c r="A5856" s="630">
        <v>36626</v>
      </c>
      <c r="B5856" s="631">
        <v>0.95509999999999995</v>
      </c>
    </row>
    <row r="5857" spans="1:2" x14ac:dyDescent="0.25">
      <c r="A5857" s="630">
        <v>36625</v>
      </c>
      <c r="B5857" s="631">
        <v>0.95430000000000004</v>
      </c>
    </row>
    <row r="5858" spans="1:2" x14ac:dyDescent="0.25">
      <c r="A5858" s="630">
        <v>36624</v>
      </c>
      <c r="B5858" s="631">
        <v>0.95430000000000004</v>
      </c>
    </row>
    <row r="5859" spans="1:2" x14ac:dyDescent="0.25">
      <c r="A5859" s="630">
        <v>36623</v>
      </c>
      <c r="B5859" s="631">
        <v>0.95820000000000005</v>
      </c>
    </row>
    <row r="5860" spans="1:2" x14ac:dyDescent="0.25">
      <c r="A5860" s="630">
        <v>36622</v>
      </c>
      <c r="B5860" s="631">
        <v>0.96350000000000002</v>
      </c>
    </row>
    <row r="5861" spans="1:2" x14ac:dyDescent="0.25">
      <c r="A5861" s="630">
        <v>36621</v>
      </c>
      <c r="B5861" s="631">
        <v>0.96189999999999998</v>
      </c>
    </row>
    <row r="5862" spans="1:2" x14ac:dyDescent="0.25">
      <c r="A5862" s="630">
        <v>36620</v>
      </c>
      <c r="B5862" s="631">
        <v>0.95740000000000003</v>
      </c>
    </row>
    <row r="5863" spans="1:2" x14ac:dyDescent="0.25">
      <c r="A5863" s="630">
        <v>36619</v>
      </c>
      <c r="B5863" s="631">
        <v>0.9556</v>
      </c>
    </row>
    <row r="5864" spans="1:2" x14ac:dyDescent="0.25">
      <c r="A5864" s="630">
        <v>36618</v>
      </c>
      <c r="B5864" s="631">
        <v>0.95520000000000005</v>
      </c>
    </row>
    <row r="5865" spans="1:2" x14ac:dyDescent="0.25">
      <c r="A5865" s="630">
        <v>36617</v>
      </c>
      <c r="B5865" s="631">
        <v>0.95489999999999997</v>
      </c>
    </row>
    <row r="5866" spans="1:2" x14ac:dyDescent="0.25">
      <c r="A5866" s="630">
        <v>36616</v>
      </c>
      <c r="B5866" s="631">
        <v>0.96099999999999997</v>
      </c>
    </row>
    <row r="5867" spans="1:2" x14ac:dyDescent="0.25">
      <c r="A5867" s="630">
        <v>36615</v>
      </c>
      <c r="B5867" s="631">
        <v>0.95040000000000002</v>
      </c>
    </row>
    <row r="5868" spans="1:2" x14ac:dyDescent="0.25">
      <c r="A5868" s="630">
        <v>36614</v>
      </c>
      <c r="B5868" s="631">
        <v>0.96120000000000005</v>
      </c>
    </row>
    <row r="5869" spans="1:2" x14ac:dyDescent="0.25">
      <c r="A5869" s="630">
        <v>36613</v>
      </c>
      <c r="B5869" s="631">
        <v>0.96530000000000005</v>
      </c>
    </row>
    <row r="5870" spans="1:2" x14ac:dyDescent="0.25">
      <c r="A5870" s="630">
        <v>36612</v>
      </c>
      <c r="B5870" s="631">
        <v>0.9768</v>
      </c>
    </row>
    <row r="5871" spans="1:2" x14ac:dyDescent="0.25">
      <c r="A5871" s="630">
        <v>36611</v>
      </c>
      <c r="B5871" s="631">
        <v>0.97699999999999998</v>
      </c>
    </row>
    <row r="5872" spans="1:2" x14ac:dyDescent="0.25">
      <c r="A5872" s="630">
        <v>36610</v>
      </c>
      <c r="B5872" s="631">
        <v>0.97699999999999998</v>
      </c>
    </row>
    <row r="5873" spans="1:2" x14ac:dyDescent="0.25">
      <c r="A5873" s="630">
        <v>36609</v>
      </c>
      <c r="B5873" s="631">
        <v>0.97130000000000005</v>
      </c>
    </row>
    <row r="5874" spans="1:2" x14ac:dyDescent="0.25">
      <c r="A5874" s="630">
        <v>36608</v>
      </c>
      <c r="B5874" s="631">
        <v>0.96040000000000003</v>
      </c>
    </row>
    <row r="5875" spans="1:2" x14ac:dyDescent="0.25">
      <c r="A5875" s="630">
        <v>36607</v>
      </c>
      <c r="B5875" s="631">
        <v>0.96430000000000005</v>
      </c>
    </row>
    <row r="5876" spans="1:2" x14ac:dyDescent="0.25">
      <c r="A5876" s="630">
        <v>36606</v>
      </c>
      <c r="B5876" s="631">
        <v>0.97309999999999997</v>
      </c>
    </row>
    <row r="5877" spans="1:2" x14ac:dyDescent="0.25">
      <c r="A5877" s="630">
        <v>36605</v>
      </c>
      <c r="B5877" s="631">
        <v>0.97240000000000004</v>
      </c>
    </row>
    <row r="5878" spans="1:2" x14ac:dyDescent="0.25">
      <c r="A5878" s="630">
        <v>36604</v>
      </c>
      <c r="B5878" s="631">
        <v>0.97160000000000002</v>
      </c>
    </row>
    <row r="5879" spans="1:2" x14ac:dyDescent="0.25">
      <c r="A5879" s="630">
        <v>36603</v>
      </c>
      <c r="B5879" s="631">
        <v>0.97160000000000002</v>
      </c>
    </row>
    <row r="5880" spans="1:2" x14ac:dyDescent="0.25">
      <c r="A5880" s="630">
        <v>36602</v>
      </c>
      <c r="B5880" s="631">
        <v>0.97130000000000005</v>
      </c>
    </row>
    <row r="5881" spans="1:2" x14ac:dyDescent="0.25">
      <c r="A5881" s="630">
        <v>36601</v>
      </c>
      <c r="B5881" s="631">
        <v>0.96789999999999998</v>
      </c>
    </row>
    <row r="5882" spans="1:2" x14ac:dyDescent="0.25">
      <c r="A5882" s="630">
        <v>36600</v>
      </c>
      <c r="B5882" s="631">
        <v>0.96750000000000003</v>
      </c>
    </row>
    <row r="5883" spans="1:2" x14ac:dyDescent="0.25">
      <c r="A5883" s="630">
        <v>36599</v>
      </c>
      <c r="B5883" s="631">
        <v>0.96409999999999996</v>
      </c>
    </row>
    <row r="5884" spans="1:2" x14ac:dyDescent="0.25">
      <c r="A5884" s="630">
        <v>36598</v>
      </c>
      <c r="B5884" s="631">
        <v>0.96230000000000004</v>
      </c>
    </row>
    <row r="5885" spans="1:2" x14ac:dyDescent="0.25">
      <c r="A5885" s="630">
        <v>36597</v>
      </c>
      <c r="B5885" s="631">
        <v>0.9637</v>
      </c>
    </row>
    <row r="5886" spans="1:2" x14ac:dyDescent="0.25">
      <c r="A5886" s="630">
        <v>36596</v>
      </c>
      <c r="B5886" s="631">
        <v>0.9637</v>
      </c>
    </row>
    <row r="5887" spans="1:2" x14ac:dyDescent="0.25">
      <c r="A5887" s="630">
        <v>36595</v>
      </c>
      <c r="B5887" s="631">
        <v>0.96619999999999995</v>
      </c>
    </row>
    <row r="5888" spans="1:2" x14ac:dyDescent="0.25">
      <c r="A5888" s="630">
        <v>36594</v>
      </c>
      <c r="B5888" s="631">
        <v>0.96089999999999998</v>
      </c>
    </row>
    <row r="5889" spans="1:2" x14ac:dyDescent="0.25">
      <c r="A5889" s="630">
        <v>36593</v>
      </c>
      <c r="B5889" s="631">
        <v>0.95909999999999995</v>
      </c>
    </row>
    <row r="5890" spans="1:2" x14ac:dyDescent="0.25">
      <c r="A5890" s="630">
        <v>36592</v>
      </c>
      <c r="B5890" s="631">
        <v>0.9587</v>
      </c>
    </row>
    <row r="5891" spans="1:2" x14ac:dyDescent="0.25">
      <c r="A5891" s="630">
        <v>36591</v>
      </c>
      <c r="B5891" s="631">
        <v>0.95809999999999995</v>
      </c>
    </row>
    <row r="5892" spans="1:2" x14ac:dyDescent="0.25">
      <c r="A5892" s="630">
        <v>36590</v>
      </c>
      <c r="B5892" s="631">
        <v>0.96040000000000003</v>
      </c>
    </row>
    <row r="5893" spans="1:2" x14ac:dyDescent="0.25">
      <c r="A5893" s="630">
        <v>36589</v>
      </c>
      <c r="B5893" s="631">
        <v>0.95930000000000004</v>
      </c>
    </row>
    <row r="5894" spans="1:2" x14ac:dyDescent="0.25">
      <c r="A5894" s="630">
        <v>36588</v>
      </c>
      <c r="B5894" s="631">
        <v>0.96440000000000003</v>
      </c>
    </row>
    <row r="5895" spans="1:2" x14ac:dyDescent="0.25">
      <c r="A5895" s="630">
        <v>36587</v>
      </c>
      <c r="B5895" s="631">
        <v>0.97270000000000001</v>
      </c>
    </row>
    <row r="5896" spans="1:2" x14ac:dyDescent="0.25">
      <c r="A5896" s="630">
        <v>36586</v>
      </c>
      <c r="B5896" s="631">
        <v>0.96479999999999999</v>
      </c>
    </row>
    <row r="5897" spans="1:2" x14ac:dyDescent="0.25">
      <c r="A5897" s="630">
        <v>36585</v>
      </c>
      <c r="B5897" s="631">
        <v>0.9718</v>
      </c>
    </row>
    <row r="5898" spans="1:2" x14ac:dyDescent="0.25">
      <c r="A5898" s="630">
        <v>36584</v>
      </c>
      <c r="B5898" s="631">
        <v>0.97440000000000004</v>
      </c>
    </row>
    <row r="5899" spans="1:2" x14ac:dyDescent="0.25">
      <c r="A5899" s="630">
        <v>36583</v>
      </c>
      <c r="B5899" s="631">
        <v>0.97440000000000004</v>
      </c>
    </row>
    <row r="5900" spans="1:2" x14ac:dyDescent="0.25">
      <c r="A5900" s="630">
        <v>36582</v>
      </c>
      <c r="B5900" s="631">
        <v>0.97440000000000004</v>
      </c>
    </row>
    <row r="5901" spans="1:2" x14ac:dyDescent="0.25">
      <c r="A5901" s="630">
        <v>36581</v>
      </c>
      <c r="B5901" s="631">
        <v>0.99280000000000002</v>
      </c>
    </row>
    <row r="5902" spans="1:2" x14ac:dyDescent="0.25">
      <c r="A5902" s="630">
        <v>36580</v>
      </c>
      <c r="B5902" s="631">
        <v>1.0028999999999999</v>
      </c>
    </row>
    <row r="5903" spans="1:2" x14ac:dyDescent="0.25">
      <c r="A5903" s="630">
        <v>36579</v>
      </c>
      <c r="B5903" s="631">
        <v>1.0031000000000001</v>
      </c>
    </row>
    <row r="5904" spans="1:2" x14ac:dyDescent="0.25">
      <c r="A5904" s="630">
        <v>36578</v>
      </c>
      <c r="B5904" s="631">
        <v>0.98719999999999997</v>
      </c>
    </row>
    <row r="5905" spans="1:2" x14ac:dyDescent="0.25">
      <c r="A5905" s="630">
        <v>36577</v>
      </c>
      <c r="B5905" s="631">
        <v>0.98470000000000002</v>
      </c>
    </row>
    <row r="5906" spans="1:2" x14ac:dyDescent="0.25">
      <c r="A5906" s="630">
        <v>36576</v>
      </c>
      <c r="B5906" s="631">
        <v>0.98560000000000003</v>
      </c>
    </row>
    <row r="5907" spans="1:2" x14ac:dyDescent="0.25">
      <c r="A5907" s="630">
        <v>36575</v>
      </c>
      <c r="B5907" s="631">
        <v>0.98509999999999998</v>
      </c>
    </row>
    <row r="5908" spans="1:2" x14ac:dyDescent="0.25">
      <c r="A5908" s="630">
        <v>36574</v>
      </c>
      <c r="B5908" s="631">
        <v>0.98770000000000002</v>
      </c>
    </row>
    <row r="5909" spans="1:2" x14ac:dyDescent="0.25">
      <c r="A5909" s="630">
        <v>36573</v>
      </c>
      <c r="B5909" s="631">
        <v>0.98599999999999999</v>
      </c>
    </row>
    <row r="5910" spans="1:2" x14ac:dyDescent="0.25">
      <c r="A5910" s="630">
        <v>36572</v>
      </c>
      <c r="B5910" s="631">
        <v>0.98129999999999995</v>
      </c>
    </row>
    <row r="5911" spans="1:2" x14ac:dyDescent="0.25">
      <c r="A5911" s="630">
        <v>36571</v>
      </c>
      <c r="B5911" s="631">
        <v>0.97960000000000003</v>
      </c>
    </row>
    <row r="5912" spans="1:2" x14ac:dyDescent="0.25">
      <c r="A5912" s="630">
        <v>36570</v>
      </c>
      <c r="B5912" s="631">
        <v>0.98619999999999997</v>
      </c>
    </row>
    <row r="5913" spans="1:2" x14ac:dyDescent="0.25">
      <c r="A5913" s="630">
        <v>36569</v>
      </c>
      <c r="B5913" s="631">
        <v>0.9879</v>
      </c>
    </row>
    <row r="5914" spans="1:2" x14ac:dyDescent="0.25">
      <c r="A5914" s="630">
        <v>36568</v>
      </c>
      <c r="B5914" s="631">
        <v>0.9879</v>
      </c>
    </row>
    <row r="5915" spans="1:2" x14ac:dyDescent="0.25">
      <c r="A5915" s="630">
        <v>36567</v>
      </c>
      <c r="B5915" s="631">
        <v>0.98450000000000004</v>
      </c>
    </row>
    <row r="5916" spans="1:2" x14ac:dyDescent="0.25">
      <c r="A5916" s="630">
        <v>36566</v>
      </c>
      <c r="B5916" s="631">
        <v>0.99299999999999999</v>
      </c>
    </row>
    <row r="5917" spans="1:2" x14ac:dyDescent="0.25">
      <c r="A5917" s="630">
        <v>36565</v>
      </c>
      <c r="B5917" s="631">
        <v>0.98619999999999997</v>
      </c>
    </row>
    <row r="5918" spans="1:2" x14ac:dyDescent="0.25">
      <c r="A5918" s="630">
        <v>36564</v>
      </c>
      <c r="B5918" s="631">
        <v>0.98</v>
      </c>
    </row>
    <row r="5919" spans="1:2" x14ac:dyDescent="0.25">
      <c r="A5919" s="630">
        <v>36563</v>
      </c>
      <c r="B5919" s="631">
        <v>0.9839</v>
      </c>
    </row>
    <row r="5920" spans="1:2" x14ac:dyDescent="0.25">
      <c r="A5920" s="630">
        <v>36562</v>
      </c>
      <c r="B5920" s="631">
        <v>0.98380000000000001</v>
      </c>
    </row>
    <row r="5921" spans="1:2" x14ac:dyDescent="0.25">
      <c r="A5921" s="630">
        <v>36561</v>
      </c>
      <c r="B5921" s="631">
        <v>0.98240000000000005</v>
      </c>
    </row>
    <row r="5922" spans="1:2" x14ac:dyDescent="0.25">
      <c r="A5922" s="630">
        <v>36560</v>
      </c>
      <c r="B5922" s="631">
        <v>0.99019999999999997</v>
      </c>
    </row>
    <row r="5923" spans="1:2" x14ac:dyDescent="0.25">
      <c r="A5923" s="630">
        <v>36559</v>
      </c>
      <c r="B5923" s="631">
        <v>0.97599999999999998</v>
      </c>
    </row>
    <row r="5924" spans="1:2" x14ac:dyDescent="0.25">
      <c r="A5924" s="630">
        <v>36558</v>
      </c>
      <c r="B5924" s="631">
        <v>0.9718</v>
      </c>
    </row>
    <row r="5925" spans="1:2" x14ac:dyDescent="0.25">
      <c r="A5925" s="630">
        <v>36557</v>
      </c>
      <c r="B5925" s="631">
        <v>0.97009999999999996</v>
      </c>
    </row>
    <row r="5926" spans="1:2" x14ac:dyDescent="0.25">
      <c r="A5926" s="630">
        <v>36556</v>
      </c>
      <c r="B5926" s="631">
        <v>0.97699999999999998</v>
      </c>
    </row>
    <row r="5927" spans="1:2" x14ac:dyDescent="0.25">
      <c r="A5927" s="630">
        <v>36555</v>
      </c>
      <c r="B5927" s="631">
        <v>0.97699999999999998</v>
      </c>
    </row>
    <row r="5928" spans="1:2" x14ac:dyDescent="0.25">
      <c r="A5928" s="630">
        <v>36554</v>
      </c>
      <c r="B5928" s="631">
        <v>0.97629999999999995</v>
      </c>
    </row>
    <row r="5929" spans="1:2" x14ac:dyDescent="0.25">
      <c r="A5929" s="630">
        <v>36553</v>
      </c>
      <c r="B5929" s="631">
        <v>0.9879</v>
      </c>
    </row>
    <row r="5930" spans="1:2" x14ac:dyDescent="0.25">
      <c r="A5930" s="630">
        <v>36552</v>
      </c>
      <c r="B5930" s="631">
        <v>1.0016</v>
      </c>
    </row>
    <row r="5931" spans="1:2" x14ac:dyDescent="0.25">
      <c r="A5931" s="630">
        <v>36551</v>
      </c>
      <c r="B5931" s="631">
        <v>1.0011000000000001</v>
      </c>
    </row>
    <row r="5932" spans="1:2" x14ac:dyDescent="0.25">
      <c r="A5932" s="630">
        <v>36550</v>
      </c>
      <c r="B5932" s="631">
        <v>1.0063</v>
      </c>
    </row>
    <row r="5933" spans="1:2" x14ac:dyDescent="0.25">
      <c r="A5933" s="630">
        <v>36549</v>
      </c>
      <c r="B5933" s="631">
        <v>1.0088999999999999</v>
      </c>
    </row>
    <row r="5934" spans="1:2" x14ac:dyDescent="0.25">
      <c r="A5934" s="630">
        <v>36548</v>
      </c>
      <c r="B5934" s="631">
        <v>1.0088999999999999</v>
      </c>
    </row>
    <row r="5935" spans="1:2" x14ac:dyDescent="0.25">
      <c r="A5935" s="630">
        <v>36547</v>
      </c>
      <c r="B5935" s="631">
        <v>1.0088999999999999</v>
      </c>
    </row>
    <row r="5936" spans="1:2" x14ac:dyDescent="0.25">
      <c r="A5936" s="630">
        <v>36546</v>
      </c>
      <c r="B5936" s="631">
        <v>1.0172000000000001</v>
      </c>
    </row>
    <row r="5937" spans="1:2" x14ac:dyDescent="0.25">
      <c r="A5937" s="630">
        <v>36545</v>
      </c>
      <c r="B5937" s="631">
        <v>1.0122</v>
      </c>
    </row>
    <row r="5938" spans="1:2" x14ac:dyDescent="0.25">
      <c r="A5938" s="630">
        <v>36544</v>
      </c>
      <c r="B5938" s="631">
        <v>1.0129999999999999</v>
      </c>
    </row>
    <row r="5939" spans="1:2" x14ac:dyDescent="0.25">
      <c r="A5939" s="630">
        <v>36543</v>
      </c>
      <c r="B5939" s="631">
        <v>1.0112000000000001</v>
      </c>
    </row>
    <row r="5940" spans="1:2" x14ac:dyDescent="0.25">
      <c r="A5940" s="630">
        <v>36542</v>
      </c>
      <c r="B5940" s="631">
        <v>1.014</v>
      </c>
    </row>
    <row r="5941" spans="1:2" x14ac:dyDescent="0.25">
      <c r="A5941" s="630">
        <v>36541</v>
      </c>
      <c r="B5941" s="631">
        <v>1.0136000000000001</v>
      </c>
    </row>
    <row r="5942" spans="1:2" x14ac:dyDescent="0.25">
      <c r="A5942" s="630">
        <v>36540</v>
      </c>
      <c r="B5942" s="631">
        <v>1.0142</v>
      </c>
    </row>
    <row r="5943" spans="1:2" x14ac:dyDescent="0.25">
      <c r="A5943" s="630">
        <v>36539</v>
      </c>
      <c r="B5943" s="631">
        <v>1.0253000000000001</v>
      </c>
    </row>
    <row r="5944" spans="1:2" x14ac:dyDescent="0.25">
      <c r="A5944" s="630">
        <v>36538</v>
      </c>
      <c r="B5944" s="631">
        <v>1.0306</v>
      </c>
    </row>
    <row r="5945" spans="1:2" x14ac:dyDescent="0.25">
      <c r="A5945" s="630">
        <v>36537</v>
      </c>
      <c r="B5945" s="631">
        <v>1.0331999999999999</v>
      </c>
    </row>
    <row r="5946" spans="1:2" x14ac:dyDescent="0.25">
      <c r="A5946" s="630">
        <v>36536</v>
      </c>
      <c r="B5946" s="631">
        <v>1.0250999999999999</v>
      </c>
    </row>
    <row r="5947" spans="1:2" x14ac:dyDescent="0.25">
      <c r="A5947" s="630">
        <v>36535</v>
      </c>
      <c r="B5947" s="631">
        <v>1.0289999999999999</v>
      </c>
    </row>
    <row r="5948" spans="1:2" x14ac:dyDescent="0.25">
      <c r="A5948" s="630">
        <v>36534</v>
      </c>
      <c r="B5948" s="631">
        <v>1.0296000000000001</v>
      </c>
    </row>
    <row r="5949" spans="1:2" x14ac:dyDescent="0.25">
      <c r="A5949" s="630">
        <v>36533</v>
      </c>
      <c r="B5949" s="631">
        <v>1.0288999999999999</v>
      </c>
    </row>
    <row r="5950" spans="1:2" x14ac:dyDescent="0.25">
      <c r="A5950" s="630">
        <v>36532</v>
      </c>
      <c r="B5950" s="631">
        <v>1.0313000000000001</v>
      </c>
    </row>
    <row r="5951" spans="1:2" x14ac:dyDescent="0.25">
      <c r="A5951" s="630">
        <v>36531</v>
      </c>
      <c r="B5951" s="631">
        <v>1.0319</v>
      </c>
    </row>
    <row r="5952" spans="1:2" x14ac:dyDescent="0.25">
      <c r="A5952" s="630">
        <v>36530</v>
      </c>
      <c r="B5952" s="631">
        <v>1.0306</v>
      </c>
    </row>
    <row r="5953" spans="1:2" x14ac:dyDescent="0.25">
      <c r="A5953" s="630">
        <v>36529</v>
      </c>
      <c r="B5953" s="631">
        <v>1.0255000000000001</v>
      </c>
    </row>
    <row r="5954" spans="1:2" x14ac:dyDescent="0.25">
      <c r="A5954" s="630">
        <v>36528</v>
      </c>
      <c r="B5954" s="631">
        <v>1.0054000000000001</v>
      </c>
    </row>
    <row r="5955" spans="1:2" x14ac:dyDescent="0.25">
      <c r="A5955" s="630">
        <v>36527</v>
      </c>
      <c r="B5955" s="631">
        <v>1.0055000000000001</v>
      </c>
    </row>
    <row r="5956" spans="1:2" x14ac:dyDescent="0.25">
      <c r="A5956" s="630">
        <v>36526</v>
      </c>
      <c r="B5956" s="631">
        <v>1.0069999999999999</v>
      </c>
    </row>
    <row r="5957" spans="1:2" x14ac:dyDescent="0.25">
      <c r="A5957" s="630">
        <v>36525</v>
      </c>
      <c r="B5957" s="631">
        <v>1.0041</v>
      </c>
    </row>
    <row r="5958" spans="1:2" x14ac:dyDescent="0.25">
      <c r="A5958" s="630">
        <v>36524</v>
      </c>
      <c r="B5958" s="631">
        <v>1.0041</v>
      </c>
    </row>
    <row r="5959" spans="1:2" x14ac:dyDescent="0.25">
      <c r="A5959" s="630">
        <v>36523</v>
      </c>
      <c r="B5959" s="631">
        <v>1.0067999999999999</v>
      </c>
    </row>
    <row r="5960" spans="1:2" x14ac:dyDescent="0.25">
      <c r="A5960" s="630">
        <v>36522</v>
      </c>
      <c r="B5960" s="631">
        <v>1.0127999999999999</v>
      </c>
    </row>
    <row r="5961" spans="1:2" x14ac:dyDescent="0.25">
      <c r="A5961" s="630">
        <v>36521</v>
      </c>
      <c r="B5961" s="631">
        <v>1.0127999999999999</v>
      </c>
    </row>
    <row r="5962" spans="1:2" x14ac:dyDescent="0.25">
      <c r="A5962" s="630">
        <v>36520</v>
      </c>
      <c r="B5962" s="631">
        <v>1.0125</v>
      </c>
    </row>
    <row r="5963" spans="1:2" x14ac:dyDescent="0.25">
      <c r="A5963" s="630">
        <v>36519</v>
      </c>
      <c r="B5963" s="631">
        <v>1.0135000000000001</v>
      </c>
    </row>
    <row r="5964" spans="1:2" x14ac:dyDescent="0.25">
      <c r="A5964" s="630">
        <v>36518</v>
      </c>
      <c r="B5964" s="631">
        <v>1.0133000000000001</v>
      </c>
    </row>
    <row r="5965" spans="1:2" x14ac:dyDescent="0.25">
      <c r="A5965" s="630">
        <v>36517</v>
      </c>
      <c r="B5965" s="631">
        <v>1.0092000000000001</v>
      </c>
    </row>
    <row r="5966" spans="1:2" x14ac:dyDescent="0.25">
      <c r="A5966" s="630">
        <v>36516</v>
      </c>
      <c r="B5966" s="631">
        <v>1.008</v>
      </c>
    </row>
    <row r="5967" spans="1:2" x14ac:dyDescent="0.25">
      <c r="A5967" s="630">
        <v>36515</v>
      </c>
      <c r="B5967" s="631">
        <v>1.0095000000000001</v>
      </c>
    </row>
    <row r="5968" spans="1:2" x14ac:dyDescent="0.25">
      <c r="A5968" s="630">
        <v>36514</v>
      </c>
      <c r="B5968" s="631">
        <v>1.0082</v>
      </c>
    </row>
    <row r="5969" spans="1:2" x14ac:dyDescent="0.25">
      <c r="A5969" s="630">
        <v>36513</v>
      </c>
      <c r="B5969" s="631">
        <v>1.0081</v>
      </c>
    </row>
    <row r="5970" spans="1:2" x14ac:dyDescent="0.25">
      <c r="A5970" s="630">
        <v>36512</v>
      </c>
      <c r="B5970" s="631">
        <v>1.0075000000000001</v>
      </c>
    </row>
    <row r="5971" spans="1:2" x14ac:dyDescent="0.25">
      <c r="A5971" s="630">
        <v>36511</v>
      </c>
      <c r="B5971" s="631">
        <v>1.0216000000000001</v>
      </c>
    </row>
    <row r="5972" spans="1:2" x14ac:dyDescent="0.25">
      <c r="A5972" s="630">
        <v>36510</v>
      </c>
      <c r="B5972" s="631">
        <v>1.0144</v>
      </c>
    </row>
    <row r="5973" spans="1:2" x14ac:dyDescent="0.25">
      <c r="A5973" s="630">
        <v>36509</v>
      </c>
      <c r="B5973" s="631">
        <v>1.0035000000000001</v>
      </c>
    </row>
    <row r="5974" spans="1:2" x14ac:dyDescent="0.25">
      <c r="A5974" s="630">
        <v>36508</v>
      </c>
      <c r="B5974" s="631">
        <v>1.006</v>
      </c>
    </row>
    <row r="5975" spans="1:2" x14ac:dyDescent="0.25">
      <c r="A5975" s="630">
        <v>36507</v>
      </c>
      <c r="B5975" s="631">
        <v>1.0125</v>
      </c>
    </row>
    <row r="5976" spans="1:2" x14ac:dyDescent="0.25">
      <c r="A5976" s="630">
        <v>36506</v>
      </c>
      <c r="B5976" s="631">
        <v>1.0130999999999999</v>
      </c>
    </row>
    <row r="5977" spans="1:2" x14ac:dyDescent="0.25">
      <c r="A5977" s="630">
        <v>36505</v>
      </c>
      <c r="B5977" s="631">
        <v>1.0133000000000001</v>
      </c>
    </row>
    <row r="5978" spans="1:2" x14ac:dyDescent="0.25">
      <c r="A5978" s="630">
        <v>36504</v>
      </c>
      <c r="B5978" s="631">
        <v>1.0148999999999999</v>
      </c>
    </row>
    <row r="5979" spans="1:2" x14ac:dyDescent="0.25">
      <c r="A5979" s="630">
        <v>36503</v>
      </c>
      <c r="B5979" s="631">
        <v>1.0213000000000001</v>
      </c>
    </row>
    <row r="5980" spans="1:2" x14ac:dyDescent="0.25">
      <c r="A5980" s="630">
        <v>36502</v>
      </c>
      <c r="B5980" s="631">
        <v>1.0247999999999999</v>
      </c>
    </row>
    <row r="5981" spans="1:2" x14ac:dyDescent="0.25">
      <c r="A5981" s="630">
        <v>36501</v>
      </c>
      <c r="B5981" s="631">
        <v>1.0225</v>
      </c>
    </row>
    <row r="5982" spans="1:2" x14ac:dyDescent="0.25">
      <c r="A5982" s="630">
        <v>36500</v>
      </c>
      <c r="B5982" s="631">
        <v>1.0148999999999999</v>
      </c>
    </row>
    <row r="5983" spans="1:2" x14ac:dyDescent="0.25">
      <c r="A5983" s="630">
        <v>36499</v>
      </c>
      <c r="B5983" s="631">
        <v>1.0024999999999999</v>
      </c>
    </row>
    <row r="5984" spans="1:2" x14ac:dyDescent="0.25">
      <c r="A5984" s="630">
        <v>36498</v>
      </c>
      <c r="B5984" s="631">
        <v>1.002</v>
      </c>
    </row>
    <row r="5985" spans="1:2" x14ac:dyDescent="0.25">
      <c r="A5985" s="630">
        <v>36497</v>
      </c>
      <c r="B5985" s="631">
        <v>1.0014000000000001</v>
      </c>
    </row>
    <row r="5986" spans="1:2" x14ac:dyDescent="0.25">
      <c r="A5986" s="630">
        <v>36496</v>
      </c>
      <c r="B5986" s="631">
        <v>1.0059</v>
      </c>
    </row>
    <row r="5987" spans="1:2" x14ac:dyDescent="0.25">
      <c r="A5987" s="630">
        <v>36495</v>
      </c>
      <c r="B5987" s="631">
        <v>1.0093000000000001</v>
      </c>
    </row>
    <row r="5988" spans="1:2" x14ac:dyDescent="0.25">
      <c r="A5988" s="630">
        <v>36494</v>
      </c>
      <c r="B5988" s="631">
        <v>1.0085</v>
      </c>
    </row>
    <row r="5989" spans="1:2" x14ac:dyDescent="0.25">
      <c r="A5989" s="630">
        <v>36493</v>
      </c>
      <c r="B5989" s="631">
        <v>1.0109999999999999</v>
      </c>
    </row>
    <row r="5990" spans="1:2" x14ac:dyDescent="0.25">
      <c r="A5990" s="630">
        <v>36492</v>
      </c>
      <c r="B5990" s="631">
        <v>1.0152000000000001</v>
      </c>
    </row>
    <row r="5991" spans="1:2" x14ac:dyDescent="0.25">
      <c r="A5991" s="630">
        <v>36491</v>
      </c>
      <c r="B5991" s="631">
        <v>1.0169999999999999</v>
      </c>
    </row>
    <row r="5992" spans="1:2" x14ac:dyDescent="0.25">
      <c r="A5992" s="630">
        <v>36490</v>
      </c>
      <c r="B5992" s="631">
        <v>1.0138</v>
      </c>
    </row>
    <row r="5993" spans="1:2" x14ac:dyDescent="0.25">
      <c r="A5993" s="630">
        <v>36489</v>
      </c>
      <c r="B5993" s="631">
        <v>1.0190999999999999</v>
      </c>
    </row>
    <row r="5994" spans="1:2" x14ac:dyDescent="0.25">
      <c r="A5994" s="630">
        <v>36488</v>
      </c>
      <c r="B5994" s="631">
        <v>1.0230999999999999</v>
      </c>
    </row>
    <row r="5995" spans="1:2" x14ac:dyDescent="0.25">
      <c r="A5995" s="630">
        <v>36487</v>
      </c>
      <c r="B5995" s="631">
        <v>1.0311999999999999</v>
      </c>
    </row>
    <row r="5996" spans="1:2" x14ac:dyDescent="0.25">
      <c r="A5996" s="630">
        <v>36486</v>
      </c>
      <c r="B5996" s="631">
        <v>1.0313000000000001</v>
      </c>
    </row>
    <row r="5997" spans="1:2" x14ac:dyDescent="0.25">
      <c r="A5997" s="630">
        <v>36485</v>
      </c>
      <c r="B5997" s="631">
        <v>1.0301</v>
      </c>
    </row>
    <row r="5998" spans="1:2" x14ac:dyDescent="0.25">
      <c r="A5998" s="630">
        <v>36484</v>
      </c>
      <c r="B5998" s="631">
        <v>1.0289999999999999</v>
      </c>
    </row>
    <row r="5999" spans="1:2" x14ac:dyDescent="0.25">
      <c r="A5999" s="630">
        <v>36483</v>
      </c>
      <c r="B5999" s="631">
        <v>1.0305</v>
      </c>
    </row>
    <row r="6000" spans="1:2" x14ac:dyDescent="0.25">
      <c r="A6000" s="630">
        <v>36482</v>
      </c>
      <c r="B6000" s="631">
        <v>1.0397000000000001</v>
      </c>
    </row>
    <row r="6001" spans="1:2" x14ac:dyDescent="0.25">
      <c r="A6001" s="630">
        <v>36481</v>
      </c>
      <c r="B6001" s="631">
        <v>1.0405</v>
      </c>
    </row>
    <row r="6002" spans="1:2" x14ac:dyDescent="0.25">
      <c r="A6002" s="630">
        <v>36480</v>
      </c>
      <c r="B6002" s="631">
        <v>1.0335000000000001</v>
      </c>
    </row>
    <row r="6003" spans="1:2" x14ac:dyDescent="0.25">
      <c r="A6003" s="630">
        <v>36479</v>
      </c>
      <c r="B6003" s="631">
        <v>1.0311999999999999</v>
      </c>
    </row>
    <row r="6004" spans="1:2" x14ac:dyDescent="0.25">
      <c r="A6004" s="630">
        <v>36478</v>
      </c>
      <c r="B6004" s="631">
        <v>1.0323</v>
      </c>
    </row>
    <row r="6005" spans="1:2" x14ac:dyDescent="0.25">
      <c r="A6005" s="630">
        <v>36477</v>
      </c>
      <c r="B6005" s="631">
        <v>1.0315000000000001</v>
      </c>
    </row>
    <row r="6006" spans="1:2" x14ac:dyDescent="0.25">
      <c r="A6006" s="630">
        <v>36476</v>
      </c>
      <c r="B6006" s="631">
        <v>1.036</v>
      </c>
    </row>
    <row r="6007" spans="1:2" x14ac:dyDescent="0.25">
      <c r="A6007" s="630">
        <v>36475</v>
      </c>
      <c r="B6007" s="631">
        <v>1.0411999999999999</v>
      </c>
    </row>
    <row r="6008" spans="1:2" x14ac:dyDescent="0.25">
      <c r="A6008" s="630">
        <v>36474</v>
      </c>
      <c r="B6008" s="631">
        <v>1.0406</v>
      </c>
    </row>
    <row r="6009" spans="1:2" x14ac:dyDescent="0.25">
      <c r="A6009" s="630">
        <v>36473</v>
      </c>
      <c r="B6009" s="631">
        <v>1.0402</v>
      </c>
    </row>
    <row r="6010" spans="1:2" x14ac:dyDescent="0.25">
      <c r="A6010" s="630">
        <v>36472</v>
      </c>
      <c r="B6010" s="631">
        <v>1.0405</v>
      </c>
    </row>
    <row r="6011" spans="1:2" x14ac:dyDescent="0.25">
      <c r="A6011" s="630">
        <v>36471</v>
      </c>
      <c r="B6011" s="631">
        <v>1.0443</v>
      </c>
    </row>
    <row r="6012" spans="1:2" x14ac:dyDescent="0.25">
      <c r="A6012" s="630">
        <v>36470</v>
      </c>
      <c r="B6012" s="631">
        <v>1.0389999999999999</v>
      </c>
    </row>
    <row r="6013" spans="1:2" x14ac:dyDescent="0.25">
      <c r="A6013" s="630">
        <v>36469</v>
      </c>
      <c r="B6013" s="631">
        <v>1.0389999999999999</v>
      </c>
    </row>
    <row r="6014" spans="1:2" x14ac:dyDescent="0.25">
      <c r="A6014" s="630">
        <v>36468</v>
      </c>
      <c r="B6014" s="631">
        <v>1.0482</v>
      </c>
    </row>
    <row r="6015" spans="1:2" x14ac:dyDescent="0.25">
      <c r="A6015" s="630">
        <v>36467</v>
      </c>
      <c r="B6015" s="631">
        <v>1.0498000000000001</v>
      </c>
    </row>
    <row r="6016" spans="1:2" x14ac:dyDescent="0.25">
      <c r="A6016" s="630">
        <v>36466</v>
      </c>
      <c r="B6016" s="631">
        <v>1.0515000000000001</v>
      </c>
    </row>
    <row r="6017" spans="1:2" x14ac:dyDescent="0.25">
      <c r="A6017" s="630">
        <v>36465</v>
      </c>
      <c r="B6017" s="631">
        <v>1.0545</v>
      </c>
    </row>
    <row r="6018" spans="1:2" x14ac:dyDescent="0.25">
      <c r="A6018" s="630">
        <v>36464</v>
      </c>
      <c r="B6018" s="631">
        <v>1.0552999999999999</v>
      </c>
    </row>
    <row r="6019" spans="1:2" x14ac:dyDescent="0.25">
      <c r="A6019" s="630">
        <v>36463</v>
      </c>
      <c r="B6019" s="631">
        <v>1.0606</v>
      </c>
    </row>
    <row r="6020" spans="1:2" x14ac:dyDescent="0.25">
      <c r="A6020" s="630">
        <v>36462</v>
      </c>
      <c r="B6020" s="631">
        <v>1.0509999999999999</v>
      </c>
    </row>
    <row r="6021" spans="1:2" x14ac:dyDescent="0.25">
      <c r="A6021" s="630">
        <v>36461</v>
      </c>
      <c r="B6021" s="631">
        <v>1.0512999999999999</v>
      </c>
    </row>
    <row r="6022" spans="1:2" x14ac:dyDescent="0.25">
      <c r="A6022" s="630">
        <v>36460</v>
      </c>
      <c r="B6022" s="631">
        <v>1.0571999999999999</v>
      </c>
    </row>
    <row r="6023" spans="1:2" x14ac:dyDescent="0.25">
      <c r="A6023" s="630">
        <v>36459</v>
      </c>
      <c r="B6023" s="631">
        <v>1.0632999999999999</v>
      </c>
    </row>
    <row r="6024" spans="1:2" x14ac:dyDescent="0.25">
      <c r="A6024" s="630">
        <v>36458</v>
      </c>
      <c r="B6024" s="631">
        <v>1.0676000000000001</v>
      </c>
    </row>
    <row r="6025" spans="1:2" x14ac:dyDescent="0.25">
      <c r="A6025" s="630">
        <v>36457</v>
      </c>
      <c r="B6025" s="631">
        <v>1.0694999999999999</v>
      </c>
    </row>
    <row r="6026" spans="1:2" x14ac:dyDescent="0.25">
      <c r="A6026" s="630">
        <v>36456</v>
      </c>
      <c r="B6026" s="631">
        <v>1.0764</v>
      </c>
    </row>
    <row r="6027" spans="1:2" x14ac:dyDescent="0.25">
      <c r="A6027" s="630">
        <v>36455</v>
      </c>
      <c r="B6027" s="631">
        <v>1.0777000000000001</v>
      </c>
    </row>
    <row r="6028" spans="1:2" x14ac:dyDescent="0.25">
      <c r="A6028" s="630">
        <v>36454</v>
      </c>
      <c r="B6028" s="631">
        <v>1.0778000000000001</v>
      </c>
    </row>
    <row r="6029" spans="1:2" x14ac:dyDescent="0.25">
      <c r="A6029" s="630">
        <v>36453</v>
      </c>
      <c r="B6029" s="631">
        <v>1.0780000000000001</v>
      </c>
    </row>
    <row r="6030" spans="1:2" x14ac:dyDescent="0.25">
      <c r="A6030" s="630">
        <v>36452</v>
      </c>
      <c r="B6030" s="631">
        <v>1.0818000000000001</v>
      </c>
    </row>
    <row r="6031" spans="1:2" x14ac:dyDescent="0.25">
      <c r="A6031" s="630">
        <v>36451</v>
      </c>
      <c r="B6031" s="631">
        <v>1.0865</v>
      </c>
    </row>
    <row r="6032" spans="1:2" x14ac:dyDescent="0.25">
      <c r="A6032" s="630">
        <v>36450</v>
      </c>
      <c r="B6032" s="631">
        <v>1.0894999999999999</v>
      </c>
    </row>
    <row r="6033" spans="1:2" x14ac:dyDescent="0.25">
      <c r="A6033" s="630">
        <v>36449</v>
      </c>
      <c r="B6033" s="631">
        <v>1.0885</v>
      </c>
    </row>
    <row r="6034" spans="1:2" x14ac:dyDescent="0.25">
      <c r="A6034" s="630">
        <v>36448</v>
      </c>
      <c r="B6034" s="631">
        <v>1.0863</v>
      </c>
    </row>
    <row r="6035" spans="1:2" x14ac:dyDescent="0.25">
      <c r="A6035" s="630">
        <v>36447</v>
      </c>
      <c r="B6035" s="631">
        <v>1.0779000000000001</v>
      </c>
    </row>
    <row r="6036" spans="1:2" x14ac:dyDescent="0.25">
      <c r="A6036" s="630">
        <v>36446</v>
      </c>
      <c r="B6036" s="631">
        <v>1.0769</v>
      </c>
    </row>
    <row r="6037" spans="1:2" x14ac:dyDescent="0.25">
      <c r="A6037" s="630">
        <v>36445</v>
      </c>
      <c r="B6037" s="631">
        <v>1.0664</v>
      </c>
    </row>
    <row r="6038" spans="1:2" x14ac:dyDescent="0.25">
      <c r="A6038" s="630">
        <v>36444</v>
      </c>
      <c r="B6038" s="631">
        <v>1.0629999999999999</v>
      </c>
    </row>
    <row r="6039" spans="1:2" x14ac:dyDescent="0.25">
      <c r="A6039" s="630">
        <v>36443</v>
      </c>
      <c r="B6039" s="631">
        <v>1.0622</v>
      </c>
    </row>
    <row r="6040" spans="1:2" x14ac:dyDescent="0.25">
      <c r="A6040" s="630">
        <v>36442</v>
      </c>
      <c r="B6040" s="631">
        <v>1.0629999999999999</v>
      </c>
    </row>
    <row r="6041" spans="1:2" x14ac:dyDescent="0.25">
      <c r="A6041" s="630">
        <v>36441</v>
      </c>
      <c r="B6041" s="631">
        <v>1.0665</v>
      </c>
    </row>
    <row r="6042" spans="1:2" x14ac:dyDescent="0.25">
      <c r="A6042" s="630">
        <v>36440</v>
      </c>
      <c r="B6042" s="631">
        <v>1.0710999999999999</v>
      </c>
    </row>
    <row r="6043" spans="1:2" x14ac:dyDescent="0.25">
      <c r="A6043" s="630">
        <v>36439</v>
      </c>
      <c r="B6043" s="631">
        <v>1.0726</v>
      </c>
    </row>
    <row r="6044" spans="1:2" x14ac:dyDescent="0.25">
      <c r="A6044" s="630">
        <v>36438</v>
      </c>
      <c r="B6044" s="631">
        <v>1.069</v>
      </c>
    </row>
    <row r="6045" spans="1:2" x14ac:dyDescent="0.25">
      <c r="A6045" s="630">
        <v>36437</v>
      </c>
      <c r="B6045" s="631">
        <v>1.0716000000000001</v>
      </c>
    </row>
    <row r="6046" spans="1:2" x14ac:dyDescent="0.25">
      <c r="A6046" s="630">
        <v>36436</v>
      </c>
      <c r="B6046" s="631">
        <v>1.0716000000000001</v>
      </c>
    </row>
    <row r="6047" spans="1:2" x14ac:dyDescent="0.25">
      <c r="A6047" s="630">
        <v>36435</v>
      </c>
      <c r="B6047" s="631">
        <v>1.0714999999999999</v>
      </c>
    </row>
    <row r="6048" spans="1:2" x14ac:dyDescent="0.25">
      <c r="A6048" s="630">
        <v>36434</v>
      </c>
      <c r="B6048" s="631">
        <v>1.0723</v>
      </c>
    </row>
    <row r="6049" spans="1:2" x14ac:dyDescent="0.25">
      <c r="A6049" s="630">
        <v>36433</v>
      </c>
      <c r="B6049" s="631">
        <v>1.0650999999999999</v>
      </c>
    </row>
    <row r="6050" spans="1:2" x14ac:dyDescent="0.25">
      <c r="A6050" s="630">
        <v>36432</v>
      </c>
      <c r="B6050" s="631">
        <v>1.0549999999999999</v>
      </c>
    </row>
    <row r="6051" spans="1:2" x14ac:dyDescent="0.25">
      <c r="A6051" s="630">
        <v>36431</v>
      </c>
      <c r="B6051" s="631">
        <v>1.0479000000000001</v>
      </c>
    </row>
    <row r="6052" spans="1:2" x14ac:dyDescent="0.25">
      <c r="A6052" s="630">
        <v>36430</v>
      </c>
      <c r="B6052" s="631">
        <v>1.0444</v>
      </c>
    </row>
    <row r="6053" spans="1:2" x14ac:dyDescent="0.25">
      <c r="A6053" s="630">
        <v>36429</v>
      </c>
      <c r="B6053" s="631">
        <v>1.0431999999999999</v>
      </c>
    </row>
    <row r="6054" spans="1:2" x14ac:dyDescent="0.25">
      <c r="A6054" s="630">
        <v>36428</v>
      </c>
      <c r="B6054" s="631">
        <v>1.0427999999999999</v>
      </c>
    </row>
    <row r="6055" spans="1:2" x14ac:dyDescent="0.25">
      <c r="A6055" s="630">
        <v>36427</v>
      </c>
      <c r="B6055" s="631">
        <v>1.0472999999999999</v>
      </c>
    </row>
    <row r="6056" spans="1:2" x14ac:dyDescent="0.25">
      <c r="A6056" s="630">
        <v>36426</v>
      </c>
      <c r="B6056" s="631">
        <v>1.0442</v>
      </c>
    </row>
    <row r="6057" spans="1:2" x14ac:dyDescent="0.25">
      <c r="A6057" s="630">
        <v>36425</v>
      </c>
      <c r="B6057" s="631">
        <v>1.0505</v>
      </c>
    </row>
    <row r="6058" spans="1:2" x14ac:dyDescent="0.25">
      <c r="A6058" s="630">
        <v>36424</v>
      </c>
      <c r="B6058" s="631">
        <v>1.0417000000000001</v>
      </c>
    </row>
    <row r="6059" spans="1:2" x14ac:dyDescent="0.25">
      <c r="A6059" s="630">
        <v>36423</v>
      </c>
      <c r="B6059" s="631">
        <v>1.0412999999999999</v>
      </c>
    </row>
    <row r="6060" spans="1:2" x14ac:dyDescent="0.25">
      <c r="A6060" s="630">
        <v>36422</v>
      </c>
      <c r="B6060" s="631">
        <v>1.0410999999999999</v>
      </c>
    </row>
    <row r="6061" spans="1:2" x14ac:dyDescent="0.25">
      <c r="A6061" s="630">
        <v>36421</v>
      </c>
      <c r="B6061" s="631">
        <v>1.0421</v>
      </c>
    </row>
    <row r="6062" spans="1:2" x14ac:dyDescent="0.25">
      <c r="A6062" s="630">
        <v>36420</v>
      </c>
      <c r="B6062" s="631">
        <v>1.0390999999999999</v>
      </c>
    </row>
    <row r="6063" spans="1:2" x14ac:dyDescent="0.25">
      <c r="A6063" s="630">
        <v>36419</v>
      </c>
      <c r="B6063" s="631">
        <v>1.0397000000000001</v>
      </c>
    </row>
    <row r="6064" spans="1:2" x14ac:dyDescent="0.25">
      <c r="A6064" s="630">
        <v>36418</v>
      </c>
      <c r="B6064" s="631">
        <v>1.0353000000000001</v>
      </c>
    </row>
    <row r="6065" spans="1:2" x14ac:dyDescent="0.25">
      <c r="A6065" s="630">
        <v>36417</v>
      </c>
      <c r="B6065" s="631">
        <v>1.0363</v>
      </c>
    </row>
    <row r="6066" spans="1:2" x14ac:dyDescent="0.25">
      <c r="A6066" s="630">
        <v>36416</v>
      </c>
      <c r="B6066" s="631">
        <v>1.0361</v>
      </c>
    </row>
    <row r="6067" spans="1:2" x14ac:dyDescent="0.25">
      <c r="A6067" s="630">
        <v>36415</v>
      </c>
      <c r="B6067" s="631">
        <v>1.0358000000000001</v>
      </c>
    </row>
    <row r="6068" spans="1:2" x14ac:dyDescent="0.25">
      <c r="A6068" s="630">
        <v>36414</v>
      </c>
      <c r="B6068" s="631">
        <v>1.0363</v>
      </c>
    </row>
    <row r="6069" spans="1:2" x14ac:dyDescent="0.25">
      <c r="A6069" s="630">
        <v>36413</v>
      </c>
      <c r="B6069" s="631">
        <v>1.0518000000000001</v>
      </c>
    </row>
    <row r="6070" spans="1:2" x14ac:dyDescent="0.25">
      <c r="A6070" s="630">
        <v>36412</v>
      </c>
      <c r="B6070" s="631">
        <v>1.0590999999999999</v>
      </c>
    </row>
    <row r="6071" spans="1:2" x14ac:dyDescent="0.25">
      <c r="A6071" s="630">
        <v>36411</v>
      </c>
      <c r="B6071" s="631">
        <v>1.06</v>
      </c>
    </row>
    <row r="6072" spans="1:2" x14ac:dyDescent="0.25">
      <c r="A6072" s="630">
        <v>36410</v>
      </c>
      <c r="B6072" s="631">
        <v>1.0563</v>
      </c>
    </row>
    <row r="6073" spans="1:2" x14ac:dyDescent="0.25">
      <c r="A6073" s="630">
        <v>36409</v>
      </c>
      <c r="B6073" s="631">
        <v>1.0592999999999999</v>
      </c>
    </row>
    <row r="6074" spans="1:2" x14ac:dyDescent="0.25">
      <c r="A6074" s="630">
        <v>36408</v>
      </c>
      <c r="B6074" s="631">
        <v>1.0575000000000001</v>
      </c>
    </row>
    <row r="6075" spans="1:2" x14ac:dyDescent="0.25">
      <c r="A6075" s="630">
        <v>36407</v>
      </c>
      <c r="B6075" s="631">
        <v>1.0609999999999999</v>
      </c>
    </row>
    <row r="6076" spans="1:2" x14ac:dyDescent="0.25">
      <c r="A6076" s="630">
        <v>36406</v>
      </c>
      <c r="B6076" s="631">
        <v>1.0683</v>
      </c>
    </row>
    <row r="6077" spans="1:2" x14ac:dyDescent="0.25">
      <c r="A6077" s="630">
        <v>36405</v>
      </c>
      <c r="B6077" s="631">
        <v>1.0662</v>
      </c>
    </row>
    <row r="6078" spans="1:2" x14ac:dyDescent="0.25">
      <c r="A6078" s="630">
        <v>36404</v>
      </c>
      <c r="B6078" s="631">
        <v>1.0608</v>
      </c>
    </row>
    <row r="6079" spans="1:2" x14ac:dyDescent="0.25">
      <c r="A6079" s="630">
        <v>36403</v>
      </c>
      <c r="B6079" s="631">
        <v>1.0541</v>
      </c>
    </row>
    <row r="6080" spans="1:2" x14ac:dyDescent="0.25">
      <c r="A6080" s="630">
        <v>36402</v>
      </c>
      <c r="B6080" s="631">
        <v>1.0454000000000001</v>
      </c>
    </row>
    <row r="6081" spans="1:2" x14ac:dyDescent="0.25">
      <c r="A6081" s="630">
        <v>36401</v>
      </c>
      <c r="B6081" s="631">
        <v>1.0477000000000001</v>
      </c>
    </row>
    <row r="6082" spans="1:2" x14ac:dyDescent="0.25">
      <c r="A6082" s="630">
        <v>36400</v>
      </c>
      <c r="B6082" s="631">
        <v>1.0536000000000001</v>
      </c>
    </row>
    <row r="6083" spans="1:2" x14ac:dyDescent="0.25">
      <c r="A6083" s="630">
        <v>36399</v>
      </c>
      <c r="B6083" s="631">
        <v>1.0455000000000001</v>
      </c>
    </row>
    <row r="6084" spans="1:2" x14ac:dyDescent="0.25">
      <c r="A6084" s="630">
        <v>36398</v>
      </c>
      <c r="B6084" s="631">
        <v>1.0442</v>
      </c>
    </row>
    <row r="6085" spans="1:2" x14ac:dyDescent="0.25">
      <c r="A6085" s="630">
        <v>36397</v>
      </c>
      <c r="B6085" s="631">
        <v>1.0446</v>
      </c>
    </row>
    <row r="6086" spans="1:2" x14ac:dyDescent="0.25">
      <c r="A6086" s="630">
        <v>36396</v>
      </c>
      <c r="B6086" s="631">
        <v>1.0505</v>
      </c>
    </row>
    <row r="6087" spans="1:2" x14ac:dyDescent="0.25">
      <c r="A6087" s="630">
        <v>36395</v>
      </c>
      <c r="B6087" s="631">
        <v>1.0630999999999999</v>
      </c>
    </row>
    <row r="6088" spans="1:2" x14ac:dyDescent="0.25">
      <c r="A6088" s="630">
        <v>36394</v>
      </c>
      <c r="B6088" s="631">
        <v>1.0668</v>
      </c>
    </row>
    <row r="6089" spans="1:2" x14ac:dyDescent="0.25">
      <c r="A6089" s="630">
        <v>36393</v>
      </c>
      <c r="B6089" s="631">
        <v>1.0673999999999999</v>
      </c>
    </row>
    <row r="6090" spans="1:2" x14ac:dyDescent="0.25">
      <c r="A6090" s="630">
        <v>36392</v>
      </c>
      <c r="B6090" s="631">
        <v>1.0664</v>
      </c>
    </row>
    <row r="6091" spans="1:2" x14ac:dyDescent="0.25">
      <c r="A6091" s="630">
        <v>36391</v>
      </c>
      <c r="B6091" s="631">
        <v>1.0528999999999999</v>
      </c>
    </row>
    <row r="6092" spans="1:2" x14ac:dyDescent="0.25">
      <c r="A6092" s="630">
        <v>36390</v>
      </c>
      <c r="B6092" s="631">
        <v>1.0531999999999999</v>
      </c>
    </row>
    <row r="6093" spans="1:2" x14ac:dyDescent="0.25">
      <c r="A6093" s="630">
        <v>36389</v>
      </c>
      <c r="B6093" s="631">
        <v>1.0519000000000001</v>
      </c>
    </row>
    <row r="6094" spans="1:2" x14ac:dyDescent="0.25">
      <c r="A6094" s="630">
        <v>36388</v>
      </c>
      <c r="B6094" s="631">
        <v>1.0571999999999999</v>
      </c>
    </row>
    <row r="6095" spans="1:2" x14ac:dyDescent="0.25">
      <c r="A6095" s="630">
        <v>36387</v>
      </c>
      <c r="B6095" s="631">
        <v>1.0568</v>
      </c>
    </row>
    <row r="6096" spans="1:2" x14ac:dyDescent="0.25">
      <c r="A6096" s="630">
        <v>36386</v>
      </c>
      <c r="B6096" s="631">
        <v>1.0569</v>
      </c>
    </row>
    <row r="6097" spans="1:2" x14ac:dyDescent="0.25">
      <c r="A6097" s="630">
        <v>36385</v>
      </c>
      <c r="B6097" s="631">
        <v>1.0665</v>
      </c>
    </row>
    <row r="6098" spans="1:2" x14ac:dyDescent="0.25">
      <c r="A6098" s="630">
        <v>36384</v>
      </c>
      <c r="B6098" s="631">
        <v>1.0636000000000001</v>
      </c>
    </row>
    <row r="6099" spans="1:2" x14ac:dyDescent="0.25">
      <c r="A6099" s="630">
        <v>36383</v>
      </c>
      <c r="B6099" s="631">
        <v>1.0682</v>
      </c>
    </row>
    <row r="6100" spans="1:2" x14ac:dyDescent="0.25">
      <c r="A6100" s="630">
        <v>36382</v>
      </c>
      <c r="B6100" s="631">
        <v>1.0734999999999999</v>
      </c>
    </row>
    <row r="6101" spans="1:2" x14ac:dyDescent="0.25">
      <c r="A6101" s="630">
        <v>36381</v>
      </c>
      <c r="B6101" s="631">
        <v>1.0692999999999999</v>
      </c>
    </row>
    <row r="6102" spans="1:2" x14ac:dyDescent="0.25">
      <c r="A6102" s="630">
        <v>36380</v>
      </c>
      <c r="B6102" s="631">
        <v>1.0716000000000001</v>
      </c>
    </row>
    <row r="6103" spans="1:2" x14ac:dyDescent="0.25">
      <c r="A6103" s="630">
        <v>36379</v>
      </c>
      <c r="B6103" s="631">
        <v>1.07</v>
      </c>
    </row>
    <row r="6104" spans="1:2" x14ac:dyDescent="0.25">
      <c r="A6104" s="630">
        <v>36378</v>
      </c>
      <c r="B6104" s="631">
        <v>1.0742</v>
      </c>
    </row>
    <row r="6105" spans="1:2" x14ac:dyDescent="0.25">
      <c r="A6105" s="630">
        <v>36377</v>
      </c>
      <c r="B6105" s="631">
        <v>1.0786</v>
      </c>
    </row>
    <row r="6106" spans="1:2" x14ac:dyDescent="0.25">
      <c r="A6106" s="630">
        <v>36376</v>
      </c>
      <c r="B6106" s="631">
        <v>1.0767</v>
      </c>
    </row>
    <row r="6107" spans="1:2" x14ac:dyDescent="0.25">
      <c r="A6107" s="630">
        <v>36375</v>
      </c>
      <c r="B6107" s="631">
        <v>1.0654999999999999</v>
      </c>
    </row>
    <row r="6108" spans="1:2" x14ac:dyDescent="0.25">
      <c r="A6108" s="630">
        <v>36374</v>
      </c>
      <c r="B6108" s="631">
        <v>1.0665</v>
      </c>
    </row>
    <row r="6109" spans="1:2" x14ac:dyDescent="0.25">
      <c r="A6109" s="630">
        <v>36373</v>
      </c>
      <c r="B6109" s="631">
        <v>1.0712999999999999</v>
      </c>
    </row>
    <row r="6110" spans="1:2" x14ac:dyDescent="0.25">
      <c r="A6110" s="630">
        <v>36372</v>
      </c>
      <c r="B6110" s="631">
        <v>1.0709</v>
      </c>
    </row>
    <row r="6111" spans="1:2" x14ac:dyDescent="0.25">
      <c r="A6111" s="630">
        <v>36371</v>
      </c>
      <c r="B6111" s="631">
        <v>1.0693999999999999</v>
      </c>
    </row>
    <row r="6112" spans="1:2" x14ac:dyDescent="0.25">
      <c r="A6112" s="630">
        <v>36370</v>
      </c>
      <c r="B6112" s="631">
        <v>1.0684</v>
      </c>
    </row>
    <row r="6113" spans="1:2" x14ac:dyDescent="0.25">
      <c r="A6113" s="630">
        <v>36369</v>
      </c>
      <c r="B6113" s="631">
        <v>1.0618000000000001</v>
      </c>
    </row>
    <row r="6114" spans="1:2" x14ac:dyDescent="0.25">
      <c r="A6114" s="630">
        <v>36368</v>
      </c>
      <c r="B6114" s="631">
        <v>1.0631999999999999</v>
      </c>
    </row>
    <row r="6115" spans="1:2" x14ac:dyDescent="0.25">
      <c r="A6115" s="630">
        <v>36367</v>
      </c>
      <c r="B6115" s="631">
        <v>1.0649</v>
      </c>
    </row>
    <row r="6116" spans="1:2" x14ac:dyDescent="0.25">
      <c r="A6116" s="630">
        <v>36366</v>
      </c>
      <c r="B6116" s="631">
        <v>1.0531999999999999</v>
      </c>
    </row>
    <row r="6117" spans="1:2" x14ac:dyDescent="0.25">
      <c r="A6117" s="630">
        <v>36365</v>
      </c>
      <c r="B6117" s="631">
        <v>1.0527</v>
      </c>
    </row>
    <row r="6118" spans="1:2" x14ac:dyDescent="0.25">
      <c r="A6118" s="630">
        <v>36364</v>
      </c>
      <c r="B6118" s="631">
        <v>1.0501</v>
      </c>
    </row>
    <row r="6119" spans="1:2" x14ac:dyDescent="0.25">
      <c r="A6119" s="630">
        <v>36363</v>
      </c>
      <c r="B6119" s="631">
        <v>1.05</v>
      </c>
    </row>
    <row r="6120" spans="1:2" x14ac:dyDescent="0.25">
      <c r="A6120" s="630">
        <v>36362</v>
      </c>
      <c r="B6120" s="631">
        <v>1.0461</v>
      </c>
    </row>
    <row r="6121" spans="1:2" x14ac:dyDescent="0.25">
      <c r="A6121" s="630">
        <v>36361</v>
      </c>
      <c r="B6121" s="631">
        <v>1.0375000000000001</v>
      </c>
    </row>
    <row r="6122" spans="1:2" x14ac:dyDescent="0.25">
      <c r="A6122" s="630">
        <v>36360</v>
      </c>
      <c r="B6122" s="631">
        <v>1.0145</v>
      </c>
    </row>
    <row r="6123" spans="1:2" x14ac:dyDescent="0.25">
      <c r="A6123" s="630">
        <v>36359</v>
      </c>
      <c r="B6123" s="631">
        <v>1.0206999999999999</v>
      </c>
    </row>
    <row r="6124" spans="1:2" x14ac:dyDescent="0.25">
      <c r="A6124" s="630">
        <v>36358</v>
      </c>
      <c r="B6124" s="631">
        <v>1.0198</v>
      </c>
    </row>
    <row r="6125" spans="1:2" x14ac:dyDescent="0.25">
      <c r="A6125" s="630">
        <v>36357</v>
      </c>
      <c r="B6125" s="631">
        <v>1.0202</v>
      </c>
    </row>
    <row r="6126" spans="1:2" x14ac:dyDescent="0.25">
      <c r="A6126" s="630">
        <v>36356</v>
      </c>
      <c r="B6126" s="631">
        <v>1.0218</v>
      </c>
    </row>
    <row r="6127" spans="1:2" x14ac:dyDescent="0.25">
      <c r="A6127" s="630">
        <v>36355</v>
      </c>
      <c r="B6127" s="631">
        <v>1.0170999999999999</v>
      </c>
    </row>
    <row r="6128" spans="1:2" x14ac:dyDescent="0.25">
      <c r="A6128" s="630">
        <v>36354</v>
      </c>
      <c r="B6128" s="631">
        <v>1.0164</v>
      </c>
    </row>
    <row r="6129" spans="1:2" x14ac:dyDescent="0.25">
      <c r="A6129" s="630">
        <v>36353</v>
      </c>
      <c r="B6129" s="631">
        <v>1.0138</v>
      </c>
    </row>
    <row r="6130" spans="1:2" x14ac:dyDescent="0.25">
      <c r="A6130" s="630">
        <v>36352</v>
      </c>
      <c r="B6130" s="631">
        <v>1.0185</v>
      </c>
    </row>
    <row r="6131" spans="1:2" x14ac:dyDescent="0.25">
      <c r="A6131" s="630">
        <v>36351</v>
      </c>
      <c r="B6131" s="631">
        <v>1.0198</v>
      </c>
    </row>
    <row r="6132" spans="1:2" x14ac:dyDescent="0.25">
      <c r="A6132" s="630">
        <v>36350</v>
      </c>
      <c r="B6132" s="631">
        <v>1.0198</v>
      </c>
    </row>
    <row r="6133" spans="1:2" x14ac:dyDescent="0.25">
      <c r="A6133" s="630">
        <v>36349</v>
      </c>
      <c r="B6133" s="631">
        <v>1.0186999999999999</v>
      </c>
    </row>
    <row r="6134" spans="1:2" x14ac:dyDescent="0.25">
      <c r="A6134" s="630">
        <v>36348</v>
      </c>
      <c r="B6134" s="631">
        <v>1.0229999999999999</v>
      </c>
    </row>
    <row r="6135" spans="1:2" x14ac:dyDescent="0.25">
      <c r="A6135" s="630">
        <v>36347</v>
      </c>
      <c r="B6135" s="631">
        <v>1.0216000000000001</v>
      </c>
    </row>
    <row r="6136" spans="1:2" x14ac:dyDescent="0.25">
      <c r="A6136" s="630">
        <v>36346</v>
      </c>
      <c r="B6136" s="631">
        <v>1.0228999999999999</v>
      </c>
    </row>
    <row r="6137" spans="1:2" x14ac:dyDescent="0.25">
      <c r="A6137" s="630">
        <v>36345</v>
      </c>
      <c r="B6137" s="631">
        <v>1.0245</v>
      </c>
    </row>
    <row r="6138" spans="1:2" x14ac:dyDescent="0.25">
      <c r="A6138" s="630">
        <v>36344</v>
      </c>
      <c r="B6138" s="631">
        <v>1.0245</v>
      </c>
    </row>
    <row r="6139" spans="1:2" x14ac:dyDescent="0.25">
      <c r="A6139" s="630">
        <v>36343</v>
      </c>
      <c r="B6139" s="631">
        <v>1.0233000000000001</v>
      </c>
    </row>
    <row r="6140" spans="1:2" x14ac:dyDescent="0.25">
      <c r="A6140" s="630">
        <v>36342</v>
      </c>
      <c r="B6140" s="631">
        <v>1.0337000000000001</v>
      </c>
    </row>
    <row r="6141" spans="1:2" x14ac:dyDescent="0.25">
      <c r="A6141" s="630">
        <v>36341</v>
      </c>
      <c r="B6141" s="631">
        <v>1.0325</v>
      </c>
    </row>
    <row r="6142" spans="1:2" x14ac:dyDescent="0.25">
      <c r="A6142" s="630">
        <v>36340</v>
      </c>
      <c r="B6142" s="631">
        <v>1.0347999999999999</v>
      </c>
    </row>
    <row r="6143" spans="1:2" x14ac:dyDescent="0.25">
      <c r="A6143" s="630">
        <v>36339</v>
      </c>
      <c r="B6143" s="631">
        <v>1.0394000000000001</v>
      </c>
    </row>
    <row r="6144" spans="1:2" x14ac:dyDescent="0.25">
      <c r="A6144" s="630">
        <v>36338</v>
      </c>
      <c r="B6144" s="631">
        <v>1.0421</v>
      </c>
    </row>
    <row r="6145" spans="1:2" x14ac:dyDescent="0.25">
      <c r="A6145" s="630">
        <v>36337</v>
      </c>
      <c r="B6145" s="631">
        <v>1.0430999999999999</v>
      </c>
    </row>
    <row r="6146" spans="1:2" x14ac:dyDescent="0.25">
      <c r="A6146" s="630">
        <v>36336</v>
      </c>
      <c r="B6146" s="631">
        <v>1.0448</v>
      </c>
    </row>
    <row r="6147" spans="1:2" x14ac:dyDescent="0.25">
      <c r="A6147" s="630">
        <v>36335</v>
      </c>
      <c r="B6147" s="631">
        <v>1.0341</v>
      </c>
    </row>
    <row r="6148" spans="1:2" x14ac:dyDescent="0.25">
      <c r="A6148" s="630">
        <v>36334</v>
      </c>
      <c r="B6148" s="631">
        <v>1.0310999999999999</v>
      </c>
    </row>
    <row r="6149" spans="1:2" x14ac:dyDescent="0.25">
      <c r="A6149" s="630">
        <v>36333</v>
      </c>
      <c r="B6149" s="631">
        <v>1.0328999999999999</v>
      </c>
    </row>
    <row r="6150" spans="1:2" x14ac:dyDescent="0.25">
      <c r="A6150" s="630">
        <v>36332</v>
      </c>
      <c r="B6150" s="631">
        <v>1.0355000000000001</v>
      </c>
    </row>
    <row r="6151" spans="1:2" x14ac:dyDescent="0.25">
      <c r="A6151" s="630">
        <v>36331</v>
      </c>
      <c r="B6151" s="631">
        <v>1.0397000000000001</v>
      </c>
    </row>
    <row r="6152" spans="1:2" x14ac:dyDescent="0.25">
      <c r="A6152" s="630">
        <v>36330</v>
      </c>
      <c r="B6152" s="631">
        <v>1.0405</v>
      </c>
    </row>
    <row r="6153" spans="1:2" x14ac:dyDescent="0.25">
      <c r="A6153" s="630">
        <v>36329</v>
      </c>
      <c r="B6153" s="631">
        <v>1.0322</v>
      </c>
    </row>
    <row r="6154" spans="1:2" x14ac:dyDescent="0.25">
      <c r="A6154" s="630">
        <v>36328</v>
      </c>
      <c r="B6154" s="631">
        <v>1.0331999999999999</v>
      </c>
    </row>
    <row r="6155" spans="1:2" x14ac:dyDescent="0.25">
      <c r="A6155" s="630">
        <v>36327</v>
      </c>
      <c r="B6155" s="631">
        <v>1.0348999999999999</v>
      </c>
    </row>
    <row r="6156" spans="1:2" x14ac:dyDescent="0.25">
      <c r="A6156" s="630">
        <v>36326</v>
      </c>
      <c r="B6156" s="631">
        <v>1.0398000000000001</v>
      </c>
    </row>
    <row r="6157" spans="1:2" x14ac:dyDescent="0.25">
      <c r="A6157" s="630">
        <v>36325</v>
      </c>
      <c r="B6157" s="631">
        <v>1.0449999999999999</v>
      </c>
    </row>
    <row r="6158" spans="1:2" x14ac:dyDescent="0.25">
      <c r="A6158" s="630">
        <v>36324</v>
      </c>
      <c r="B6158" s="631">
        <v>1.0502</v>
      </c>
    </row>
    <row r="6159" spans="1:2" x14ac:dyDescent="0.25">
      <c r="A6159" s="630">
        <v>36323</v>
      </c>
      <c r="B6159" s="631">
        <v>1.0511999999999999</v>
      </c>
    </row>
    <row r="6160" spans="1:2" x14ac:dyDescent="0.25">
      <c r="A6160" s="630">
        <v>36322</v>
      </c>
      <c r="B6160" s="631">
        <v>1.0497000000000001</v>
      </c>
    </row>
    <row r="6161" spans="1:2" x14ac:dyDescent="0.25">
      <c r="A6161" s="630">
        <v>36321</v>
      </c>
      <c r="B6161" s="631">
        <v>1.0475000000000001</v>
      </c>
    </row>
    <row r="6162" spans="1:2" x14ac:dyDescent="0.25">
      <c r="A6162" s="630">
        <v>36320</v>
      </c>
      <c r="B6162" s="631">
        <v>1.0458000000000001</v>
      </c>
    </row>
    <row r="6163" spans="1:2" x14ac:dyDescent="0.25">
      <c r="A6163" s="630">
        <v>36319</v>
      </c>
      <c r="B6163" s="631">
        <v>1.0386</v>
      </c>
    </row>
    <row r="6164" spans="1:2" x14ac:dyDescent="0.25">
      <c r="A6164" s="630">
        <v>36318</v>
      </c>
      <c r="B6164" s="631">
        <v>1.0290999999999999</v>
      </c>
    </row>
    <row r="6165" spans="1:2" x14ac:dyDescent="0.25">
      <c r="A6165" s="630">
        <v>36317</v>
      </c>
      <c r="B6165" s="631">
        <v>1.0377000000000001</v>
      </c>
    </row>
    <row r="6166" spans="1:2" x14ac:dyDescent="0.25">
      <c r="A6166" s="630">
        <v>36316</v>
      </c>
      <c r="B6166" s="631">
        <v>1.0373000000000001</v>
      </c>
    </row>
    <row r="6167" spans="1:2" x14ac:dyDescent="0.25">
      <c r="A6167" s="630">
        <v>36315</v>
      </c>
      <c r="B6167" s="631">
        <v>1.0306999999999999</v>
      </c>
    </row>
    <row r="6168" spans="1:2" x14ac:dyDescent="0.25">
      <c r="A6168" s="630">
        <v>36314</v>
      </c>
      <c r="B6168" s="631">
        <v>1.0364</v>
      </c>
    </row>
    <row r="6169" spans="1:2" x14ac:dyDescent="0.25">
      <c r="A6169" s="630">
        <v>36313</v>
      </c>
      <c r="B6169" s="631">
        <v>1.0364</v>
      </c>
    </row>
    <row r="6170" spans="1:2" x14ac:dyDescent="0.25">
      <c r="A6170" s="630">
        <v>36312</v>
      </c>
      <c r="B6170" s="631">
        <v>1.0429999999999999</v>
      </c>
    </row>
    <row r="6171" spans="1:2" x14ac:dyDescent="0.25">
      <c r="A6171" s="630">
        <v>36311</v>
      </c>
      <c r="B6171" s="631">
        <v>1.0457000000000001</v>
      </c>
    </row>
    <row r="6172" spans="1:2" x14ac:dyDescent="0.25">
      <c r="A6172" s="630">
        <v>36310</v>
      </c>
      <c r="B6172" s="631">
        <v>1.0445</v>
      </c>
    </row>
    <row r="6173" spans="1:2" x14ac:dyDescent="0.25">
      <c r="A6173" s="630">
        <v>36309</v>
      </c>
      <c r="B6173" s="631">
        <v>1.0429999999999999</v>
      </c>
    </row>
    <row r="6174" spans="1:2" x14ac:dyDescent="0.25">
      <c r="A6174" s="630">
        <v>36308</v>
      </c>
      <c r="B6174" s="631">
        <v>1.0457000000000001</v>
      </c>
    </row>
    <row r="6175" spans="1:2" x14ac:dyDescent="0.25">
      <c r="A6175" s="630">
        <v>36307</v>
      </c>
      <c r="B6175" s="631">
        <v>1.0451999999999999</v>
      </c>
    </row>
    <row r="6176" spans="1:2" x14ac:dyDescent="0.25">
      <c r="A6176" s="630">
        <v>36306</v>
      </c>
      <c r="B6176" s="631">
        <v>1.0553999999999999</v>
      </c>
    </row>
    <row r="6177" spans="1:2" x14ac:dyDescent="0.25">
      <c r="A6177" s="630">
        <v>36305</v>
      </c>
      <c r="B6177" s="631">
        <v>1.0621</v>
      </c>
    </row>
    <row r="6178" spans="1:2" x14ac:dyDescent="0.25">
      <c r="A6178" s="630">
        <v>36304</v>
      </c>
      <c r="B6178" s="631">
        <v>1.0575000000000001</v>
      </c>
    </row>
    <row r="6179" spans="1:2" x14ac:dyDescent="0.25">
      <c r="A6179" s="630">
        <v>36303</v>
      </c>
      <c r="B6179" s="631">
        <v>1.0571999999999999</v>
      </c>
    </row>
    <row r="6180" spans="1:2" x14ac:dyDescent="0.25">
      <c r="A6180" s="630">
        <v>36302</v>
      </c>
      <c r="B6180" s="631">
        <v>1.0577000000000001</v>
      </c>
    </row>
    <row r="6181" spans="1:2" x14ac:dyDescent="0.25">
      <c r="A6181" s="630">
        <v>36301</v>
      </c>
      <c r="B6181" s="631">
        <v>1.0589999999999999</v>
      </c>
    </row>
    <row r="6182" spans="1:2" x14ac:dyDescent="0.25">
      <c r="A6182" s="630">
        <v>36300</v>
      </c>
      <c r="B6182" s="631">
        <v>1.0642</v>
      </c>
    </row>
    <row r="6183" spans="1:2" x14ac:dyDescent="0.25">
      <c r="A6183" s="630">
        <v>36299</v>
      </c>
      <c r="B6183" s="631">
        <v>1.0640000000000001</v>
      </c>
    </row>
    <row r="6184" spans="1:2" x14ac:dyDescent="0.25">
      <c r="A6184" s="630">
        <v>36298</v>
      </c>
      <c r="B6184" s="631">
        <v>1.0687</v>
      </c>
    </row>
    <row r="6185" spans="1:2" x14ac:dyDescent="0.25">
      <c r="A6185" s="630">
        <v>36297</v>
      </c>
      <c r="B6185" s="631">
        <v>1.0665</v>
      </c>
    </row>
    <row r="6186" spans="1:2" x14ac:dyDescent="0.25">
      <c r="A6186" s="630">
        <v>36296</v>
      </c>
      <c r="B6186" s="631">
        <v>1.0656000000000001</v>
      </c>
    </row>
    <row r="6187" spans="1:2" x14ac:dyDescent="0.25">
      <c r="A6187" s="630">
        <v>36295</v>
      </c>
      <c r="B6187" s="631">
        <v>1.0667</v>
      </c>
    </row>
    <row r="6188" spans="1:2" x14ac:dyDescent="0.25">
      <c r="A6188" s="630">
        <v>36294</v>
      </c>
      <c r="B6188" s="631">
        <v>1.0666</v>
      </c>
    </row>
    <row r="6189" spans="1:2" x14ac:dyDescent="0.25">
      <c r="A6189" s="630">
        <v>36293</v>
      </c>
      <c r="B6189" s="631">
        <v>1.0642</v>
      </c>
    </row>
    <row r="6190" spans="1:2" x14ac:dyDescent="0.25">
      <c r="A6190" s="630">
        <v>36292</v>
      </c>
      <c r="B6190" s="631">
        <v>1.0662</v>
      </c>
    </row>
    <row r="6191" spans="1:2" x14ac:dyDescent="0.25">
      <c r="A6191" s="630">
        <v>36291</v>
      </c>
      <c r="B6191" s="631">
        <v>1.0750999999999999</v>
      </c>
    </row>
    <row r="6192" spans="1:2" x14ac:dyDescent="0.25">
      <c r="A6192" s="630">
        <v>36290</v>
      </c>
      <c r="B6192" s="631">
        <v>1.0737000000000001</v>
      </c>
    </row>
    <row r="6193" spans="1:2" x14ac:dyDescent="0.25">
      <c r="A6193" s="630">
        <v>36289</v>
      </c>
      <c r="B6193" s="631">
        <v>1.0750999999999999</v>
      </c>
    </row>
    <row r="6194" spans="1:2" x14ac:dyDescent="0.25">
      <c r="A6194" s="630">
        <v>36288</v>
      </c>
      <c r="B6194" s="631">
        <v>1.0755999999999999</v>
      </c>
    </row>
    <row r="6195" spans="1:2" x14ac:dyDescent="0.25">
      <c r="A6195" s="630">
        <v>36287</v>
      </c>
      <c r="B6195" s="631">
        <v>1.0788</v>
      </c>
    </row>
    <row r="6196" spans="1:2" x14ac:dyDescent="0.25">
      <c r="A6196" s="630">
        <v>36286</v>
      </c>
      <c r="B6196" s="631">
        <v>1.08</v>
      </c>
    </row>
    <row r="6197" spans="1:2" x14ac:dyDescent="0.25">
      <c r="A6197" s="630">
        <v>36285</v>
      </c>
      <c r="B6197" s="631">
        <v>1.0661</v>
      </c>
    </row>
    <row r="6198" spans="1:2" x14ac:dyDescent="0.25">
      <c r="A6198" s="630">
        <v>36284</v>
      </c>
      <c r="B6198" s="631">
        <v>1.0579000000000001</v>
      </c>
    </row>
    <row r="6199" spans="1:2" x14ac:dyDescent="0.25">
      <c r="A6199" s="630">
        <v>36283</v>
      </c>
      <c r="B6199" s="631">
        <v>1.0584</v>
      </c>
    </row>
    <row r="6200" spans="1:2" x14ac:dyDescent="0.25">
      <c r="A6200" s="630">
        <v>36282</v>
      </c>
      <c r="B6200" s="631">
        <v>1.0568</v>
      </c>
    </row>
    <row r="6201" spans="1:2" x14ac:dyDescent="0.25">
      <c r="A6201" s="630">
        <v>36281</v>
      </c>
      <c r="B6201" s="631">
        <v>1.0579000000000001</v>
      </c>
    </row>
    <row r="6202" spans="1:2" x14ac:dyDescent="0.25">
      <c r="A6202" s="630">
        <v>36280</v>
      </c>
      <c r="B6202" s="631">
        <v>1.0592999999999999</v>
      </c>
    </row>
    <row r="6203" spans="1:2" x14ac:dyDescent="0.25">
      <c r="A6203" s="630">
        <v>36279</v>
      </c>
      <c r="B6203" s="631">
        <v>1.0607</v>
      </c>
    </row>
    <row r="6204" spans="1:2" x14ac:dyDescent="0.25">
      <c r="A6204" s="630">
        <v>36278</v>
      </c>
      <c r="B6204" s="631">
        <v>1.0668</v>
      </c>
    </row>
    <row r="6205" spans="1:2" x14ac:dyDescent="0.25">
      <c r="A6205" s="630">
        <v>36277</v>
      </c>
      <c r="B6205" s="631">
        <v>1.0632999999999999</v>
      </c>
    </row>
    <row r="6206" spans="1:2" x14ac:dyDescent="0.25">
      <c r="A6206" s="630">
        <v>36276</v>
      </c>
      <c r="B6206" s="631">
        <v>1.0610999999999999</v>
      </c>
    </row>
    <row r="6207" spans="1:2" x14ac:dyDescent="0.25">
      <c r="A6207" s="630">
        <v>36275</v>
      </c>
      <c r="B6207" s="631">
        <v>1.0608</v>
      </c>
    </row>
    <row r="6208" spans="1:2" x14ac:dyDescent="0.25">
      <c r="A6208" s="630">
        <v>36274</v>
      </c>
      <c r="B6208" s="631">
        <v>1.0609</v>
      </c>
    </row>
    <row r="6209" spans="1:2" x14ac:dyDescent="0.25">
      <c r="A6209" s="630">
        <v>36273</v>
      </c>
      <c r="B6209" s="631">
        <v>1.0640000000000001</v>
      </c>
    </row>
    <row r="6210" spans="1:2" x14ac:dyDescent="0.25">
      <c r="A6210" s="630">
        <v>36272</v>
      </c>
      <c r="B6210" s="631">
        <v>1.0605</v>
      </c>
    </row>
    <row r="6211" spans="1:2" x14ac:dyDescent="0.25">
      <c r="A6211" s="630">
        <v>36271</v>
      </c>
      <c r="B6211" s="631">
        <v>1.0608</v>
      </c>
    </row>
    <row r="6212" spans="1:2" x14ac:dyDescent="0.25">
      <c r="A6212" s="630">
        <v>36270</v>
      </c>
      <c r="B6212" s="631">
        <v>1.0650999999999999</v>
      </c>
    </row>
    <row r="6213" spans="1:2" x14ac:dyDescent="0.25">
      <c r="A6213" s="630">
        <v>36269</v>
      </c>
      <c r="B6213" s="631">
        <v>1.0640000000000001</v>
      </c>
    </row>
    <row r="6214" spans="1:2" x14ac:dyDescent="0.25">
      <c r="A6214" s="630">
        <v>36268</v>
      </c>
      <c r="B6214" s="631">
        <v>1.0692999999999999</v>
      </c>
    </row>
    <row r="6215" spans="1:2" x14ac:dyDescent="0.25">
      <c r="A6215" s="630">
        <v>36267</v>
      </c>
      <c r="B6215" s="631">
        <v>1.0699000000000001</v>
      </c>
    </row>
    <row r="6216" spans="1:2" x14ac:dyDescent="0.25">
      <c r="A6216" s="630">
        <v>36266</v>
      </c>
      <c r="B6216" s="631">
        <v>1.0676000000000001</v>
      </c>
    </row>
    <row r="6217" spans="1:2" x14ac:dyDescent="0.25">
      <c r="A6217" s="630">
        <v>36265</v>
      </c>
      <c r="B6217" s="631">
        <v>1.0786</v>
      </c>
    </row>
    <row r="6218" spans="1:2" x14ac:dyDescent="0.25">
      <c r="A6218" s="630">
        <v>36264</v>
      </c>
      <c r="B6218" s="631">
        <v>1.0801000000000001</v>
      </c>
    </row>
    <row r="6219" spans="1:2" x14ac:dyDescent="0.25">
      <c r="A6219" s="630">
        <v>36263</v>
      </c>
      <c r="B6219" s="631">
        <v>1.0791999999999999</v>
      </c>
    </row>
    <row r="6220" spans="1:2" x14ac:dyDescent="0.25">
      <c r="A6220" s="630">
        <v>36262</v>
      </c>
      <c r="B6220" s="631">
        <v>1.0846</v>
      </c>
    </row>
    <row r="6221" spans="1:2" x14ac:dyDescent="0.25">
      <c r="A6221" s="630">
        <v>36261</v>
      </c>
      <c r="B6221" s="631">
        <v>1.0811999999999999</v>
      </c>
    </row>
    <row r="6222" spans="1:2" x14ac:dyDescent="0.25">
      <c r="A6222" s="630">
        <v>36260</v>
      </c>
      <c r="B6222" s="631">
        <v>1.0825</v>
      </c>
    </row>
    <row r="6223" spans="1:2" x14ac:dyDescent="0.25">
      <c r="A6223" s="630">
        <v>36259</v>
      </c>
      <c r="B6223" s="631">
        <v>1.0779000000000001</v>
      </c>
    </row>
    <row r="6224" spans="1:2" x14ac:dyDescent="0.25">
      <c r="A6224" s="630">
        <v>36258</v>
      </c>
      <c r="B6224" s="631">
        <v>1.0806</v>
      </c>
    </row>
    <row r="6225" spans="1:2" x14ac:dyDescent="0.25">
      <c r="A6225" s="630">
        <v>36257</v>
      </c>
      <c r="B6225" s="631">
        <v>1.0790999999999999</v>
      </c>
    </row>
    <row r="6226" spans="1:2" x14ac:dyDescent="0.25">
      <c r="A6226" s="630">
        <v>36256</v>
      </c>
      <c r="B6226" s="631">
        <v>1.0729</v>
      </c>
    </row>
    <row r="6227" spans="1:2" x14ac:dyDescent="0.25">
      <c r="A6227" s="630">
        <v>36255</v>
      </c>
      <c r="B6227" s="631">
        <v>1.0752999999999999</v>
      </c>
    </row>
    <row r="6228" spans="1:2" x14ac:dyDescent="0.25">
      <c r="A6228" s="630">
        <v>36254</v>
      </c>
      <c r="B6228" s="631">
        <v>1.079</v>
      </c>
    </row>
    <row r="6229" spans="1:2" x14ac:dyDescent="0.25">
      <c r="A6229" s="630">
        <v>36253</v>
      </c>
      <c r="B6229" s="631">
        <v>1.0828</v>
      </c>
    </row>
    <row r="6230" spans="1:2" x14ac:dyDescent="0.25">
      <c r="A6230" s="630">
        <v>36252</v>
      </c>
      <c r="B6230" s="631">
        <v>1.0772999999999999</v>
      </c>
    </row>
    <row r="6231" spans="1:2" x14ac:dyDescent="0.25">
      <c r="A6231" s="630">
        <v>36251</v>
      </c>
      <c r="B6231" s="631">
        <v>1.0768</v>
      </c>
    </row>
    <row r="6232" spans="1:2" x14ac:dyDescent="0.25">
      <c r="A6232" s="630">
        <v>36250</v>
      </c>
      <c r="B6232" s="631">
        <v>1.0733999999999999</v>
      </c>
    </row>
    <row r="6233" spans="1:2" x14ac:dyDescent="0.25">
      <c r="A6233" s="630">
        <v>36249</v>
      </c>
      <c r="B6233" s="631">
        <v>1.0727</v>
      </c>
    </row>
    <row r="6234" spans="1:2" x14ac:dyDescent="0.25">
      <c r="A6234" s="630">
        <v>36248</v>
      </c>
      <c r="B6234" s="631">
        <v>1.0744</v>
      </c>
    </row>
    <row r="6235" spans="1:2" x14ac:dyDescent="0.25">
      <c r="A6235" s="630">
        <v>36247</v>
      </c>
      <c r="B6235" s="631">
        <v>1.0747</v>
      </c>
    </row>
    <row r="6236" spans="1:2" x14ac:dyDescent="0.25">
      <c r="A6236" s="630">
        <v>36246</v>
      </c>
      <c r="B6236" s="631">
        <v>1.0766</v>
      </c>
    </row>
    <row r="6237" spans="1:2" x14ac:dyDescent="0.25">
      <c r="A6237" s="630">
        <v>36245</v>
      </c>
      <c r="B6237" s="631">
        <v>1.0818000000000001</v>
      </c>
    </row>
    <row r="6238" spans="1:2" x14ac:dyDescent="0.25">
      <c r="A6238" s="630">
        <v>36244</v>
      </c>
      <c r="B6238" s="631">
        <v>1.0886</v>
      </c>
    </row>
    <row r="6239" spans="1:2" x14ac:dyDescent="0.25">
      <c r="A6239" s="630">
        <v>36243</v>
      </c>
      <c r="B6239" s="631">
        <v>1.0922000000000001</v>
      </c>
    </row>
    <row r="6240" spans="1:2" x14ac:dyDescent="0.25">
      <c r="A6240" s="630">
        <v>36242</v>
      </c>
      <c r="B6240" s="631">
        <v>1.0892999999999999</v>
      </c>
    </row>
    <row r="6241" spans="1:2" x14ac:dyDescent="0.25">
      <c r="A6241" s="630">
        <v>36241</v>
      </c>
      <c r="B6241" s="631">
        <v>1.0876999999999999</v>
      </c>
    </row>
    <row r="6242" spans="1:2" x14ac:dyDescent="0.25">
      <c r="A6242" s="630">
        <v>36240</v>
      </c>
      <c r="B6242" s="631">
        <v>1.0888</v>
      </c>
    </row>
    <row r="6243" spans="1:2" x14ac:dyDescent="0.25">
      <c r="A6243" s="630">
        <v>36239</v>
      </c>
      <c r="B6243" s="631">
        <v>1.0892999999999999</v>
      </c>
    </row>
    <row r="6244" spans="1:2" x14ac:dyDescent="0.25">
      <c r="A6244" s="630">
        <v>36238</v>
      </c>
      <c r="B6244" s="631">
        <v>1.0925</v>
      </c>
    </row>
    <row r="6245" spans="1:2" x14ac:dyDescent="0.25">
      <c r="A6245" s="630">
        <v>36237</v>
      </c>
      <c r="B6245" s="631">
        <v>1.101</v>
      </c>
    </row>
    <row r="6246" spans="1:2" x14ac:dyDescent="0.25">
      <c r="A6246" s="630">
        <v>36236</v>
      </c>
      <c r="B6246" s="631">
        <v>1.0980000000000001</v>
      </c>
    </row>
    <row r="6247" spans="1:2" x14ac:dyDescent="0.25">
      <c r="A6247" s="630">
        <v>36235</v>
      </c>
      <c r="B6247" s="631">
        <v>1.0871999999999999</v>
      </c>
    </row>
    <row r="6248" spans="1:2" x14ac:dyDescent="0.25">
      <c r="A6248" s="630">
        <v>36234</v>
      </c>
      <c r="B6248" s="631">
        <v>1.0940000000000001</v>
      </c>
    </row>
    <row r="6249" spans="1:2" x14ac:dyDescent="0.25">
      <c r="A6249" s="630">
        <v>36233</v>
      </c>
      <c r="B6249" s="631">
        <v>1.0895999999999999</v>
      </c>
    </row>
    <row r="6250" spans="1:2" x14ac:dyDescent="0.25">
      <c r="A6250" s="630">
        <v>36232</v>
      </c>
      <c r="B6250" s="631">
        <v>1.0900000000000001</v>
      </c>
    </row>
    <row r="6251" spans="1:2" x14ac:dyDescent="0.25">
      <c r="A6251" s="630">
        <v>36231</v>
      </c>
      <c r="B6251" s="631">
        <v>1.093</v>
      </c>
    </row>
    <row r="6252" spans="1:2" x14ac:dyDescent="0.25">
      <c r="A6252" s="630">
        <v>36230</v>
      </c>
      <c r="B6252" s="631">
        <v>1.0896999999999999</v>
      </c>
    </row>
    <row r="6253" spans="1:2" x14ac:dyDescent="0.25">
      <c r="A6253" s="630">
        <v>36229</v>
      </c>
      <c r="B6253" s="631">
        <v>1.0948</v>
      </c>
    </row>
    <row r="6254" spans="1:2" x14ac:dyDescent="0.25">
      <c r="A6254" s="630">
        <v>36228</v>
      </c>
      <c r="B6254" s="631">
        <v>1.0874999999999999</v>
      </c>
    </row>
    <row r="6255" spans="1:2" x14ac:dyDescent="0.25">
      <c r="A6255" s="630">
        <v>36227</v>
      </c>
      <c r="B6255" s="631">
        <v>1.0889</v>
      </c>
    </row>
    <row r="6256" spans="1:2" x14ac:dyDescent="0.25">
      <c r="A6256" s="630">
        <v>36226</v>
      </c>
      <c r="B6256" s="631">
        <v>1.0825</v>
      </c>
    </row>
    <row r="6257" spans="1:2" x14ac:dyDescent="0.25">
      <c r="A6257" s="630">
        <v>36225</v>
      </c>
      <c r="B6257" s="631">
        <v>1.0831999999999999</v>
      </c>
    </row>
    <row r="6258" spans="1:2" x14ac:dyDescent="0.25">
      <c r="A6258" s="630">
        <v>36224</v>
      </c>
      <c r="B6258" s="631">
        <v>1.0831999999999999</v>
      </c>
    </row>
    <row r="6259" spans="1:2" x14ac:dyDescent="0.25">
      <c r="A6259" s="630">
        <v>36223</v>
      </c>
      <c r="B6259" s="631">
        <v>1.0853999999999999</v>
      </c>
    </row>
    <row r="6260" spans="1:2" x14ac:dyDescent="0.25">
      <c r="A6260" s="630">
        <v>36222</v>
      </c>
      <c r="B6260" s="631">
        <v>1.091</v>
      </c>
    </row>
    <row r="6261" spans="1:2" x14ac:dyDescent="0.25">
      <c r="A6261" s="630">
        <v>36221</v>
      </c>
      <c r="B6261" s="631">
        <v>1.0885</v>
      </c>
    </row>
    <row r="6262" spans="1:2" x14ac:dyDescent="0.25">
      <c r="A6262" s="630">
        <v>36220</v>
      </c>
      <c r="B6262" s="631">
        <v>1.0983000000000001</v>
      </c>
    </row>
    <row r="6263" spans="1:2" x14ac:dyDescent="0.25">
      <c r="A6263" s="630">
        <v>36219</v>
      </c>
      <c r="B6263" s="631">
        <v>1.1037999999999999</v>
      </c>
    </row>
    <row r="6264" spans="1:2" x14ac:dyDescent="0.25">
      <c r="A6264" s="630">
        <v>36218</v>
      </c>
      <c r="B6264" s="631">
        <v>1.1022000000000001</v>
      </c>
    </row>
    <row r="6265" spans="1:2" x14ac:dyDescent="0.25">
      <c r="A6265" s="630">
        <v>36217</v>
      </c>
      <c r="B6265" s="631">
        <v>1.1008</v>
      </c>
    </row>
    <row r="6266" spans="1:2" x14ac:dyDescent="0.25">
      <c r="A6266" s="630">
        <v>36216</v>
      </c>
      <c r="B6266" s="631">
        <v>1.1033999999999999</v>
      </c>
    </row>
    <row r="6267" spans="1:2" x14ac:dyDescent="0.25">
      <c r="A6267" s="630">
        <v>36215</v>
      </c>
      <c r="B6267" s="631">
        <v>1.0987</v>
      </c>
    </row>
    <row r="6268" spans="1:2" x14ac:dyDescent="0.25">
      <c r="A6268" s="630">
        <v>36214</v>
      </c>
      <c r="B6268" s="631">
        <v>1.099</v>
      </c>
    </row>
    <row r="6269" spans="1:2" x14ac:dyDescent="0.25">
      <c r="A6269" s="630">
        <v>36213</v>
      </c>
      <c r="B6269" s="631">
        <v>1.1012</v>
      </c>
    </row>
    <row r="6270" spans="1:2" x14ac:dyDescent="0.25">
      <c r="A6270" s="630">
        <v>36212</v>
      </c>
      <c r="B6270" s="631">
        <v>1.1032</v>
      </c>
    </row>
    <row r="6271" spans="1:2" x14ac:dyDescent="0.25">
      <c r="A6271" s="630">
        <v>36211</v>
      </c>
      <c r="B6271" s="631">
        <v>1.1043000000000001</v>
      </c>
    </row>
    <row r="6272" spans="1:2" x14ac:dyDescent="0.25">
      <c r="A6272" s="630">
        <v>36210</v>
      </c>
      <c r="B6272" s="631">
        <v>1.117</v>
      </c>
    </row>
    <row r="6273" spans="1:2" x14ac:dyDescent="0.25">
      <c r="A6273" s="630">
        <v>36209</v>
      </c>
      <c r="B6273" s="631">
        <v>1.1240000000000001</v>
      </c>
    </row>
    <row r="6274" spans="1:2" x14ac:dyDescent="0.25">
      <c r="A6274" s="630">
        <v>36208</v>
      </c>
      <c r="B6274" s="631">
        <v>1.1233</v>
      </c>
    </row>
    <row r="6275" spans="1:2" x14ac:dyDescent="0.25">
      <c r="A6275" s="630">
        <v>36207</v>
      </c>
      <c r="B6275" s="631">
        <v>1.1184000000000001</v>
      </c>
    </row>
    <row r="6276" spans="1:2" x14ac:dyDescent="0.25">
      <c r="A6276" s="630">
        <v>36206</v>
      </c>
      <c r="B6276" s="631">
        <v>1.1241000000000001</v>
      </c>
    </row>
    <row r="6277" spans="1:2" x14ac:dyDescent="0.25">
      <c r="A6277" s="630">
        <v>36205</v>
      </c>
      <c r="B6277" s="631">
        <v>1.1295999999999999</v>
      </c>
    </row>
    <row r="6278" spans="1:2" x14ac:dyDescent="0.25">
      <c r="A6278" s="630">
        <v>36204</v>
      </c>
      <c r="B6278" s="631">
        <v>1.1302000000000001</v>
      </c>
    </row>
    <row r="6279" spans="1:2" x14ac:dyDescent="0.25">
      <c r="A6279" s="630">
        <v>36203</v>
      </c>
      <c r="B6279" s="631">
        <v>1.1242000000000001</v>
      </c>
    </row>
    <row r="6280" spans="1:2" x14ac:dyDescent="0.25">
      <c r="A6280" s="630">
        <v>36202</v>
      </c>
      <c r="B6280" s="631">
        <v>1.1314</v>
      </c>
    </row>
    <row r="6281" spans="1:2" x14ac:dyDescent="0.25">
      <c r="A6281" s="630">
        <v>36201</v>
      </c>
      <c r="B6281" s="631">
        <v>1.1319999999999999</v>
      </c>
    </row>
    <row r="6282" spans="1:2" x14ac:dyDescent="0.25">
      <c r="A6282" s="630">
        <v>36200</v>
      </c>
      <c r="B6282" s="631">
        <v>1.1315999999999999</v>
      </c>
    </row>
    <row r="6283" spans="1:2" x14ac:dyDescent="0.25">
      <c r="A6283" s="630">
        <v>36199</v>
      </c>
      <c r="B6283" s="631">
        <v>1.1243000000000001</v>
      </c>
    </row>
    <row r="6284" spans="1:2" x14ac:dyDescent="0.25">
      <c r="A6284" s="630">
        <v>36198</v>
      </c>
      <c r="B6284" s="631">
        <v>1.1276999999999999</v>
      </c>
    </row>
    <row r="6285" spans="1:2" x14ac:dyDescent="0.25">
      <c r="A6285" s="630">
        <v>36197</v>
      </c>
      <c r="B6285" s="631">
        <v>1.1271</v>
      </c>
    </row>
    <row r="6286" spans="1:2" x14ac:dyDescent="0.25">
      <c r="A6286" s="630">
        <v>36196</v>
      </c>
      <c r="B6286" s="631">
        <v>1.1307</v>
      </c>
    </row>
    <row r="6287" spans="1:2" x14ac:dyDescent="0.25">
      <c r="A6287" s="630">
        <v>36195</v>
      </c>
      <c r="B6287" s="631">
        <v>1.1279999999999999</v>
      </c>
    </row>
    <row r="6288" spans="1:2" x14ac:dyDescent="0.25">
      <c r="A6288" s="630">
        <v>36194</v>
      </c>
      <c r="B6288" s="631">
        <v>1.1335</v>
      </c>
    </row>
    <row r="6289" spans="1:2" x14ac:dyDescent="0.25">
      <c r="A6289" s="630">
        <v>36193</v>
      </c>
      <c r="B6289" s="631">
        <v>1.1319999999999999</v>
      </c>
    </row>
    <row r="6290" spans="1:2" x14ac:dyDescent="0.25">
      <c r="A6290" s="630">
        <v>36192</v>
      </c>
      <c r="B6290" s="631">
        <v>1.1346000000000001</v>
      </c>
    </row>
    <row r="6291" spans="1:2" x14ac:dyDescent="0.25">
      <c r="A6291" s="630">
        <v>36191</v>
      </c>
      <c r="B6291" s="631">
        <v>1.143</v>
      </c>
    </row>
    <row r="6292" spans="1:2" x14ac:dyDescent="0.25">
      <c r="A6292" s="630">
        <v>36190</v>
      </c>
      <c r="B6292" s="631">
        <v>1.1359999999999999</v>
      </c>
    </row>
    <row r="6293" spans="1:2" x14ac:dyDescent="0.25">
      <c r="A6293" s="630">
        <v>36189</v>
      </c>
      <c r="B6293" s="631">
        <v>1.1385000000000001</v>
      </c>
    </row>
    <row r="6294" spans="1:2" x14ac:dyDescent="0.25">
      <c r="A6294" s="630">
        <v>36188</v>
      </c>
      <c r="B6294" s="631">
        <v>1.1412</v>
      </c>
    </row>
    <row r="6295" spans="1:2" x14ac:dyDescent="0.25">
      <c r="A6295" s="630">
        <v>36187</v>
      </c>
      <c r="B6295" s="631">
        <v>1.1515</v>
      </c>
    </row>
    <row r="6296" spans="1:2" x14ac:dyDescent="0.25">
      <c r="A6296" s="630">
        <v>36186</v>
      </c>
      <c r="B6296" s="631">
        <v>1.157</v>
      </c>
    </row>
    <row r="6297" spans="1:2" x14ac:dyDescent="0.25">
      <c r="A6297" s="630">
        <v>36185</v>
      </c>
      <c r="B6297" s="631">
        <v>1.1588000000000001</v>
      </c>
    </row>
    <row r="6298" spans="1:2" x14ac:dyDescent="0.25">
      <c r="A6298" s="630">
        <v>36184</v>
      </c>
      <c r="B6298" s="631">
        <v>1.1579999999999999</v>
      </c>
    </row>
    <row r="6299" spans="1:2" x14ac:dyDescent="0.25">
      <c r="A6299" s="630">
        <v>36183</v>
      </c>
      <c r="B6299" s="631">
        <v>1.1579999999999999</v>
      </c>
    </row>
    <row r="6300" spans="1:2" x14ac:dyDescent="0.25">
      <c r="A6300" s="630">
        <v>36182</v>
      </c>
      <c r="B6300" s="631">
        <v>1.1604000000000001</v>
      </c>
    </row>
    <row r="6301" spans="1:2" x14ac:dyDescent="0.25">
      <c r="A6301" s="630">
        <v>36181</v>
      </c>
      <c r="B6301" s="631">
        <v>1.1575</v>
      </c>
    </row>
    <row r="6302" spans="1:2" x14ac:dyDescent="0.25">
      <c r="A6302" s="630">
        <v>36180</v>
      </c>
      <c r="B6302" s="631">
        <v>1.1572</v>
      </c>
    </row>
    <row r="6303" spans="1:2" x14ac:dyDescent="0.25">
      <c r="A6303" s="630">
        <v>36179</v>
      </c>
      <c r="B6303" s="631">
        <v>1.1601999999999999</v>
      </c>
    </row>
    <row r="6304" spans="1:2" x14ac:dyDescent="0.25">
      <c r="A6304" s="630">
        <v>36178</v>
      </c>
      <c r="B6304" s="631">
        <v>1.1593</v>
      </c>
    </row>
    <row r="6305" spans="1:2" x14ac:dyDescent="0.25">
      <c r="A6305" s="630">
        <v>36177</v>
      </c>
      <c r="B6305" s="631">
        <v>1.1567000000000001</v>
      </c>
    </row>
    <row r="6306" spans="1:2" x14ac:dyDescent="0.25">
      <c r="A6306" s="630">
        <v>36176</v>
      </c>
      <c r="B6306" s="631">
        <v>1.1555</v>
      </c>
    </row>
    <row r="6307" spans="1:2" x14ac:dyDescent="0.25">
      <c r="A6307" s="630">
        <v>36175</v>
      </c>
      <c r="B6307" s="631">
        <v>1.1659999999999999</v>
      </c>
    </row>
    <row r="6308" spans="1:2" x14ac:dyDescent="0.25">
      <c r="A6308" s="630">
        <v>36174</v>
      </c>
      <c r="B6308" s="631">
        <v>1.1655</v>
      </c>
    </row>
    <row r="6309" spans="1:2" x14ac:dyDescent="0.25">
      <c r="A6309" s="630">
        <v>36173</v>
      </c>
      <c r="B6309" s="631">
        <v>1.1688000000000001</v>
      </c>
    </row>
    <row r="6310" spans="1:2" x14ac:dyDescent="0.25">
      <c r="A6310" s="630">
        <v>36172</v>
      </c>
      <c r="B6310" s="631">
        <v>1.1498999999999999</v>
      </c>
    </row>
    <row r="6311" spans="1:2" x14ac:dyDescent="0.25">
      <c r="A6311" s="630">
        <v>36171</v>
      </c>
      <c r="B6311" s="631">
        <v>1.1569</v>
      </c>
    </row>
    <row r="6312" spans="1:2" x14ac:dyDescent="0.25">
      <c r="A6312" s="630">
        <v>36170</v>
      </c>
      <c r="B6312" s="631">
        <v>1.1567000000000001</v>
      </c>
    </row>
    <row r="6313" spans="1:2" x14ac:dyDescent="0.25">
      <c r="A6313" s="630">
        <v>36169</v>
      </c>
      <c r="B6313" s="631">
        <v>1.1573</v>
      </c>
    </row>
    <row r="6314" spans="1:2" x14ac:dyDescent="0.25">
      <c r="A6314" s="630">
        <v>36168</v>
      </c>
      <c r="B6314" s="631">
        <v>1.1647000000000001</v>
      </c>
    </row>
    <row r="6315" spans="1:2" x14ac:dyDescent="0.25">
      <c r="A6315" s="630">
        <v>36167</v>
      </c>
      <c r="B6315" s="631">
        <v>1.1665000000000001</v>
      </c>
    </row>
    <row r="6316" spans="1:2" x14ac:dyDescent="0.25">
      <c r="A6316" s="630">
        <v>36166</v>
      </c>
      <c r="B6316" s="631">
        <v>1.1738999999999999</v>
      </c>
    </row>
    <row r="6317" spans="1:2" x14ac:dyDescent="0.25">
      <c r="A6317" s="630">
        <v>36165</v>
      </c>
      <c r="B6317" s="631">
        <v>1.1797</v>
      </c>
    </row>
    <row r="6318" spans="1:2" x14ac:dyDescent="0.25">
      <c r="A6318" s="630">
        <v>36164</v>
      </c>
      <c r="B6318" s="631">
        <v>1.1802999999999999</v>
      </c>
    </row>
    <row r="6319" spans="1:2" x14ac:dyDescent="0.25">
      <c r="A6319" s="630">
        <v>36163</v>
      </c>
      <c r="B6319" s="631">
        <v>1.1716</v>
      </c>
    </row>
    <row r="6320" spans="1:2" x14ac:dyDescent="0.25">
      <c r="A6320" s="630">
        <v>36162</v>
      </c>
      <c r="B6320" s="631">
        <v>1.1669</v>
      </c>
    </row>
    <row r="6321" spans="1:2" x14ac:dyDescent="0.25">
      <c r="A6321" s="630">
        <v>36161</v>
      </c>
      <c r="B6321" s="631">
        <v>1.1669</v>
      </c>
    </row>
    <row r="6322" spans="1:2" x14ac:dyDescent="0.25">
      <c r="A6322" s="630">
        <v>36160</v>
      </c>
      <c r="B6322" s="631">
        <v>1.1669</v>
      </c>
    </row>
    <row r="6323" spans="1:2" x14ac:dyDescent="0.25">
      <c r="A6323" s="630">
        <v>36159</v>
      </c>
      <c r="B6323" s="631">
        <v>1.1709000000000001</v>
      </c>
    </row>
    <row r="6324" spans="1:2" x14ac:dyDescent="0.25">
      <c r="A6324" s="630">
        <v>36158</v>
      </c>
      <c r="B6324" s="631">
        <v>1.1686000000000001</v>
      </c>
    </row>
    <row r="6325" spans="1:2" x14ac:dyDescent="0.25">
      <c r="A6325" s="630">
        <v>36157</v>
      </c>
      <c r="B6325" s="631">
        <v>1.1638999999999999</v>
      </c>
    </row>
    <row r="6326" spans="1:2" x14ac:dyDescent="0.25">
      <c r="A6326" s="630">
        <v>36156</v>
      </c>
      <c r="B6326" s="631">
        <v>1.1644000000000001</v>
      </c>
    </row>
    <row r="6327" spans="1:2" x14ac:dyDescent="0.25">
      <c r="A6327" s="630">
        <v>36155</v>
      </c>
      <c r="B6327" s="631">
        <v>1.1637</v>
      </c>
    </row>
    <row r="6328" spans="1:2" x14ac:dyDescent="0.25">
      <c r="A6328" s="630">
        <v>36154</v>
      </c>
      <c r="B6328" s="631">
        <v>1.1637</v>
      </c>
    </row>
    <row r="6329" spans="1:2" x14ac:dyDescent="0.25">
      <c r="A6329" s="630">
        <v>36153</v>
      </c>
      <c r="B6329" s="631">
        <v>1.1657</v>
      </c>
    </row>
    <row r="6330" spans="1:2" x14ac:dyDescent="0.25">
      <c r="A6330" s="630">
        <v>36152</v>
      </c>
      <c r="B6330" s="631">
        <v>1.1702999999999999</v>
      </c>
    </row>
    <row r="6331" spans="1:2" x14ac:dyDescent="0.25">
      <c r="A6331" s="630">
        <v>36151</v>
      </c>
      <c r="B6331" s="631">
        <v>1.1697</v>
      </c>
    </row>
    <row r="6332" spans="1:2" x14ac:dyDescent="0.25">
      <c r="A6332" s="630">
        <v>36150</v>
      </c>
      <c r="B6332" s="631">
        <v>1.1753</v>
      </c>
    </row>
    <row r="6333" spans="1:2" x14ac:dyDescent="0.25">
      <c r="A6333" s="630">
        <v>36149</v>
      </c>
      <c r="B6333" s="631">
        <v>1.1781999999999999</v>
      </c>
    </row>
    <row r="6334" spans="1:2" x14ac:dyDescent="0.25">
      <c r="A6334" s="630">
        <v>36148</v>
      </c>
      <c r="B6334" s="631">
        <v>1.1760999999999999</v>
      </c>
    </row>
    <row r="6335" spans="1:2" x14ac:dyDescent="0.25">
      <c r="A6335" s="630">
        <v>36147</v>
      </c>
      <c r="B6335" s="631">
        <v>1.1787000000000001</v>
      </c>
    </row>
    <row r="6336" spans="1:2" x14ac:dyDescent="0.25">
      <c r="A6336" s="630">
        <v>36146</v>
      </c>
      <c r="B6336" s="631">
        <v>1.1755</v>
      </c>
    </row>
    <row r="6337" spans="1:2" x14ac:dyDescent="0.25">
      <c r="A6337" s="630">
        <v>36145</v>
      </c>
      <c r="B6337" s="631">
        <v>1.1775</v>
      </c>
    </row>
    <row r="6338" spans="1:2" x14ac:dyDescent="0.25">
      <c r="A6338" s="630">
        <v>36144</v>
      </c>
      <c r="B6338" s="631">
        <v>1.1807000000000001</v>
      </c>
    </row>
    <row r="6340" spans="1:2" x14ac:dyDescent="0.25">
      <c r="A6340" s="632" t="s">
        <v>214</v>
      </c>
      <c r="B6340" s="632">
        <v>1.2165999999999999</v>
      </c>
    </row>
    <row r="6341" spans="1:2" x14ac:dyDescent="0.25">
      <c r="A6341" s="632" t="s">
        <v>215</v>
      </c>
      <c r="B6341" s="632">
        <v>0.82789999999999997</v>
      </c>
    </row>
    <row r="6342" spans="1:2" x14ac:dyDescent="0.25">
      <c r="A6342" s="632" t="s">
        <v>216</v>
      </c>
      <c r="B6342" s="632">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632" customWidth="1"/>
    <col min="3" max="16384" width="11" style="396"/>
  </cols>
  <sheetData>
    <row r="1" spans="1:2" x14ac:dyDescent="0.25">
      <c r="A1" s="1065" t="s">
        <v>217</v>
      </c>
      <c r="B1" s="1065"/>
    </row>
    <row r="2" spans="1:2" x14ac:dyDescent="0.25">
      <c r="A2" s="1065" t="s">
        <v>211</v>
      </c>
      <c r="B2" s="1065"/>
    </row>
    <row r="5" spans="1:2" x14ac:dyDescent="0.25">
      <c r="A5" s="397" t="s">
        <v>212</v>
      </c>
      <c r="B5" s="397" t="s">
        <v>213</v>
      </c>
    </row>
    <row r="6" spans="1:2" x14ac:dyDescent="0.25">
      <c r="A6" s="633">
        <v>42460</v>
      </c>
      <c r="B6" s="631">
        <v>1.1125</v>
      </c>
    </row>
    <row r="7" spans="1:2" x14ac:dyDescent="0.25">
      <c r="A7" s="633">
        <v>42429</v>
      </c>
      <c r="B7" s="631">
        <v>1.1103000000000001</v>
      </c>
    </row>
    <row r="8" spans="1:2" x14ac:dyDescent="0.25">
      <c r="A8" s="633">
        <v>42400</v>
      </c>
      <c r="B8" s="631">
        <v>1.0864</v>
      </c>
    </row>
    <row r="9" spans="1:2" x14ac:dyDescent="0.25">
      <c r="A9" s="633">
        <v>42369</v>
      </c>
      <c r="B9" s="631">
        <v>1.0894999999999999</v>
      </c>
    </row>
    <row r="10" spans="1:2" x14ac:dyDescent="0.25">
      <c r="A10" s="633">
        <v>42338</v>
      </c>
      <c r="B10" s="631">
        <v>1.0731999999999999</v>
      </c>
    </row>
    <row r="11" spans="1:2" x14ac:dyDescent="0.25">
      <c r="A11" s="633">
        <v>42308</v>
      </c>
      <c r="B11" s="631">
        <v>1.1223000000000001</v>
      </c>
    </row>
    <row r="12" spans="1:2" x14ac:dyDescent="0.25">
      <c r="A12" s="633">
        <v>42277</v>
      </c>
      <c r="B12" s="631">
        <v>1.1234999999999999</v>
      </c>
    </row>
    <row r="13" spans="1:2" x14ac:dyDescent="0.25">
      <c r="A13" s="633">
        <v>42247</v>
      </c>
      <c r="B13" s="631">
        <v>1.1132</v>
      </c>
    </row>
    <row r="14" spans="1:2" x14ac:dyDescent="0.25">
      <c r="A14" s="633">
        <v>42216</v>
      </c>
      <c r="B14" s="631">
        <v>1.1004</v>
      </c>
    </row>
    <row r="15" spans="1:2" x14ac:dyDescent="0.25">
      <c r="A15" s="633">
        <v>42185</v>
      </c>
      <c r="B15" s="631">
        <v>1.1217999999999999</v>
      </c>
    </row>
    <row r="16" spans="1:2" x14ac:dyDescent="0.25">
      <c r="A16" s="633">
        <v>42155</v>
      </c>
      <c r="B16" s="631">
        <v>1.1163000000000001</v>
      </c>
    </row>
    <row r="17" spans="1:2" x14ac:dyDescent="0.25">
      <c r="A17" s="633">
        <v>42124</v>
      </c>
      <c r="B17" s="631">
        <v>1.0804</v>
      </c>
    </row>
    <row r="18" spans="1:2" x14ac:dyDescent="0.25">
      <c r="A18" s="633">
        <v>42094</v>
      </c>
      <c r="B18" s="631">
        <v>1.0826</v>
      </c>
    </row>
    <row r="19" spans="1:2" x14ac:dyDescent="0.25">
      <c r="A19" s="633">
        <v>42063</v>
      </c>
      <c r="B19" s="631">
        <v>1.1348</v>
      </c>
    </row>
    <row r="20" spans="1:2" x14ac:dyDescent="0.25">
      <c r="A20" s="633">
        <v>42035</v>
      </c>
      <c r="B20" s="631">
        <v>1.1637999999999999</v>
      </c>
    </row>
    <row r="21" spans="1:2" x14ac:dyDescent="0.25">
      <c r="A21" s="633">
        <v>42004</v>
      </c>
      <c r="B21" s="631">
        <v>1.2309000000000001</v>
      </c>
    </row>
    <row r="22" spans="1:2" x14ac:dyDescent="0.25">
      <c r="A22" s="633">
        <v>41973</v>
      </c>
      <c r="B22" s="631">
        <v>1.2472000000000001</v>
      </c>
    </row>
    <row r="23" spans="1:2" x14ac:dyDescent="0.25">
      <c r="A23" s="633">
        <v>41943</v>
      </c>
      <c r="B23" s="631">
        <v>1.2668999999999999</v>
      </c>
    </row>
    <row r="24" spans="1:2" x14ac:dyDescent="0.25">
      <c r="A24" s="633">
        <v>41912</v>
      </c>
      <c r="B24" s="631">
        <v>1.2894000000000001</v>
      </c>
    </row>
    <row r="25" spans="1:2" x14ac:dyDescent="0.25">
      <c r="A25" s="633">
        <v>41882</v>
      </c>
      <c r="B25" s="631">
        <v>1.3319000000000001</v>
      </c>
    </row>
    <row r="26" spans="1:2" x14ac:dyDescent="0.25">
      <c r="A26" s="633">
        <v>41851</v>
      </c>
      <c r="B26" s="631">
        <v>1.3541000000000001</v>
      </c>
    </row>
    <row r="27" spans="1:2" x14ac:dyDescent="0.25">
      <c r="A27" s="633">
        <v>41820</v>
      </c>
      <c r="B27" s="631">
        <v>1.3599000000000001</v>
      </c>
    </row>
    <row r="28" spans="1:2" x14ac:dyDescent="0.25">
      <c r="A28" s="633">
        <v>41790</v>
      </c>
      <c r="B28" s="631">
        <v>1.3734999999999999</v>
      </c>
    </row>
    <row r="29" spans="1:2" x14ac:dyDescent="0.25">
      <c r="A29" s="633">
        <v>41759</v>
      </c>
      <c r="B29" s="631">
        <v>1.3808</v>
      </c>
    </row>
    <row r="30" spans="1:2" x14ac:dyDescent="0.25">
      <c r="A30" s="633">
        <v>41729</v>
      </c>
      <c r="B30" s="631">
        <v>1.3825000000000001</v>
      </c>
    </row>
    <row r="31" spans="1:2" x14ac:dyDescent="0.25">
      <c r="A31" s="633">
        <v>41698</v>
      </c>
      <c r="B31" s="631">
        <v>1.3652</v>
      </c>
    </row>
    <row r="32" spans="1:2" x14ac:dyDescent="0.25">
      <c r="A32" s="633">
        <v>41670</v>
      </c>
      <c r="B32" s="631">
        <v>1.3625</v>
      </c>
    </row>
    <row r="33" spans="1:2" x14ac:dyDescent="0.25">
      <c r="A33" s="633">
        <v>41639</v>
      </c>
      <c r="B33" s="631">
        <v>1.37</v>
      </c>
    </row>
    <row r="34" spans="1:2" x14ac:dyDescent="0.25">
      <c r="A34" s="633">
        <v>41608</v>
      </c>
      <c r="B34" s="631">
        <v>1.3492</v>
      </c>
    </row>
    <row r="35" spans="1:2" x14ac:dyDescent="0.25">
      <c r="A35" s="633">
        <v>41578</v>
      </c>
      <c r="B35" s="631">
        <v>1.3638999999999999</v>
      </c>
    </row>
    <row r="36" spans="1:2" x14ac:dyDescent="0.25">
      <c r="A36" s="633">
        <v>41547</v>
      </c>
      <c r="B36" s="631">
        <v>1.3352999999999999</v>
      </c>
    </row>
    <row r="37" spans="1:2" x14ac:dyDescent="0.25">
      <c r="A37" s="633">
        <v>41517</v>
      </c>
      <c r="B37" s="631">
        <v>1.3317000000000001</v>
      </c>
    </row>
    <row r="38" spans="1:2" x14ac:dyDescent="0.25">
      <c r="A38" s="633">
        <v>41486</v>
      </c>
      <c r="B38" s="631">
        <v>1.3081</v>
      </c>
    </row>
    <row r="39" spans="1:2" x14ac:dyDescent="0.25">
      <c r="A39" s="633">
        <v>41455</v>
      </c>
      <c r="B39" s="631">
        <v>1.3173999999999999</v>
      </c>
    </row>
    <row r="40" spans="1:2" x14ac:dyDescent="0.25">
      <c r="A40" s="633">
        <v>41425</v>
      </c>
      <c r="B40" s="631">
        <v>1.298</v>
      </c>
    </row>
    <row r="41" spans="1:2" x14ac:dyDescent="0.25">
      <c r="A41" s="633">
        <v>41394</v>
      </c>
      <c r="B41" s="631">
        <v>1.3022</v>
      </c>
    </row>
    <row r="42" spans="1:2" x14ac:dyDescent="0.25">
      <c r="A42" s="633">
        <v>41364</v>
      </c>
      <c r="B42" s="631">
        <v>1.2965</v>
      </c>
    </row>
    <row r="43" spans="1:2" x14ac:dyDescent="0.25">
      <c r="A43" s="633">
        <v>41333</v>
      </c>
      <c r="B43" s="631">
        <v>1.3367</v>
      </c>
    </row>
    <row r="44" spans="1:2" x14ac:dyDescent="0.25">
      <c r="A44" s="633">
        <v>41305</v>
      </c>
      <c r="B44" s="631">
        <v>1.329</v>
      </c>
    </row>
    <row r="45" spans="1:2" x14ac:dyDescent="0.25">
      <c r="A45" s="633">
        <v>41274</v>
      </c>
      <c r="B45" s="631">
        <v>1.3111999999999999</v>
      </c>
    </row>
    <row r="46" spans="1:2" x14ac:dyDescent="0.25">
      <c r="A46" s="633">
        <v>41243</v>
      </c>
      <c r="B46" s="631">
        <v>1.2827999999999999</v>
      </c>
    </row>
    <row r="47" spans="1:2" x14ac:dyDescent="0.25">
      <c r="A47" s="633">
        <v>41213</v>
      </c>
      <c r="B47" s="631">
        <v>1.2971999999999999</v>
      </c>
    </row>
    <row r="48" spans="1:2" x14ac:dyDescent="0.25">
      <c r="A48" s="633">
        <v>41182</v>
      </c>
      <c r="B48" s="631">
        <v>1.2864</v>
      </c>
    </row>
    <row r="49" spans="1:2" x14ac:dyDescent="0.25">
      <c r="A49" s="633">
        <v>41152</v>
      </c>
      <c r="B49" s="631">
        <v>1.2392000000000001</v>
      </c>
    </row>
    <row r="50" spans="1:2" x14ac:dyDescent="0.25">
      <c r="A50" s="633">
        <v>41121</v>
      </c>
      <c r="B50" s="631">
        <v>1.2296</v>
      </c>
    </row>
    <row r="51" spans="1:2" x14ac:dyDescent="0.25">
      <c r="A51" s="633">
        <v>41090</v>
      </c>
      <c r="B51" s="631">
        <v>1.2543</v>
      </c>
    </row>
    <row r="52" spans="1:2" x14ac:dyDescent="0.25">
      <c r="A52" s="633">
        <v>41060</v>
      </c>
      <c r="B52" s="631">
        <v>1.2811999999999999</v>
      </c>
    </row>
    <row r="53" spans="1:2" x14ac:dyDescent="0.25">
      <c r="A53" s="633">
        <v>41029</v>
      </c>
      <c r="B53" s="631">
        <v>1.3165</v>
      </c>
    </row>
    <row r="54" spans="1:2" x14ac:dyDescent="0.25">
      <c r="A54" s="633">
        <v>40999</v>
      </c>
      <c r="B54" s="631">
        <v>1.3208</v>
      </c>
    </row>
    <row r="55" spans="1:2" x14ac:dyDescent="0.25">
      <c r="A55" s="633">
        <v>40968</v>
      </c>
      <c r="B55" s="631">
        <v>1.323</v>
      </c>
    </row>
    <row r="56" spans="1:2" x14ac:dyDescent="0.25">
      <c r="A56" s="633">
        <v>40939</v>
      </c>
      <c r="B56" s="631">
        <v>1.2899</v>
      </c>
    </row>
    <row r="57" spans="1:2" x14ac:dyDescent="0.25">
      <c r="A57" s="633">
        <v>40908</v>
      </c>
      <c r="B57" s="631">
        <v>1.3170999999999999</v>
      </c>
    </row>
    <row r="58" spans="1:2" x14ac:dyDescent="0.25">
      <c r="A58" s="633">
        <v>40877</v>
      </c>
      <c r="B58" s="631">
        <v>1.3565</v>
      </c>
    </row>
    <row r="59" spans="1:2" x14ac:dyDescent="0.25">
      <c r="A59" s="633">
        <v>40847</v>
      </c>
      <c r="B59" s="631">
        <v>1.3716999999999999</v>
      </c>
    </row>
    <row r="60" spans="1:2" x14ac:dyDescent="0.25">
      <c r="A60" s="633">
        <v>40816</v>
      </c>
      <c r="B60" s="631">
        <v>1.3774</v>
      </c>
    </row>
    <row r="61" spans="1:2" x14ac:dyDescent="0.25">
      <c r="A61" s="633">
        <v>40786</v>
      </c>
      <c r="B61" s="631">
        <v>1.4342999999999999</v>
      </c>
    </row>
    <row r="62" spans="1:2" x14ac:dyDescent="0.25">
      <c r="A62" s="633">
        <v>40755</v>
      </c>
      <c r="B62" s="631">
        <v>1.4302999999999999</v>
      </c>
    </row>
    <row r="63" spans="1:2" x14ac:dyDescent="0.25">
      <c r="A63" s="633">
        <v>40724</v>
      </c>
      <c r="B63" s="631">
        <v>1.4386000000000001</v>
      </c>
    </row>
    <row r="64" spans="1:2" x14ac:dyDescent="0.25">
      <c r="A64" s="633">
        <v>40694</v>
      </c>
      <c r="B64" s="631">
        <v>1.4327000000000001</v>
      </c>
    </row>
    <row r="65" spans="1:2" x14ac:dyDescent="0.25">
      <c r="A65" s="633">
        <v>40663</v>
      </c>
      <c r="B65" s="631">
        <v>1.4456</v>
      </c>
    </row>
    <row r="66" spans="1:2" x14ac:dyDescent="0.25">
      <c r="A66" s="633">
        <v>40633</v>
      </c>
      <c r="B66" s="631">
        <v>1.4013</v>
      </c>
    </row>
    <row r="67" spans="1:2" x14ac:dyDescent="0.25">
      <c r="A67" s="633">
        <v>40602</v>
      </c>
      <c r="B67" s="631">
        <v>1.3651</v>
      </c>
    </row>
    <row r="68" spans="1:2" x14ac:dyDescent="0.25">
      <c r="A68" s="633">
        <v>40574</v>
      </c>
      <c r="B68" s="631">
        <v>1.3363</v>
      </c>
    </row>
    <row r="69" spans="1:2" x14ac:dyDescent="0.25">
      <c r="A69" s="633">
        <v>40543</v>
      </c>
      <c r="B69" s="631">
        <v>1.3222</v>
      </c>
    </row>
    <row r="70" spans="1:2" x14ac:dyDescent="0.25">
      <c r="A70" s="633">
        <v>40512</v>
      </c>
      <c r="B70" s="631">
        <v>1.3666</v>
      </c>
    </row>
    <row r="71" spans="1:2" x14ac:dyDescent="0.25">
      <c r="A71" s="633">
        <v>40482</v>
      </c>
      <c r="B71" s="631">
        <v>1.3903000000000001</v>
      </c>
    </row>
    <row r="72" spans="1:2" x14ac:dyDescent="0.25">
      <c r="A72" s="633">
        <v>40451</v>
      </c>
      <c r="B72" s="631">
        <v>1.3061</v>
      </c>
    </row>
    <row r="73" spans="1:2" x14ac:dyDescent="0.25">
      <c r="A73" s="633">
        <v>40421</v>
      </c>
      <c r="B73" s="631">
        <v>1.29</v>
      </c>
    </row>
    <row r="74" spans="1:2" x14ac:dyDescent="0.25">
      <c r="A74" s="633">
        <v>40390</v>
      </c>
      <c r="B74" s="631">
        <v>1.2781</v>
      </c>
    </row>
    <row r="75" spans="1:2" x14ac:dyDescent="0.25">
      <c r="A75" s="633">
        <v>40359</v>
      </c>
      <c r="B75" s="631">
        <v>1.2211000000000001</v>
      </c>
    </row>
    <row r="76" spans="1:2" x14ac:dyDescent="0.25">
      <c r="A76" s="633">
        <v>40329</v>
      </c>
      <c r="B76" s="631">
        <v>1.2587999999999999</v>
      </c>
    </row>
    <row r="77" spans="1:2" x14ac:dyDescent="0.25">
      <c r="A77" s="633">
        <v>40298</v>
      </c>
      <c r="B77" s="631">
        <v>1.3434999999999999</v>
      </c>
    </row>
    <row r="78" spans="1:2" x14ac:dyDescent="0.25">
      <c r="A78" s="633">
        <v>40268</v>
      </c>
      <c r="B78" s="631">
        <v>1.3573999999999999</v>
      </c>
    </row>
    <row r="79" spans="1:2" x14ac:dyDescent="0.25">
      <c r="A79" s="633">
        <v>40237</v>
      </c>
      <c r="B79" s="631">
        <v>1.3672</v>
      </c>
    </row>
    <row r="80" spans="1:2" x14ac:dyDescent="0.25">
      <c r="A80" s="633">
        <v>40209</v>
      </c>
      <c r="B80" s="631">
        <v>1.4263999999999999</v>
      </c>
    </row>
    <row r="81" spans="1:2" x14ac:dyDescent="0.25">
      <c r="A81" s="633">
        <v>40178</v>
      </c>
      <c r="B81" s="631">
        <v>1.4581999999999999</v>
      </c>
    </row>
    <row r="82" spans="1:2" x14ac:dyDescent="0.25">
      <c r="A82" s="633">
        <v>40147</v>
      </c>
      <c r="B82" s="631">
        <v>1.4904999999999999</v>
      </c>
    </row>
    <row r="83" spans="1:2" x14ac:dyDescent="0.25">
      <c r="A83" s="633">
        <v>40117</v>
      </c>
      <c r="B83" s="631">
        <v>1.4810000000000001</v>
      </c>
    </row>
    <row r="84" spans="1:2" x14ac:dyDescent="0.25">
      <c r="A84" s="633">
        <v>40086</v>
      </c>
      <c r="B84" s="631">
        <v>1.4559</v>
      </c>
    </row>
    <row r="85" spans="1:2" x14ac:dyDescent="0.25">
      <c r="A85" s="633">
        <v>40056</v>
      </c>
      <c r="B85" s="631">
        <v>1.4258999999999999</v>
      </c>
    </row>
    <row r="86" spans="1:2" x14ac:dyDescent="0.25">
      <c r="A86" s="633">
        <v>40025</v>
      </c>
      <c r="B86" s="631">
        <v>1.4072</v>
      </c>
    </row>
    <row r="87" spans="1:2" x14ac:dyDescent="0.25">
      <c r="A87" s="633">
        <v>39994</v>
      </c>
      <c r="B87" s="631">
        <v>1.401</v>
      </c>
    </row>
    <row r="88" spans="1:2" x14ac:dyDescent="0.25">
      <c r="A88" s="633">
        <v>39964</v>
      </c>
      <c r="B88" s="631">
        <v>1.3660000000000001</v>
      </c>
    </row>
    <row r="89" spans="1:2" x14ac:dyDescent="0.25">
      <c r="A89" s="633">
        <v>39933</v>
      </c>
      <c r="B89" s="631">
        <v>1.3205</v>
      </c>
    </row>
    <row r="90" spans="1:2" x14ac:dyDescent="0.25">
      <c r="A90" s="633">
        <v>39903</v>
      </c>
      <c r="B90" s="631">
        <v>1.3052999999999999</v>
      </c>
    </row>
    <row r="91" spans="1:2" x14ac:dyDescent="0.25">
      <c r="A91" s="633">
        <v>39872</v>
      </c>
      <c r="B91" s="631">
        <v>1.2807999999999999</v>
      </c>
    </row>
    <row r="92" spans="1:2" x14ac:dyDescent="0.25">
      <c r="A92" s="633">
        <v>39844</v>
      </c>
      <c r="B92" s="631">
        <v>1.3314999999999999</v>
      </c>
    </row>
    <row r="93" spans="1:2" x14ac:dyDescent="0.25">
      <c r="A93" s="633">
        <v>39813</v>
      </c>
      <c r="B93" s="631">
        <v>1.3511</v>
      </c>
    </row>
    <row r="94" spans="1:2" x14ac:dyDescent="0.25">
      <c r="A94" s="633">
        <v>39782</v>
      </c>
      <c r="B94" s="631">
        <v>1.2706</v>
      </c>
    </row>
    <row r="95" spans="1:2" x14ac:dyDescent="0.25">
      <c r="A95" s="633">
        <v>39752</v>
      </c>
      <c r="B95" s="631">
        <v>1.331</v>
      </c>
    </row>
    <row r="96" spans="1:2" x14ac:dyDescent="0.25">
      <c r="A96" s="633">
        <v>39721</v>
      </c>
      <c r="B96" s="631">
        <v>1.4380999999999999</v>
      </c>
    </row>
    <row r="97" spans="1:2" x14ac:dyDescent="0.25">
      <c r="A97" s="633">
        <v>39691</v>
      </c>
      <c r="B97" s="631">
        <v>1.4964</v>
      </c>
    </row>
    <row r="98" spans="1:2" x14ac:dyDescent="0.25">
      <c r="A98" s="633">
        <v>39660</v>
      </c>
      <c r="B98" s="631">
        <v>1.5773999999999999</v>
      </c>
    </row>
    <row r="99" spans="1:2" x14ac:dyDescent="0.25">
      <c r="A99" s="633">
        <v>39629</v>
      </c>
      <c r="B99" s="631">
        <v>1.5578000000000001</v>
      </c>
    </row>
    <row r="100" spans="1:2" x14ac:dyDescent="0.25">
      <c r="A100" s="633">
        <v>39599</v>
      </c>
      <c r="B100" s="631">
        <v>1.5559000000000001</v>
      </c>
    </row>
    <row r="101" spans="1:2" x14ac:dyDescent="0.25">
      <c r="A101" s="633">
        <v>39568</v>
      </c>
      <c r="B101" s="631">
        <v>1.5752999999999999</v>
      </c>
    </row>
    <row r="102" spans="1:2" x14ac:dyDescent="0.25">
      <c r="A102" s="633">
        <v>39538</v>
      </c>
      <c r="B102" s="631">
        <v>1.5504</v>
      </c>
    </row>
    <row r="103" spans="1:2" x14ac:dyDescent="0.25">
      <c r="A103" s="633">
        <v>39507</v>
      </c>
      <c r="B103" s="631">
        <v>1.4733000000000001</v>
      </c>
    </row>
    <row r="104" spans="1:2" x14ac:dyDescent="0.25">
      <c r="A104" s="633">
        <v>39478</v>
      </c>
      <c r="B104" s="631">
        <v>1.4703999999999999</v>
      </c>
    </row>
    <row r="105" spans="1:2" x14ac:dyDescent="0.25">
      <c r="A105" s="633">
        <v>39447</v>
      </c>
      <c r="B105" s="631">
        <v>1.4557</v>
      </c>
    </row>
    <row r="106" spans="1:2" x14ac:dyDescent="0.25">
      <c r="A106" s="633">
        <v>39416</v>
      </c>
      <c r="B106" s="631">
        <v>1.4676</v>
      </c>
    </row>
    <row r="107" spans="1:2" x14ac:dyDescent="0.25">
      <c r="A107" s="633">
        <v>39386</v>
      </c>
      <c r="B107" s="631">
        <v>1.4231</v>
      </c>
    </row>
    <row r="108" spans="1:2" x14ac:dyDescent="0.25">
      <c r="A108" s="633">
        <v>39355</v>
      </c>
      <c r="B108" s="631">
        <v>1.3904000000000001</v>
      </c>
    </row>
    <row r="109" spans="1:2" x14ac:dyDescent="0.25">
      <c r="A109" s="633">
        <v>39325</v>
      </c>
      <c r="B109" s="631">
        <v>1.3628</v>
      </c>
    </row>
    <row r="110" spans="1:2" x14ac:dyDescent="0.25">
      <c r="A110" s="633">
        <v>39294</v>
      </c>
      <c r="B110" s="631">
        <v>1.371</v>
      </c>
    </row>
    <row r="111" spans="1:2" x14ac:dyDescent="0.25">
      <c r="A111" s="633">
        <v>39263</v>
      </c>
      <c r="B111" s="631">
        <v>1.3421000000000001</v>
      </c>
    </row>
    <row r="112" spans="1:2" x14ac:dyDescent="0.25">
      <c r="A112" s="633">
        <v>39233</v>
      </c>
      <c r="B112" s="631">
        <v>1.3514999999999999</v>
      </c>
    </row>
    <row r="113" spans="1:2" x14ac:dyDescent="0.25">
      <c r="A113" s="633">
        <v>39202</v>
      </c>
      <c r="B113" s="631">
        <v>1.3507</v>
      </c>
    </row>
    <row r="114" spans="1:2" x14ac:dyDescent="0.25">
      <c r="A114" s="633">
        <v>39172</v>
      </c>
      <c r="B114" s="631">
        <v>1.3241000000000001</v>
      </c>
    </row>
    <row r="115" spans="1:2" x14ac:dyDescent="0.25">
      <c r="A115" s="633">
        <v>39141</v>
      </c>
      <c r="B115" s="631">
        <v>1.3072999999999999</v>
      </c>
    </row>
    <row r="116" spans="1:2" x14ac:dyDescent="0.25">
      <c r="A116" s="633">
        <v>39113</v>
      </c>
      <c r="B116" s="631">
        <v>1.2989999999999999</v>
      </c>
    </row>
    <row r="117" spans="1:2" x14ac:dyDescent="0.25">
      <c r="A117" s="633">
        <v>39082</v>
      </c>
      <c r="B117" s="631">
        <v>1.3198000000000001</v>
      </c>
    </row>
    <row r="118" spans="1:2" x14ac:dyDescent="0.25">
      <c r="A118" s="633">
        <v>39051</v>
      </c>
      <c r="B118" s="631">
        <v>1.2876000000000001</v>
      </c>
    </row>
    <row r="119" spans="1:2" x14ac:dyDescent="0.25">
      <c r="A119" s="633">
        <v>39021</v>
      </c>
      <c r="B119" s="631">
        <v>1.2617</v>
      </c>
    </row>
    <row r="120" spans="1:2" x14ac:dyDescent="0.25">
      <c r="A120" s="633">
        <v>38990</v>
      </c>
      <c r="B120" s="631">
        <v>1.2732000000000001</v>
      </c>
    </row>
    <row r="121" spans="1:2" x14ac:dyDescent="0.25">
      <c r="A121" s="633">
        <v>38960</v>
      </c>
      <c r="B121" s="631">
        <v>1.2804</v>
      </c>
    </row>
    <row r="122" spans="1:2" x14ac:dyDescent="0.25">
      <c r="A122" s="633">
        <v>38929</v>
      </c>
      <c r="B122" s="631">
        <v>1.2705</v>
      </c>
    </row>
    <row r="123" spans="1:2" x14ac:dyDescent="0.25">
      <c r="A123" s="633">
        <v>38898</v>
      </c>
      <c r="B123" s="631">
        <v>1.2665999999999999</v>
      </c>
    </row>
    <row r="124" spans="1:2" x14ac:dyDescent="0.25">
      <c r="A124" s="633">
        <v>38868</v>
      </c>
      <c r="B124" s="631">
        <v>1.2768999999999999</v>
      </c>
    </row>
    <row r="125" spans="1:2" x14ac:dyDescent="0.25">
      <c r="A125" s="633">
        <v>38837</v>
      </c>
      <c r="B125" s="631">
        <v>1.2259</v>
      </c>
    </row>
    <row r="126" spans="1:2" x14ac:dyDescent="0.25">
      <c r="A126" s="633">
        <v>38807</v>
      </c>
      <c r="B126" s="631">
        <v>1.2028000000000001</v>
      </c>
    </row>
    <row r="127" spans="1:2" x14ac:dyDescent="0.25">
      <c r="A127" s="633">
        <v>38776</v>
      </c>
      <c r="B127" s="631">
        <v>1.1941999999999999</v>
      </c>
    </row>
    <row r="128" spans="1:2" x14ac:dyDescent="0.25">
      <c r="A128" s="633">
        <v>38748</v>
      </c>
      <c r="B128" s="631">
        <v>1.2097</v>
      </c>
    </row>
    <row r="129" spans="1:2" x14ac:dyDescent="0.25">
      <c r="A129" s="633">
        <v>38717</v>
      </c>
      <c r="B129" s="631">
        <v>1.1853</v>
      </c>
    </row>
    <row r="130" spans="1:2" x14ac:dyDescent="0.25">
      <c r="A130" s="633">
        <v>38686</v>
      </c>
      <c r="B130" s="631">
        <v>1.1780999999999999</v>
      </c>
    </row>
    <row r="131" spans="1:2" x14ac:dyDescent="0.25">
      <c r="A131" s="633">
        <v>38656</v>
      </c>
      <c r="B131" s="631">
        <v>1.2035</v>
      </c>
    </row>
    <row r="132" spans="1:2" x14ac:dyDescent="0.25">
      <c r="A132" s="633">
        <v>38625</v>
      </c>
      <c r="B132" s="631">
        <v>1.2261</v>
      </c>
    </row>
    <row r="133" spans="1:2" x14ac:dyDescent="0.25">
      <c r="A133" s="633">
        <v>38595</v>
      </c>
      <c r="B133" s="631">
        <v>1.2301</v>
      </c>
    </row>
    <row r="134" spans="1:2" x14ac:dyDescent="0.25">
      <c r="A134" s="633">
        <v>38564</v>
      </c>
      <c r="B134" s="631">
        <v>1.2040999999999999</v>
      </c>
    </row>
    <row r="135" spans="1:2" x14ac:dyDescent="0.25">
      <c r="A135" s="633">
        <v>38533</v>
      </c>
      <c r="B135" s="631">
        <v>1.2161</v>
      </c>
    </row>
    <row r="136" spans="1:2" x14ac:dyDescent="0.25">
      <c r="A136" s="633">
        <v>38503</v>
      </c>
      <c r="B136" s="631">
        <v>1.2677</v>
      </c>
    </row>
    <row r="137" spans="1:2" x14ac:dyDescent="0.25">
      <c r="A137" s="633">
        <v>38472</v>
      </c>
      <c r="B137" s="631">
        <v>1.2939000000000001</v>
      </c>
    </row>
    <row r="138" spans="1:2" x14ac:dyDescent="0.25">
      <c r="A138" s="633">
        <v>38442</v>
      </c>
      <c r="B138" s="631">
        <v>1.3194999999999999</v>
      </c>
    </row>
    <row r="139" spans="1:2" x14ac:dyDescent="0.25">
      <c r="A139" s="633">
        <v>38411</v>
      </c>
      <c r="B139" s="631">
        <v>1.3012999999999999</v>
      </c>
    </row>
    <row r="140" spans="1:2" x14ac:dyDescent="0.25">
      <c r="A140" s="633">
        <v>38383</v>
      </c>
      <c r="B140" s="631">
        <v>1.3123</v>
      </c>
    </row>
    <row r="141" spans="1:2" x14ac:dyDescent="0.25">
      <c r="A141" s="633">
        <v>38352</v>
      </c>
      <c r="B141" s="631">
        <v>1.3404</v>
      </c>
    </row>
    <row r="142" spans="1:2" x14ac:dyDescent="0.25">
      <c r="A142" s="633">
        <v>38321</v>
      </c>
      <c r="B142" s="631">
        <v>1.3019000000000001</v>
      </c>
    </row>
    <row r="143" spans="1:2" x14ac:dyDescent="0.25">
      <c r="A143" s="633">
        <v>38291</v>
      </c>
      <c r="B143" s="631">
        <v>1.2519</v>
      </c>
    </row>
    <row r="144" spans="1:2" x14ac:dyDescent="0.25">
      <c r="A144" s="633">
        <v>38260</v>
      </c>
      <c r="B144" s="631">
        <v>1.2213000000000001</v>
      </c>
    </row>
    <row r="145" spans="1:2" x14ac:dyDescent="0.25">
      <c r="A145" s="633">
        <v>38230</v>
      </c>
      <c r="B145" s="631">
        <v>1.2202</v>
      </c>
    </row>
    <row r="146" spans="1:2" x14ac:dyDescent="0.25">
      <c r="A146" s="633">
        <v>38199</v>
      </c>
      <c r="B146" s="631">
        <v>1.2267999999999999</v>
      </c>
    </row>
    <row r="147" spans="1:2" x14ac:dyDescent="0.25">
      <c r="A147" s="633">
        <v>38168</v>
      </c>
      <c r="B147" s="631">
        <v>1.2148000000000001</v>
      </c>
    </row>
    <row r="148" spans="1:2" x14ac:dyDescent="0.25">
      <c r="A148" s="633">
        <v>38138</v>
      </c>
      <c r="B148" s="631">
        <v>1.2005999999999999</v>
      </c>
    </row>
    <row r="149" spans="1:2" x14ac:dyDescent="0.25">
      <c r="A149" s="633">
        <v>38107</v>
      </c>
      <c r="B149" s="631">
        <v>1.2</v>
      </c>
    </row>
    <row r="150" spans="1:2" x14ac:dyDescent="0.25">
      <c r="A150" s="633">
        <v>38077</v>
      </c>
      <c r="B150" s="631">
        <v>1.2259</v>
      </c>
    </row>
    <row r="151" spans="1:2" x14ac:dyDescent="0.25">
      <c r="A151" s="633">
        <v>38046</v>
      </c>
      <c r="B151" s="631">
        <v>1.2617</v>
      </c>
    </row>
    <row r="152" spans="1:2" x14ac:dyDescent="0.25">
      <c r="A152" s="633">
        <v>38017</v>
      </c>
      <c r="B152" s="631">
        <v>1.2592000000000001</v>
      </c>
    </row>
    <row r="153" spans="1:2" x14ac:dyDescent="0.25">
      <c r="A153" s="633">
        <v>37986</v>
      </c>
      <c r="B153" s="631">
        <v>1.2310000000000001</v>
      </c>
    </row>
    <row r="154" spans="1:2" x14ac:dyDescent="0.25">
      <c r="A154" s="633">
        <v>37955</v>
      </c>
      <c r="B154" s="631">
        <v>1.1725000000000001</v>
      </c>
    </row>
    <row r="155" spans="1:2" x14ac:dyDescent="0.25">
      <c r="A155" s="633">
        <v>37925</v>
      </c>
      <c r="B155" s="631">
        <v>1.1698999999999999</v>
      </c>
    </row>
    <row r="156" spans="1:2" x14ac:dyDescent="0.25">
      <c r="A156" s="633">
        <v>37894</v>
      </c>
      <c r="B156" s="631">
        <v>1.1272</v>
      </c>
    </row>
    <row r="157" spans="1:2" x14ac:dyDescent="0.25">
      <c r="A157" s="633">
        <v>37864</v>
      </c>
      <c r="B157" s="631">
        <v>1.1146</v>
      </c>
    </row>
    <row r="158" spans="1:2" x14ac:dyDescent="0.25">
      <c r="A158" s="633">
        <v>37833</v>
      </c>
      <c r="B158" s="631">
        <v>1.1373</v>
      </c>
    </row>
    <row r="159" spans="1:2" x14ac:dyDescent="0.25">
      <c r="A159" s="633">
        <v>37802</v>
      </c>
      <c r="B159" s="631">
        <v>1.1662999999999999</v>
      </c>
    </row>
    <row r="160" spans="1:2" x14ac:dyDescent="0.25">
      <c r="A160" s="633">
        <v>37772</v>
      </c>
      <c r="B160" s="631">
        <v>1.1574</v>
      </c>
    </row>
    <row r="161" spans="1:2" x14ac:dyDescent="0.25">
      <c r="A161" s="633">
        <v>37741</v>
      </c>
      <c r="B161" s="631">
        <v>1.0865</v>
      </c>
    </row>
    <row r="162" spans="1:2" x14ac:dyDescent="0.25">
      <c r="A162" s="633">
        <v>37711</v>
      </c>
      <c r="B162" s="631">
        <v>1.0789</v>
      </c>
    </row>
    <row r="163" spans="1:2" x14ac:dyDescent="0.25">
      <c r="A163" s="633">
        <v>37680</v>
      </c>
      <c r="B163" s="631">
        <v>1.0778000000000001</v>
      </c>
    </row>
    <row r="164" spans="1:2" x14ac:dyDescent="0.25">
      <c r="A164" s="633">
        <v>37652</v>
      </c>
      <c r="B164" s="631">
        <v>1.0626</v>
      </c>
    </row>
    <row r="165" spans="1:2" x14ac:dyDescent="0.25">
      <c r="A165" s="633">
        <v>37621</v>
      </c>
      <c r="B165" s="631">
        <v>1.0216000000000001</v>
      </c>
    </row>
    <row r="166" spans="1:2" x14ac:dyDescent="0.25">
      <c r="A166" s="633">
        <v>37590</v>
      </c>
      <c r="B166" s="631">
        <v>1.0021</v>
      </c>
    </row>
    <row r="167" spans="1:2" x14ac:dyDescent="0.25">
      <c r="A167" s="633">
        <v>37560</v>
      </c>
      <c r="B167" s="631">
        <v>0.98080000000000001</v>
      </c>
    </row>
    <row r="168" spans="1:2" x14ac:dyDescent="0.25">
      <c r="A168" s="633">
        <v>37529</v>
      </c>
      <c r="B168" s="631">
        <v>0.98</v>
      </c>
    </row>
    <row r="169" spans="1:2" x14ac:dyDescent="0.25">
      <c r="A169" s="633">
        <v>37499</v>
      </c>
      <c r="B169" s="631">
        <v>0.97809999999999997</v>
      </c>
    </row>
    <row r="170" spans="1:2" x14ac:dyDescent="0.25">
      <c r="A170" s="633">
        <v>37468</v>
      </c>
      <c r="B170" s="631">
        <v>0.99219999999999997</v>
      </c>
    </row>
    <row r="171" spans="1:2" x14ac:dyDescent="0.25">
      <c r="A171" s="633">
        <v>37437</v>
      </c>
      <c r="B171" s="631">
        <v>0.95660000000000001</v>
      </c>
    </row>
    <row r="172" spans="1:2" x14ac:dyDescent="0.25">
      <c r="A172" s="633">
        <v>37407</v>
      </c>
      <c r="B172" s="631">
        <v>0.91779999999999995</v>
      </c>
    </row>
    <row r="173" spans="1:2" x14ac:dyDescent="0.25">
      <c r="A173" s="633">
        <v>37376</v>
      </c>
      <c r="B173" s="631">
        <v>0.88680000000000003</v>
      </c>
    </row>
    <row r="174" spans="1:2" x14ac:dyDescent="0.25">
      <c r="A174" s="633">
        <v>37346</v>
      </c>
      <c r="B174" s="631">
        <v>0.87570000000000003</v>
      </c>
    </row>
    <row r="175" spans="1:2" x14ac:dyDescent="0.25">
      <c r="A175" s="633">
        <v>37315</v>
      </c>
      <c r="B175" s="631">
        <v>0.87050000000000005</v>
      </c>
    </row>
    <row r="176" spans="1:2" x14ac:dyDescent="0.25">
      <c r="A176" s="633">
        <v>37287</v>
      </c>
      <c r="B176" s="631">
        <v>0.88319999999999999</v>
      </c>
    </row>
    <row r="177" spans="1:2" x14ac:dyDescent="0.25">
      <c r="A177" s="633">
        <v>37256</v>
      </c>
      <c r="B177" s="631">
        <v>0.89170000000000005</v>
      </c>
    </row>
    <row r="178" spans="1:2" x14ac:dyDescent="0.25">
      <c r="A178" s="633">
        <v>37225</v>
      </c>
      <c r="B178" s="631">
        <v>0.88849999999999996</v>
      </c>
    </row>
    <row r="179" spans="1:2" x14ac:dyDescent="0.25">
      <c r="A179" s="633">
        <v>37195</v>
      </c>
      <c r="B179" s="631">
        <v>0.90549999999999997</v>
      </c>
    </row>
    <row r="180" spans="1:2" x14ac:dyDescent="0.25">
      <c r="A180" s="633">
        <v>37164</v>
      </c>
      <c r="B180" s="631">
        <v>0.91210000000000002</v>
      </c>
    </row>
    <row r="181" spans="1:2" x14ac:dyDescent="0.25">
      <c r="A181" s="633">
        <v>37134</v>
      </c>
      <c r="B181" s="631">
        <v>0.90200000000000002</v>
      </c>
    </row>
    <row r="182" spans="1:2" x14ac:dyDescent="0.25">
      <c r="A182" s="633">
        <v>37103</v>
      </c>
      <c r="B182" s="631">
        <v>0.86140000000000005</v>
      </c>
    </row>
    <row r="183" spans="1:2" x14ac:dyDescent="0.25">
      <c r="A183" s="633">
        <v>37072</v>
      </c>
      <c r="B183" s="631">
        <v>0.85370000000000001</v>
      </c>
    </row>
    <row r="184" spans="1:2" x14ac:dyDescent="0.25">
      <c r="A184" s="633">
        <v>37042</v>
      </c>
      <c r="B184" s="631">
        <v>0.87519999999999998</v>
      </c>
    </row>
    <row r="185" spans="1:2" x14ac:dyDescent="0.25">
      <c r="A185" s="633">
        <v>37011</v>
      </c>
      <c r="B185" s="631">
        <v>0.89280000000000004</v>
      </c>
    </row>
    <row r="186" spans="1:2" x14ac:dyDescent="0.25">
      <c r="A186" s="633">
        <v>36981</v>
      </c>
      <c r="B186" s="631">
        <v>0.90880000000000005</v>
      </c>
    </row>
    <row r="187" spans="1:2" x14ac:dyDescent="0.25">
      <c r="A187" s="633">
        <v>36950</v>
      </c>
      <c r="B187" s="631">
        <v>0.92190000000000005</v>
      </c>
    </row>
    <row r="188" spans="1:2" x14ac:dyDescent="0.25">
      <c r="A188" s="633">
        <v>36922</v>
      </c>
      <c r="B188" s="631">
        <v>0.93920000000000003</v>
      </c>
    </row>
    <row r="189" spans="1:2" x14ac:dyDescent="0.25">
      <c r="A189" s="633">
        <v>36891</v>
      </c>
      <c r="B189" s="631">
        <v>0.90239999999999998</v>
      </c>
    </row>
    <row r="190" spans="1:2" x14ac:dyDescent="0.25">
      <c r="A190" s="633">
        <v>36860</v>
      </c>
      <c r="B190" s="631">
        <v>0.85470000000000002</v>
      </c>
    </row>
    <row r="191" spans="1:2" x14ac:dyDescent="0.25">
      <c r="A191" s="633">
        <v>36830</v>
      </c>
      <c r="B191" s="631">
        <v>0.85409999999999997</v>
      </c>
    </row>
    <row r="192" spans="1:2" x14ac:dyDescent="0.25">
      <c r="A192" s="633">
        <v>36799</v>
      </c>
      <c r="B192" s="631">
        <v>0.87190000000000001</v>
      </c>
    </row>
    <row r="193" spans="1:2" x14ac:dyDescent="0.25">
      <c r="A193" s="633">
        <v>36769</v>
      </c>
      <c r="B193" s="631">
        <v>0.9042</v>
      </c>
    </row>
    <row r="194" spans="1:2" x14ac:dyDescent="0.25">
      <c r="A194" s="633">
        <v>36738</v>
      </c>
      <c r="B194" s="631">
        <v>0.9395</v>
      </c>
    </row>
    <row r="195" spans="1:2" x14ac:dyDescent="0.25">
      <c r="A195" s="633">
        <v>36707</v>
      </c>
      <c r="B195" s="631">
        <v>0.95</v>
      </c>
    </row>
    <row r="196" spans="1:2" x14ac:dyDescent="0.25">
      <c r="A196" s="633">
        <v>36677</v>
      </c>
      <c r="B196" s="631">
        <v>0.90920000000000001</v>
      </c>
    </row>
    <row r="197" spans="1:2" x14ac:dyDescent="0.25">
      <c r="A197" s="633">
        <v>36646</v>
      </c>
      <c r="B197" s="631">
        <v>0.94510000000000005</v>
      </c>
    </row>
    <row r="198" spans="1:2" x14ac:dyDescent="0.25">
      <c r="A198" s="633">
        <v>36616</v>
      </c>
      <c r="B198" s="631">
        <v>0.96540000000000004</v>
      </c>
    </row>
    <row r="199" spans="1:2" x14ac:dyDescent="0.25">
      <c r="A199" s="633">
        <v>36585</v>
      </c>
      <c r="B199" s="631">
        <v>0.98380000000000001</v>
      </c>
    </row>
    <row r="200" spans="1:2" x14ac:dyDescent="0.25">
      <c r="A200" s="633">
        <v>36556</v>
      </c>
      <c r="B200" s="631">
        <v>1.0113000000000001</v>
      </c>
    </row>
    <row r="201" spans="1:2" x14ac:dyDescent="0.25">
      <c r="A201" s="633">
        <v>36525</v>
      </c>
      <c r="B201" s="631">
        <v>1.0106999999999999</v>
      </c>
    </row>
    <row r="202" spans="1:2" x14ac:dyDescent="0.25">
      <c r="A202" s="633">
        <v>36494</v>
      </c>
      <c r="B202" s="631">
        <v>1.0316000000000001</v>
      </c>
    </row>
    <row r="203" spans="1:2" x14ac:dyDescent="0.25">
      <c r="A203" s="633">
        <v>36464</v>
      </c>
      <c r="B203" s="631">
        <v>1.0702</v>
      </c>
    </row>
    <row r="204" spans="1:2" x14ac:dyDescent="0.25">
      <c r="A204" s="633">
        <v>36433</v>
      </c>
      <c r="B204" s="631">
        <v>1.0491999999999999</v>
      </c>
    </row>
    <row r="205" spans="1:2" x14ac:dyDescent="0.25">
      <c r="A205" s="633">
        <v>36403</v>
      </c>
      <c r="B205" s="631">
        <v>1.0607</v>
      </c>
    </row>
    <row r="206" spans="1:2" x14ac:dyDescent="0.25">
      <c r="A206" s="633">
        <v>36372</v>
      </c>
      <c r="B206" s="631">
        <v>1.0361</v>
      </c>
    </row>
    <row r="207" spans="1:2" x14ac:dyDescent="0.25">
      <c r="A207" s="633">
        <v>36341</v>
      </c>
      <c r="B207" s="631">
        <v>1.0387</v>
      </c>
    </row>
    <row r="208" spans="1:2" x14ac:dyDescent="0.25">
      <c r="A208" s="633">
        <v>36311</v>
      </c>
      <c r="B208" s="631">
        <v>1.0615000000000001</v>
      </c>
    </row>
    <row r="209" spans="1:2" x14ac:dyDescent="0.25">
      <c r="A209" s="633">
        <v>36280</v>
      </c>
      <c r="B209" s="631">
        <v>1.0708</v>
      </c>
    </row>
    <row r="210" spans="1:2" x14ac:dyDescent="0.25">
      <c r="A210" s="633">
        <v>36250</v>
      </c>
      <c r="B210" s="631">
        <v>1.0867</v>
      </c>
    </row>
    <row r="211" spans="1:2" x14ac:dyDescent="0.25">
      <c r="A211" s="633">
        <v>36219</v>
      </c>
      <c r="B211" s="631">
        <v>1.1180000000000001</v>
      </c>
    </row>
    <row r="212" spans="1:2" x14ac:dyDescent="0.25">
      <c r="A212" s="633">
        <v>36191</v>
      </c>
      <c r="B212" s="631">
        <v>1.1583000000000001</v>
      </c>
    </row>
    <row r="213" spans="1:2" x14ac:dyDescent="0.25">
      <c r="A213" s="633">
        <v>36160</v>
      </c>
      <c r="B213" s="631">
        <v>1.1709000000000001</v>
      </c>
    </row>
    <row r="215" spans="1:2" x14ac:dyDescent="0.25">
      <c r="A215" s="632" t="s">
        <v>214</v>
      </c>
      <c r="B215" s="632">
        <v>1.2166999999999999</v>
      </c>
    </row>
    <row r="216" spans="1:2" x14ac:dyDescent="0.25">
      <c r="A216" s="632" t="s">
        <v>215</v>
      </c>
      <c r="B216" s="632">
        <v>0.85370000000000001</v>
      </c>
    </row>
    <row r="217" spans="1:2" x14ac:dyDescent="0.25">
      <c r="A217" s="632" t="s">
        <v>216</v>
      </c>
      <c r="B217" s="632">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CONSOLIDADO</vt:lpstr>
      <vt:lpstr>PARAMETROS</vt:lpstr>
      <vt:lpstr>EXP GEN.</vt:lpstr>
      <vt:lpstr>EXP ESPEC.</vt:lpstr>
      <vt:lpstr>DESEMPATE</vt:lpstr>
      <vt:lpstr>DESEMPATE 1</vt:lpstr>
      <vt:lpstr>SH TRM</vt:lpstr>
      <vt:lpstr>PROM TRM MES</vt:lpstr>
      <vt:lpstr>SH EURO</vt:lpstr>
      <vt:lpstr>PROM EUR MES</vt:lpstr>
      <vt:lpstr>CM008EEM1</vt:lpstr>
      <vt:lpstr>CM008EMM1</vt:lpstr>
      <vt:lpstr>CM008LM1</vt:lpstr>
      <vt:lpstr>CM008M1</vt:lpstr>
      <vt:lpstr>'PROM EUR MES'!data</vt:lpstr>
      <vt:lpstr>'SH EURO'!Datos</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Claudia Juliana Ferro Rodriguez</cp:lastModifiedBy>
  <dcterms:created xsi:type="dcterms:W3CDTF">2015-12-03T23:01:34Z</dcterms:created>
  <dcterms:modified xsi:type="dcterms:W3CDTF">2016-07-06T20:15:28Z</dcterms:modified>
</cp:coreProperties>
</file>